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Содержание единицы" sheetId="12" r:id="rId1"/>
  </sheets>
  <definedNames>
    <definedName name="_xlnm.Print_Area" localSheetId="0">'Содержание единицы'!$A$1:$M$57</definedName>
  </definedNames>
  <calcPr calcId="125725"/>
</workbook>
</file>

<file path=xl/calcChain.xml><?xml version="1.0" encoding="utf-8"?>
<calcChain xmlns="http://schemas.openxmlformats.org/spreadsheetml/2006/main">
  <c r="M38" i="12"/>
  <c r="M39"/>
  <c r="M40"/>
  <c r="M41"/>
  <c r="M37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8"/>
  <c r="K38"/>
  <c r="K39"/>
  <c r="K40"/>
  <c r="K41"/>
  <c r="K3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8"/>
  <c r="K63"/>
  <c r="L38"/>
  <c r="H41"/>
  <c r="H35"/>
  <c r="H23"/>
  <c r="H13"/>
  <c r="E38"/>
  <c r="E39"/>
  <c r="F39" s="1"/>
  <c r="E40"/>
  <c r="E41"/>
  <c r="F41" s="1"/>
  <c r="E37"/>
  <c r="E9"/>
  <c r="F9" s="1"/>
  <c r="E10"/>
  <c r="F10" s="1"/>
  <c r="D10" s="1"/>
  <c r="E11"/>
  <c r="E12"/>
  <c r="E13"/>
  <c r="E14"/>
  <c r="E15"/>
  <c r="E16"/>
  <c r="E17"/>
  <c r="E18"/>
  <c r="E19"/>
  <c r="E20"/>
  <c r="E21"/>
  <c r="E22"/>
  <c r="F22" s="1"/>
  <c r="E23"/>
  <c r="E24"/>
  <c r="E25"/>
  <c r="F25" s="1"/>
  <c r="D25" s="1"/>
  <c r="G25" s="1"/>
  <c r="H25" s="1"/>
  <c r="E26"/>
  <c r="F26" s="1"/>
  <c r="E27"/>
  <c r="E28"/>
  <c r="E29"/>
  <c r="E30"/>
  <c r="E31"/>
  <c r="E32"/>
  <c r="E33"/>
  <c r="E34"/>
  <c r="F34" s="1"/>
  <c r="D34" s="1"/>
  <c r="E35"/>
  <c r="E8"/>
  <c r="F8" s="1"/>
  <c r="C36"/>
  <c r="F15"/>
  <c r="D15" s="1"/>
  <c r="G15" s="1"/>
  <c r="H15" s="1"/>
  <c r="F18"/>
  <c r="F27"/>
  <c r="F40"/>
  <c r="F11"/>
  <c r="D11" s="1"/>
  <c r="G11" s="1"/>
  <c r="H11" s="1"/>
  <c r="F23"/>
  <c r="D23" s="1"/>
  <c r="G23" s="1"/>
  <c r="F28"/>
  <c r="D28" s="1"/>
  <c r="G28" s="1"/>
  <c r="H28" s="1"/>
  <c r="F32"/>
  <c r="D32" s="1"/>
  <c r="G32" s="1"/>
  <c r="H32" s="1"/>
  <c r="F35"/>
  <c r="D35" s="1"/>
  <c r="G35" s="1"/>
  <c r="C42"/>
  <c r="F37"/>
  <c r="D37" s="1"/>
  <c r="G37" s="1"/>
  <c r="F14"/>
  <c r="D14" s="1"/>
  <c r="G14" l="1"/>
  <c r="H14" s="1"/>
  <c r="J14" s="1"/>
  <c r="G10"/>
  <c r="H10" s="1"/>
  <c r="J10" s="1"/>
  <c r="G34"/>
  <c r="H34" s="1"/>
  <c r="D39"/>
  <c r="G39" s="1"/>
  <c r="H39" s="1"/>
  <c r="I39" s="1"/>
  <c r="C43"/>
  <c r="D9"/>
  <c r="G9" s="1"/>
  <c r="H9" s="1"/>
  <c r="I9" s="1"/>
  <c r="F24"/>
  <c r="D24" s="1"/>
  <c r="G24" s="1"/>
  <c r="H24" s="1"/>
  <c r="F20"/>
  <c r="D20" s="1"/>
  <c r="G20" s="1"/>
  <c r="H20" s="1"/>
  <c r="I20" s="1"/>
  <c r="F30"/>
  <c r="D30" s="1"/>
  <c r="G30" s="1"/>
  <c r="H30" s="1"/>
  <c r="F38"/>
  <c r="D38" s="1"/>
  <c r="G38" s="1"/>
  <c r="H38" s="1"/>
  <c r="F33"/>
  <c r="D33" s="1"/>
  <c r="G33" s="1"/>
  <c r="H33" s="1"/>
  <c r="F29"/>
  <c r="D29" s="1"/>
  <c r="G29" s="1"/>
  <c r="H29" s="1"/>
  <c r="D26"/>
  <c r="G26" s="1"/>
  <c r="H26" s="1"/>
  <c r="I26" s="1"/>
  <c r="F19"/>
  <c r="D19" s="1"/>
  <c r="G19" s="1"/>
  <c r="H19" s="1"/>
  <c r="I19" s="1"/>
  <c r="F16"/>
  <c r="D16" s="1"/>
  <c r="G16" s="1"/>
  <c r="H16" s="1"/>
  <c r="D8"/>
  <c r="G8" s="1"/>
  <c r="H8" s="1"/>
  <c r="F31"/>
  <c r="D31" s="1"/>
  <c r="G31" s="1"/>
  <c r="H31" s="1"/>
  <c r="D27"/>
  <c r="G27" s="1"/>
  <c r="H27" s="1"/>
  <c r="I27" s="1"/>
  <c r="F21"/>
  <c r="D21" s="1"/>
  <c r="G21" s="1"/>
  <c r="H21" s="1"/>
  <c r="F17"/>
  <c r="D17" s="1"/>
  <c r="G17" s="1"/>
  <c r="H17" s="1"/>
  <c r="D22"/>
  <c r="G22" s="1"/>
  <c r="H22" s="1"/>
  <c r="J22" s="1"/>
  <c r="D18"/>
  <c r="G18" s="1"/>
  <c r="H18" s="1"/>
  <c r="I18" s="1"/>
  <c r="D40"/>
  <c r="G40" s="1"/>
  <c r="H40" s="1"/>
  <c r="J40" s="1"/>
  <c r="J27"/>
  <c r="I15"/>
  <c r="J15"/>
  <c r="H37"/>
  <c r="I23"/>
  <c r="J23"/>
  <c r="J32"/>
  <c r="I32"/>
  <c r="I28"/>
  <c r="J28"/>
  <c r="J18"/>
  <c r="I11"/>
  <c r="J11"/>
  <c r="I34"/>
  <c r="J34"/>
  <c r="J25"/>
  <c r="I25"/>
  <c r="I35"/>
  <c r="J35"/>
  <c r="F12"/>
  <c r="D12" s="1"/>
  <c r="G12" s="1"/>
  <c r="F13"/>
  <c r="D13" s="1"/>
  <c r="G13" s="1"/>
  <c r="D41"/>
  <c r="G41" s="1"/>
  <c r="J9" l="1"/>
  <c r="I14"/>
  <c r="I10"/>
  <c r="I24"/>
  <c r="J24"/>
  <c r="I29"/>
  <c r="J29"/>
  <c r="J30"/>
  <c r="I30"/>
  <c r="I22"/>
  <c r="J39"/>
  <c r="J26"/>
  <c r="J17"/>
  <c r="I17"/>
  <c r="I31"/>
  <c r="J31"/>
  <c r="I38"/>
  <c r="J38"/>
  <c r="J21"/>
  <c r="I21"/>
  <c r="I16"/>
  <c r="J16"/>
  <c r="I33"/>
  <c r="J33"/>
  <c r="J20"/>
  <c r="J19"/>
  <c r="I40"/>
  <c r="H12"/>
  <c r="H36" s="1"/>
  <c r="G36"/>
  <c r="J13"/>
  <c r="I13"/>
  <c r="G42"/>
  <c r="I41"/>
  <c r="J41"/>
  <c r="J8"/>
  <c r="I8"/>
  <c r="H42"/>
  <c r="J37"/>
  <c r="I37"/>
  <c r="G43" l="1"/>
  <c r="J42"/>
  <c r="H43"/>
  <c r="K6" s="1"/>
  <c r="I42"/>
  <c r="J12"/>
  <c r="J36" s="1"/>
  <c r="I12"/>
  <c r="I36" s="1"/>
  <c r="J43" l="1"/>
  <c r="M6" s="1"/>
  <c r="I43"/>
  <c r="L6" s="1"/>
  <c r="L28" l="1"/>
  <c r="L15"/>
  <c r="L41"/>
  <c r="L27"/>
  <c r="L9"/>
  <c r="L23"/>
  <c r="L33"/>
  <c r="L10"/>
  <c r="L12"/>
  <c r="L37"/>
  <c r="L17"/>
  <c r="L32"/>
  <c r="L24"/>
  <c r="L20"/>
  <c r="L31"/>
  <c r="L25"/>
  <c r="L39"/>
  <c r="L8"/>
  <c r="L14"/>
  <c r="L35"/>
  <c r="L26"/>
  <c r="L40"/>
  <c r="L22"/>
  <c r="L21"/>
  <c r="L16"/>
  <c r="L13"/>
  <c r="L18"/>
  <c r="L11"/>
  <c r="L29"/>
  <c r="L19"/>
  <c r="L30"/>
  <c r="L34"/>
  <c r="K36"/>
  <c r="K42"/>
  <c r="M36" l="1"/>
  <c r="M42"/>
  <c r="L36"/>
  <c r="L42"/>
  <c r="K43"/>
  <c r="M43" l="1"/>
  <c r="L43"/>
</calcChain>
</file>

<file path=xl/sharedStrings.xml><?xml version="1.0" encoding="utf-8"?>
<sst xmlns="http://schemas.openxmlformats.org/spreadsheetml/2006/main" count="75" uniqueCount="67">
  <si>
    <t>-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</si>
  <si>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</si>
  <si>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</si>
  <si>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</si>
  <si>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</si>
  <si>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</si>
  <si>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</si>
  <si>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</si>
  <si>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</si>
  <si>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</si>
  <si>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</si>
  <si>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</si>
  <si>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</si>
  <si>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</si>
  <si>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</si>
  <si>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</si>
  <si>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Октябрьский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</si>
  <si>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</si>
  <si>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</si>
  <si>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</si>
  <si>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</si>
  <si>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</si>
  <si>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</si>
  <si>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</si>
  <si>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</si>
  <si>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</si>
  <si>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</si>
  <si>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</si>
  <si>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</si>
  <si>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Льгов</t>
  </si>
  <si>
    <t>г. Щигры</t>
  </si>
  <si>
    <t>г. Курск</t>
  </si>
  <si>
    <t>№      п/п</t>
  </si>
  <si>
    <t>в том числе</t>
  </si>
  <si>
    <t>заработная плата</t>
  </si>
  <si>
    <t xml:space="preserve">начисления </t>
  </si>
  <si>
    <t>Обоянский район</t>
  </si>
  <si>
    <t xml:space="preserve">Поныровский район </t>
  </si>
  <si>
    <t>Итого</t>
  </si>
  <si>
    <t>При формировании фонда оплаты труда предусматриваются средства на выплату (в расчете на год):</t>
  </si>
  <si>
    <t xml:space="preserve">Расчет субвенции на содержание работников, осуществляющих  выполнение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 </t>
  </si>
  <si>
    <t>Всего районы</t>
  </si>
  <si>
    <t>Всего города</t>
  </si>
  <si>
    <t xml:space="preserve">В соответствии с постановлением Правительства Курской области от 02.12.2009 №165 № "О введении новой системы оплаты труда работников областных государственных учреждений, подведомственных комитету образования и науки Курской области": </t>
  </si>
  <si>
    <t>12-должностных окладов, увеличенных на 30% ежемесячных выплат, предусмотренных системой оплаты труда.</t>
  </si>
  <si>
    <t>Норматив на 1 работника, установленный Законом Курской области от 11.04.2007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</si>
  <si>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>Объём средств  на содержание в 2022 г. работников, обеспечивающих осуществление органами местного самоуправления отдельного государственного полномочия Курской области по осуществлению выплаты компенсации части родительской платы за присмотр и уход за детьми, посещающими бразовательные организации, реализующие образовательные программы дошкольного образования, руб.</t>
  </si>
  <si>
    <t>Муниципальные образования наделены полномочиями, определенными ст.1 Закона Курской области от 11.04.2007г. №37-ЗКО "О наделении органов местного самоуправления Курской области отдельным государственным полномочием Курской области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образования"</t>
  </si>
  <si>
    <t xml:space="preserve">* Прогнозное количество детей, посещающих образовательные организации, реализующие образовательные программы дошкольного образования,  согласно данным органов местного самоуправления соответствующего муниципального образования, представляемым в орган исполнительной государственной власти Курской области, уполномоченный в сфере образования </t>
  </si>
  <si>
    <t xml:space="preserve">    В соответствии с пп.2  п.5 статьи 5 вышеуказанного Закона годовой размер субвенции местным бюджетам в размере, необходимом на содержание работников, обеспечивающих осуществление органами местного самоуправления  отдельного государственного полномочия по осуществлению выплаты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определяется исходя из норматива количества работников - 0,5 штатной единицы на каждые 320 детей, посещающих образовательные организации, реализующие образовательные программы дошкольного образования, и должностного оклада бухгалтера 1-го квалификационного уровня профессиональной квалификационной группы "Общеотраслевые должности служащих третьего уровня" Положения об оплате труда работников областных казенных учреждений, подведомственных комитету образования и науки Курской области, по виду экономической деятельности "Образование", утвержденного постановлением Правительства Курской области от 02.12.2009 №165 "О введении новой системы оплаты труда работников областных государственных учреждений, подведомственных комитету образования и науки Курской области" и ежемесячных выплат, предусмотренных системой оплаты труда в размере 30% от должностного оклада, размера отчислений во внебюджетные фонды, установленного законодательством Российской Федерации.   При этом расчетный объем средств на содержание 1 штатной единицы  с учетом ежемесячных выплат стимулирующего характера  не может быть ниже минимального размера оплаты труда, установленного законодательством Российской Федерации.  </t>
  </si>
  <si>
    <t>Наименование муниципальных образований</t>
  </si>
  <si>
    <t>Прогнозное количество детей*, 
человек</t>
  </si>
  <si>
    <t>итого, рублей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</si>
  <si>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2023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</si>
  <si>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2024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</si>
  <si>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2023 год с учетом коэффициента,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</si>
  <si>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2024 год с учетом коэффициента, рублей </t>
  </si>
  <si>
    <t>должностной оклад бухгалтера 1 квалификационного уровня работников областных казенных учреждений, подведомственных комитету образования и науки Курской области, по виду экономической деятельности "Образование" составляет 6 241,00 рубль.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</si>
  <si>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2025 год, рублей </t>
  </si>
  <si>
    <t xml:space="preserve">Субвенция  на содержание работников, осуществляющих выполнение отдельного государственного полномочия по выплате компенсации части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образования, на 2025 год с учетом коэффициента, рублей </t>
  </si>
  <si>
    <t>6241,00 * 1,30 *12 месяцев=97 360 рублей -12 должностных окладов, увеличенных на 30 % ежемесячных выплат, предусмотренных системой оплаты труда.</t>
  </si>
  <si>
    <t>начисления на оплату труда 30,2% -29 403 рублей</t>
  </si>
  <si>
    <t>Начисления на оплату труда на год определены из расчета 30,2% -  55 371  руб.</t>
  </si>
  <si>
    <t>Всего годовой фонд оплаты труда 1 штатной единицы бухгалтера 1 квалификационного уровня с учетом отчислений во внебюджетные фонды, рассчитанный исходя из МРОТ, составляет  238 719  рублей.</t>
  </si>
  <si>
    <t>Всего годовой фонд оплаты труда 1 штатной единицы бухгалтера 1 квалификационного уровня с учетом отчислений во внебюджетные фонды составляет 126 763  рублей, что на 111 956 рублей меньше годового ФОТ 1 штатной единиццы бухгалтера с учетом отчислений во внебюджетные фонды, рассчитанного исходя из МРОТ:</t>
  </si>
  <si>
    <t>При этом размер МРОТ в месяц на 2023 год составляет  15 279,00 рублей, в год  15279,00*12=183 348 рублей.</t>
  </si>
  <si>
    <t>Приложение № 1.4.1</t>
  </si>
</sst>
</file>

<file path=xl/styles.xml><?xml version="1.0" encoding="utf-8"?>
<styleSheet xmlns="http://schemas.openxmlformats.org/spreadsheetml/2006/main">
  <numFmts count="1">
    <numFmt numFmtId="164" formatCode="#,##0.0000000000"/>
  </numFmts>
  <fonts count="3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2"/>
      <name val="Arial Cyr"/>
      <charset val="204"/>
    </font>
    <font>
      <sz val="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3" applyNumberFormat="0" applyAlignment="0" applyProtection="0"/>
    <xf numFmtId="0" fontId="14" fillId="28" borderId="1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3" applyNumberFormat="0" applyAlignment="0" applyProtection="0"/>
    <xf numFmtId="0" fontId="21" fillId="0" borderId="18" applyNumberFormat="0" applyFill="0" applyAlignment="0" applyProtection="0"/>
    <xf numFmtId="0" fontId="22" fillId="31" borderId="0" applyNumberFormat="0" applyBorder="0" applyAlignment="0" applyProtection="0"/>
    <xf numFmtId="0" fontId="10" fillId="32" borderId="19" applyNumberFormat="0" applyFont="0" applyAlignment="0" applyProtection="0"/>
    <xf numFmtId="0" fontId="23" fillId="27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5" fillId="0" borderId="0"/>
    <xf numFmtId="0" fontId="6" fillId="0" borderId="0"/>
  </cellStyleXfs>
  <cellXfs count="75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42" applyFont="1" applyFill="1" applyBorder="1"/>
    <xf numFmtId="0" fontId="4" fillId="0" borderId="0" xfId="42" applyNumberFormat="1" applyFont="1" applyFill="1" applyBorder="1" applyAlignment="1" applyProtection="1">
      <alignment vertical="center"/>
    </xf>
    <xf numFmtId="3" fontId="4" fillId="0" borderId="0" xfId="42" applyNumberFormat="1" applyFont="1" applyFill="1" applyBorder="1" applyAlignment="1"/>
    <xf numFmtId="3" fontId="9" fillId="0" borderId="0" xfId="42" applyNumberFormat="1" applyFont="1" applyFill="1" applyBorder="1" applyAlignment="1"/>
    <xf numFmtId="0" fontId="4" fillId="0" borderId="4" xfId="42" applyNumberFormat="1" applyFont="1" applyFill="1" applyBorder="1" applyAlignment="1" applyProtection="1">
      <alignment wrapText="1"/>
    </xf>
    <xf numFmtId="0" fontId="4" fillId="0" borderId="4" xfId="42" applyFont="1" applyFill="1" applyBorder="1" applyAlignment="1"/>
    <xf numFmtId="3" fontId="9" fillId="0" borderId="5" xfId="42" applyNumberFormat="1" applyFont="1" applyFill="1" applyBorder="1" applyAlignment="1">
      <alignment horizontal="center" vertical="top"/>
    </xf>
    <xf numFmtId="3" fontId="9" fillId="0" borderId="0" xfId="42" applyNumberFormat="1" applyFont="1" applyFill="1" applyBorder="1" applyAlignment="1">
      <alignment horizontal="center" vertical="top"/>
    </xf>
    <xf numFmtId="0" fontId="4" fillId="0" borderId="0" xfId="42" applyNumberFormat="1" applyFont="1" applyFill="1" applyBorder="1" applyAlignment="1" applyProtection="1">
      <alignment horizontal="center" wrapText="1"/>
    </xf>
    <xf numFmtId="0" fontId="4" fillId="0" borderId="0" xfId="42" applyFont="1" applyFill="1" applyBorder="1" applyAlignment="1">
      <alignment horizontal="center"/>
    </xf>
    <xf numFmtId="0" fontId="2" fillId="0" borderId="0" xfId="43" applyFont="1" applyFill="1" applyAlignment="1">
      <alignment wrapText="1"/>
    </xf>
    <xf numFmtId="0" fontId="3" fillId="0" borderId="4" xfId="43" applyFont="1" applyFill="1" applyBorder="1" applyAlignment="1">
      <alignment vertical="center" wrapText="1"/>
    </xf>
    <xf numFmtId="0" fontId="3" fillId="0" borderId="4" xfId="43" applyFont="1" applyFill="1" applyBorder="1" applyAlignment="1">
      <alignment horizontal="center" vertical="center" wrapText="1"/>
    </xf>
    <xf numFmtId="0" fontId="3" fillId="0" borderId="0" xfId="43" applyFont="1" applyFill="1" applyBorder="1" applyAlignment="1">
      <alignment horizontal="center" vertical="center" wrapText="1"/>
    </xf>
    <xf numFmtId="0" fontId="7" fillId="0" borderId="0" xfId="43" applyFont="1" applyFill="1" applyAlignment="1">
      <alignment horizontal="center" vertical="center" wrapText="1"/>
    </xf>
    <xf numFmtId="0" fontId="1" fillId="0" borderId="0" xfId="43" applyFont="1" applyFill="1" applyAlignment="1">
      <alignment wrapText="1"/>
    </xf>
    <xf numFmtId="0" fontId="8" fillId="0" borderId="0" xfId="43" applyFont="1" applyFill="1" applyAlignment="1">
      <alignment wrapText="1"/>
    </xf>
    <xf numFmtId="0" fontId="2" fillId="0" borderId="0" xfId="43" applyFont="1" applyFill="1" applyBorder="1" applyAlignment="1">
      <alignment wrapText="1"/>
    </xf>
    <xf numFmtId="49" fontId="2" fillId="0" borderId="0" xfId="43" applyNumberFormat="1" applyFont="1" applyFill="1" applyAlignment="1">
      <alignment wrapText="1"/>
    </xf>
    <xf numFmtId="0" fontId="4" fillId="0" borderId="0" xfId="43" applyFont="1" applyFill="1" applyAlignment="1">
      <alignment wrapText="1"/>
    </xf>
    <xf numFmtId="0" fontId="3" fillId="0" borderId="0" xfId="43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43" applyFont="1" applyFill="1" applyAlignment="1">
      <alignment horizontal="center" wrapText="1"/>
    </xf>
    <xf numFmtId="0" fontId="4" fillId="0" borderId="3" xfId="43" applyFont="1" applyFill="1" applyBorder="1" applyAlignment="1">
      <alignment horizontal="center" wrapText="1"/>
    </xf>
    <xf numFmtId="0" fontId="4" fillId="0" borderId="2" xfId="43" applyFont="1" applyFill="1" applyBorder="1" applyAlignment="1">
      <alignment wrapText="1"/>
    </xf>
    <xf numFmtId="3" fontId="4" fillId="0" borderId="2" xfId="43" applyNumberFormat="1" applyFont="1" applyFill="1" applyBorder="1" applyAlignment="1">
      <alignment wrapText="1"/>
    </xf>
    <xf numFmtId="4" fontId="4" fillId="0" borderId="2" xfId="43" applyNumberFormat="1" applyFont="1" applyFill="1" applyBorder="1" applyAlignment="1">
      <alignment wrapText="1"/>
    </xf>
    <xf numFmtId="3" fontId="3" fillId="0" borderId="2" xfId="43" applyNumberFormat="1" applyFont="1" applyFill="1" applyBorder="1" applyAlignment="1">
      <alignment horizontal="right" wrapText="1"/>
    </xf>
    <xf numFmtId="4" fontId="3" fillId="0" borderId="2" xfId="43" applyNumberFormat="1" applyFont="1" applyFill="1" applyBorder="1" applyAlignment="1">
      <alignment horizontal="center" wrapText="1"/>
    </xf>
    <xf numFmtId="4" fontId="3" fillId="0" borderId="2" xfId="43" applyNumberFormat="1" applyFont="1" applyFill="1" applyBorder="1" applyAlignment="1">
      <alignment horizontal="right" wrapText="1"/>
    </xf>
    <xf numFmtId="0" fontId="4" fillId="0" borderId="2" xfId="43" applyFont="1" applyFill="1" applyBorder="1" applyAlignment="1">
      <alignment horizontal="center" wrapText="1"/>
    </xf>
    <xf numFmtId="3" fontId="29" fillId="0" borderId="2" xfId="43" applyNumberFormat="1" applyFont="1" applyFill="1" applyBorder="1" applyAlignment="1">
      <alignment horizontal="right" wrapText="1"/>
    </xf>
    <xf numFmtId="0" fontId="29" fillId="0" borderId="2" xfId="43" applyFont="1" applyFill="1" applyBorder="1" applyAlignment="1">
      <alignment horizontal="center" vertical="center" wrapText="1"/>
    </xf>
    <xf numFmtId="4" fontId="29" fillId="0" borderId="2" xfId="43" applyNumberFormat="1" applyFont="1" applyFill="1" applyBorder="1" applyAlignment="1">
      <alignment horizontal="right" vertical="center" wrapText="1"/>
    </xf>
    <xf numFmtId="3" fontId="29" fillId="0" borderId="2" xfId="43" applyNumberFormat="1" applyFont="1" applyFill="1" applyBorder="1" applyAlignment="1">
      <alignment horizontal="right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0" borderId="2" xfId="43" applyNumberFormat="1" applyFont="1" applyFill="1" applyBorder="1" applyAlignment="1">
      <alignment horizontal="center" vertical="center" wrapText="1"/>
    </xf>
    <xf numFmtId="164" fontId="3" fillId="0" borderId="2" xfId="43" applyNumberFormat="1" applyFont="1" applyFill="1" applyBorder="1" applyAlignment="1">
      <alignment horizontal="center" vertical="center" wrapText="1"/>
    </xf>
    <xf numFmtId="3" fontId="2" fillId="0" borderId="0" xfId="43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4" fillId="0" borderId="0" xfId="43" applyFont="1" applyFill="1" applyAlignment="1">
      <alignment horizontal="left" wrapText="1"/>
    </xf>
    <xf numFmtId="0" fontId="4" fillId="0" borderId="0" xfId="42" applyNumberFormat="1" applyFont="1" applyFill="1" applyBorder="1" applyAlignment="1" applyProtection="1">
      <alignment horizontal="left"/>
    </xf>
    <xf numFmtId="0" fontId="4" fillId="0" borderId="0" xfId="42" applyNumberFormat="1" applyFont="1" applyFill="1" applyBorder="1" applyAlignment="1" applyProtection="1">
      <alignment horizontal="left" wrapText="1"/>
    </xf>
    <xf numFmtId="0" fontId="0" fillId="0" borderId="0" xfId="0" applyFill="1" applyAlignment="1">
      <alignment wrapText="1"/>
    </xf>
    <xf numFmtId="0" fontId="2" fillId="0" borderId="0" xfId="43" applyFont="1" applyFill="1" applyAlignment="1">
      <alignment horizontal="left" wrapText="1"/>
    </xf>
    <xf numFmtId="0" fontId="28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11" xfId="43" applyFont="1" applyFill="1" applyBorder="1" applyAlignment="1">
      <alignment horizontal="right" wrapText="1"/>
    </xf>
    <xf numFmtId="0" fontId="3" fillId="0" borderId="6" xfId="43" applyFont="1" applyFill="1" applyBorder="1" applyAlignment="1">
      <alignment horizontal="right" wrapText="1"/>
    </xf>
    <xf numFmtId="0" fontId="3" fillId="0" borderId="7" xfId="43" applyFont="1" applyFill="1" applyBorder="1" applyAlignment="1">
      <alignment horizontal="center" vertical="center" wrapText="1"/>
    </xf>
    <xf numFmtId="0" fontId="3" fillId="0" borderId="8" xfId="43" applyFont="1" applyFill="1" applyBorder="1" applyAlignment="1">
      <alignment horizontal="center" vertical="center" wrapText="1"/>
    </xf>
    <xf numFmtId="0" fontId="3" fillId="0" borderId="12" xfId="43" applyFont="1" applyFill="1" applyBorder="1" applyAlignment="1">
      <alignment horizontal="left" wrapText="1"/>
    </xf>
    <xf numFmtId="0" fontId="3" fillId="0" borderId="6" xfId="43" applyFont="1" applyFill="1" applyBorder="1" applyAlignment="1">
      <alignment horizontal="left" wrapText="1"/>
    </xf>
    <xf numFmtId="0" fontId="29" fillId="0" borderId="11" xfId="43" applyFont="1" applyFill="1" applyBorder="1" applyAlignment="1">
      <alignment horizontal="left" wrapText="1"/>
    </xf>
    <xf numFmtId="0" fontId="29" fillId="0" borderId="6" xfId="43" applyFont="1" applyFill="1" applyBorder="1" applyAlignment="1">
      <alignment horizontal="left" wrapText="1"/>
    </xf>
    <xf numFmtId="0" fontId="3" fillId="0" borderId="9" xfId="43" applyFont="1" applyFill="1" applyBorder="1" applyAlignment="1">
      <alignment horizontal="center" vertical="center" wrapText="1"/>
    </xf>
    <xf numFmtId="0" fontId="3" fillId="0" borderId="10" xfId="43" applyFont="1" applyFill="1" applyBorder="1" applyAlignment="1">
      <alignment horizontal="center" vertical="center" wrapText="1"/>
    </xf>
    <xf numFmtId="0" fontId="3" fillId="0" borderId="6" xfId="43" applyFont="1" applyFill="1" applyBorder="1" applyAlignment="1">
      <alignment horizontal="center" vertical="center" wrapText="1"/>
    </xf>
    <xf numFmtId="0" fontId="3" fillId="0" borderId="2" xfId="43" applyFont="1" applyFill="1" applyBorder="1" applyAlignment="1">
      <alignment horizontal="center" vertical="center" wrapText="1"/>
    </xf>
    <xf numFmtId="0" fontId="3" fillId="0" borderId="2" xfId="43" applyFont="1" applyFill="1" applyBorder="1"/>
    <xf numFmtId="0" fontId="3" fillId="0" borderId="2" xfId="43" applyNumberFormat="1" applyFont="1" applyFill="1" applyBorder="1" applyAlignment="1">
      <alignment horizontal="center" vertical="center" wrapText="1"/>
    </xf>
    <xf numFmtId="0" fontId="3" fillId="0" borderId="11" xfId="43" applyFont="1" applyFill="1" applyBorder="1" applyAlignment="1">
      <alignment horizontal="center" vertical="center" wrapText="1"/>
    </xf>
    <xf numFmtId="0" fontId="3" fillId="0" borderId="10" xfId="43" applyFont="1" applyFill="1" applyBorder="1"/>
    <xf numFmtId="0" fontId="3" fillId="0" borderId="6" xfId="43" applyFont="1" applyFill="1" applyBorder="1"/>
    <xf numFmtId="0" fontId="30" fillId="0" borderId="0" xfId="43" applyFont="1" applyFill="1" applyAlignment="1">
      <alignment horizontal="center" wrapText="1"/>
    </xf>
    <xf numFmtId="0" fontId="30" fillId="0" borderId="0" xfId="43" applyFont="1" applyFill="1" applyBorder="1" applyAlignment="1">
      <alignment horizontal="center" vertical="center" wrapText="1"/>
    </xf>
    <xf numFmtId="0" fontId="27" fillId="0" borderId="0" xfId="0" applyFont="1" applyFill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3" xfId="43"/>
    <cellStyle name="Обычный 4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zoomScale="70" zoomScaleNormal="70" zoomScaleSheetLayoutView="70" workbookViewId="0">
      <selection activeCell="B2" sqref="B2:M2"/>
    </sheetView>
  </sheetViews>
  <sheetFormatPr defaultRowHeight="12.75"/>
  <cols>
    <col min="1" max="1" width="4.140625" style="12" customWidth="1"/>
    <col min="2" max="2" width="27" style="12" customWidth="1"/>
    <col min="3" max="3" width="14.42578125" style="12" customWidth="1"/>
    <col min="4" max="4" width="16.7109375" style="12" customWidth="1"/>
    <col min="5" max="5" width="16.5703125" style="12" customWidth="1"/>
    <col min="6" max="6" width="18.140625" style="12" customWidth="1"/>
    <col min="7" max="7" width="32" style="12" hidden="1" customWidth="1"/>
    <col min="8" max="8" width="28.140625" style="12" customWidth="1"/>
    <col min="9" max="9" width="27.5703125" style="12" customWidth="1"/>
    <col min="10" max="10" width="27" style="12" customWidth="1"/>
    <col min="11" max="12" width="34.85546875" style="12" customWidth="1"/>
    <col min="13" max="13" width="34.42578125" style="12" customWidth="1"/>
    <col min="14" max="16384" width="9.140625" style="12"/>
  </cols>
  <sheetData>
    <row r="1" spans="1:13" ht="21" customHeight="1">
      <c r="L1" s="70" t="s">
        <v>66</v>
      </c>
      <c r="M1" s="70"/>
    </row>
    <row r="2" spans="1:13" ht="64.5" customHeight="1">
      <c r="A2" s="21"/>
      <c r="B2" s="71" t="s">
        <v>40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5.5" customHeight="1">
      <c r="A3" s="21"/>
      <c r="B3" s="13"/>
      <c r="C3" s="14"/>
      <c r="D3" s="14"/>
      <c r="E3" s="14"/>
      <c r="F3" s="14"/>
      <c r="G3" s="15"/>
      <c r="H3" s="15"/>
      <c r="I3" s="15"/>
      <c r="J3" s="15"/>
      <c r="K3" s="21"/>
      <c r="L3" s="21"/>
      <c r="M3" s="24"/>
    </row>
    <row r="4" spans="1:13" ht="188.25" customHeight="1">
      <c r="A4" s="64" t="s">
        <v>32</v>
      </c>
      <c r="B4" s="64" t="s">
        <v>50</v>
      </c>
      <c r="C4" s="66" t="s">
        <v>51</v>
      </c>
      <c r="D4" s="67" t="s">
        <v>45</v>
      </c>
      <c r="E4" s="68"/>
      <c r="F4" s="69"/>
      <c r="G4" s="55" t="s">
        <v>46</v>
      </c>
      <c r="H4" s="55" t="s">
        <v>53</v>
      </c>
      <c r="I4" s="55" t="s">
        <v>54</v>
      </c>
      <c r="J4" s="55" t="s">
        <v>58</v>
      </c>
      <c r="K4" s="55" t="s">
        <v>55</v>
      </c>
      <c r="L4" s="55" t="s">
        <v>56</v>
      </c>
      <c r="M4" s="55" t="s">
        <v>59</v>
      </c>
    </row>
    <row r="5" spans="1:13" ht="52.5" customHeight="1">
      <c r="A5" s="64"/>
      <c r="B5" s="64"/>
      <c r="C5" s="66"/>
      <c r="D5" s="64" t="s">
        <v>52</v>
      </c>
      <c r="E5" s="62" t="s">
        <v>33</v>
      </c>
      <c r="F5" s="63"/>
      <c r="G5" s="56"/>
      <c r="H5" s="56"/>
      <c r="I5" s="56"/>
      <c r="J5" s="56"/>
      <c r="K5" s="56"/>
      <c r="L5" s="56"/>
      <c r="M5" s="56"/>
    </row>
    <row r="6" spans="1:13" ht="87" customHeight="1">
      <c r="A6" s="64"/>
      <c r="B6" s="64"/>
      <c r="C6" s="66"/>
      <c r="D6" s="65"/>
      <c r="E6" s="37" t="s">
        <v>34</v>
      </c>
      <c r="F6" s="38" t="s">
        <v>35</v>
      </c>
      <c r="G6" s="61"/>
      <c r="H6" s="61"/>
      <c r="I6" s="61"/>
      <c r="J6" s="61"/>
      <c r="K6" s="41">
        <f>ROUND(K63/H43,10)</f>
        <v>1</v>
      </c>
      <c r="L6" s="41">
        <f>ROUND(L63/I43,10)</f>
        <v>0.86022592890000005</v>
      </c>
      <c r="M6" s="41">
        <f>ROUND(M63/J43,10)</f>
        <v>0.86022592890000005</v>
      </c>
    </row>
    <row r="7" spans="1:13" s="16" customFormat="1" ht="15.75">
      <c r="A7" s="39">
        <v>1</v>
      </c>
      <c r="B7" s="38">
        <v>2</v>
      </c>
      <c r="C7" s="40">
        <v>3</v>
      </c>
      <c r="D7" s="40">
        <v>4</v>
      </c>
      <c r="E7" s="38">
        <v>5</v>
      </c>
      <c r="F7" s="38">
        <v>6</v>
      </c>
      <c r="G7" s="38">
        <v>7</v>
      </c>
      <c r="H7" s="38">
        <v>7</v>
      </c>
      <c r="I7" s="38">
        <v>8</v>
      </c>
      <c r="J7" s="38">
        <v>9</v>
      </c>
      <c r="K7" s="38">
        <v>10</v>
      </c>
      <c r="L7" s="38">
        <v>11</v>
      </c>
      <c r="M7" s="38">
        <v>12</v>
      </c>
    </row>
    <row r="8" spans="1:13" ht="15.75">
      <c r="A8" s="25">
        <v>1</v>
      </c>
      <c r="B8" s="26" t="s">
        <v>1</v>
      </c>
      <c r="C8" s="27">
        <v>454</v>
      </c>
      <c r="D8" s="27">
        <f>E8+F8</f>
        <v>238719</v>
      </c>
      <c r="E8" s="27">
        <f>ROUND(15279*12,2)</f>
        <v>183348</v>
      </c>
      <c r="F8" s="27">
        <f>ROUND(E8*0.302,0)</f>
        <v>55371</v>
      </c>
      <c r="G8" s="28">
        <f>ROUND(C8/320*0.5*D8,2)</f>
        <v>169341.29</v>
      </c>
      <c r="H8" s="27">
        <f>ROUND(G8*1,0)</f>
        <v>169341</v>
      </c>
      <c r="I8" s="27">
        <f>H8</f>
        <v>169341</v>
      </c>
      <c r="J8" s="27">
        <f>H8</f>
        <v>169341</v>
      </c>
      <c r="K8" s="27">
        <f>H8</f>
        <v>169341</v>
      </c>
      <c r="L8" s="27">
        <f>ROUND(I8*$L$6,0)</f>
        <v>145672</v>
      </c>
      <c r="M8" s="27">
        <f>L8</f>
        <v>145672</v>
      </c>
    </row>
    <row r="9" spans="1:13" ht="15.75">
      <c r="A9" s="25">
        <v>2</v>
      </c>
      <c r="B9" s="26" t="s">
        <v>2</v>
      </c>
      <c r="C9" s="27">
        <v>185</v>
      </c>
      <c r="D9" s="27">
        <f t="shared" ref="D9:D35" si="0">E9+F9</f>
        <v>238719</v>
      </c>
      <c r="E9" s="27">
        <f t="shared" ref="E9:E41" si="1">ROUND(15279*12,2)</f>
        <v>183348</v>
      </c>
      <c r="F9" s="27">
        <f t="shared" ref="F9:F35" si="2">ROUND(E9*0.302,0)</f>
        <v>55371</v>
      </c>
      <c r="G9" s="28">
        <f t="shared" ref="G9:G41" si="3">ROUND(C9/320*0.5*D9,2)</f>
        <v>69004.710000000006</v>
      </c>
      <c r="H9" s="27">
        <f t="shared" ref="H9:H34" si="4">ROUND(G9*1,0)</f>
        <v>69005</v>
      </c>
      <c r="I9" s="27">
        <f t="shared" ref="I9:I35" si="5">H9</f>
        <v>69005</v>
      </c>
      <c r="J9" s="27">
        <f t="shared" ref="J9:J35" si="6">H9</f>
        <v>69005</v>
      </c>
      <c r="K9" s="27">
        <f t="shared" ref="K9:K41" si="7">H9</f>
        <v>69005</v>
      </c>
      <c r="L9" s="27">
        <f t="shared" ref="L9:L35" si="8">ROUND(I9*$L$6,0)</f>
        <v>59360</v>
      </c>
      <c r="M9" s="27">
        <f t="shared" ref="M9:M41" si="9">L9</f>
        <v>59360</v>
      </c>
    </row>
    <row r="10" spans="1:13" ht="15.75">
      <c r="A10" s="25">
        <v>3</v>
      </c>
      <c r="B10" s="26" t="s">
        <v>3</v>
      </c>
      <c r="C10" s="27">
        <v>891</v>
      </c>
      <c r="D10" s="27">
        <f t="shared" si="0"/>
        <v>238719</v>
      </c>
      <c r="E10" s="27">
        <f t="shared" si="1"/>
        <v>183348</v>
      </c>
      <c r="F10" s="27">
        <f t="shared" si="2"/>
        <v>55371</v>
      </c>
      <c r="G10" s="28">
        <f t="shared" si="3"/>
        <v>332341.61</v>
      </c>
      <c r="H10" s="27">
        <f t="shared" si="4"/>
        <v>332342</v>
      </c>
      <c r="I10" s="27">
        <f t="shared" si="5"/>
        <v>332342</v>
      </c>
      <c r="J10" s="27">
        <f t="shared" si="6"/>
        <v>332342</v>
      </c>
      <c r="K10" s="27">
        <f t="shared" si="7"/>
        <v>332342</v>
      </c>
      <c r="L10" s="27">
        <f t="shared" si="8"/>
        <v>285889</v>
      </c>
      <c r="M10" s="27">
        <f t="shared" si="9"/>
        <v>285889</v>
      </c>
    </row>
    <row r="11" spans="1:13" ht="15.75">
      <c r="A11" s="25">
        <v>4</v>
      </c>
      <c r="B11" s="26" t="s">
        <v>4</v>
      </c>
      <c r="C11" s="27">
        <v>234</v>
      </c>
      <c r="D11" s="27">
        <f t="shared" si="0"/>
        <v>238719</v>
      </c>
      <c r="E11" s="27">
        <f t="shared" si="1"/>
        <v>183348</v>
      </c>
      <c r="F11" s="27">
        <f t="shared" si="2"/>
        <v>55371</v>
      </c>
      <c r="G11" s="28">
        <f t="shared" si="3"/>
        <v>87281.63</v>
      </c>
      <c r="H11" s="27">
        <f t="shared" si="4"/>
        <v>87282</v>
      </c>
      <c r="I11" s="27">
        <f t="shared" si="5"/>
        <v>87282</v>
      </c>
      <c r="J11" s="27">
        <f t="shared" si="6"/>
        <v>87282</v>
      </c>
      <c r="K11" s="27">
        <f t="shared" si="7"/>
        <v>87282</v>
      </c>
      <c r="L11" s="27">
        <f t="shared" si="8"/>
        <v>75082</v>
      </c>
      <c r="M11" s="27">
        <f t="shared" si="9"/>
        <v>75082</v>
      </c>
    </row>
    <row r="12" spans="1:13" ht="15.75">
      <c r="A12" s="25">
        <v>5</v>
      </c>
      <c r="B12" s="26" t="s">
        <v>5</v>
      </c>
      <c r="C12" s="27">
        <v>435</v>
      </c>
      <c r="D12" s="27">
        <f t="shared" si="0"/>
        <v>238719</v>
      </c>
      <c r="E12" s="27">
        <f t="shared" si="1"/>
        <v>183348</v>
      </c>
      <c r="F12" s="27">
        <f t="shared" si="2"/>
        <v>55371</v>
      </c>
      <c r="G12" s="28">
        <f t="shared" si="3"/>
        <v>162254.32</v>
      </c>
      <c r="H12" s="27">
        <f t="shared" si="4"/>
        <v>162254</v>
      </c>
      <c r="I12" s="27">
        <f t="shared" si="5"/>
        <v>162254</v>
      </c>
      <c r="J12" s="27">
        <f t="shared" si="6"/>
        <v>162254</v>
      </c>
      <c r="K12" s="27">
        <f t="shared" si="7"/>
        <v>162254</v>
      </c>
      <c r="L12" s="27">
        <f t="shared" si="8"/>
        <v>139575</v>
      </c>
      <c r="M12" s="27">
        <f t="shared" si="9"/>
        <v>139575</v>
      </c>
    </row>
    <row r="13" spans="1:13" ht="15.75">
      <c r="A13" s="25">
        <v>6</v>
      </c>
      <c r="B13" s="26" t="s">
        <v>6</v>
      </c>
      <c r="C13" s="27">
        <v>273</v>
      </c>
      <c r="D13" s="27">
        <f t="shared" si="0"/>
        <v>238719</v>
      </c>
      <c r="E13" s="27">
        <f t="shared" si="1"/>
        <v>183348</v>
      </c>
      <c r="F13" s="27">
        <f t="shared" si="2"/>
        <v>55371</v>
      </c>
      <c r="G13" s="28">
        <f t="shared" si="3"/>
        <v>101828.57</v>
      </c>
      <c r="H13" s="27">
        <f>ROUND(G13*1,0)-1</f>
        <v>101828</v>
      </c>
      <c r="I13" s="27">
        <f t="shared" si="5"/>
        <v>101828</v>
      </c>
      <c r="J13" s="27">
        <f t="shared" si="6"/>
        <v>101828</v>
      </c>
      <c r="K13" s="27">
        <f t="shared" si="7"/>
        <v>101828</v>
      </c>
      <c r="L13" s="27">
        <f t="shared" si="8"/>
        <v>87595</v>
      </c>
      <c r="M13" s="27">
        <f t="shared" si="9"/>
        <v>87595</v>
      </c>
    </row>
    <row r="14" spans="1:13" ht="15.75">
      <c r="A14" s="25">
        <v>7</v>
      </c>
      <c r="B14" s="26" t="s">
        <v>7</v>
      </c>
      <c r="C14" s="27">
        <v>518</v>
      </c>
      <c r="D14" s="27">
        <f t="shared" si="0"/>
        <v>238719</v>
      </c>
      <c r="E14" s="27">
        <f t="shared" si="1"/>
        <v>183348</v>
      </c>
      <c r="F14" s="27">
        <f t="shared" si="2"/>
        <v>55371</v>
      </c>
      <c r="G14" s="28">
        <f t="shared" si="3"/>
        <v>193213.19</v>
      </c>
      <c r="H14" s="27">
        <f t="shared" si="4"/>
        <v>193213</v>
      </c>
      <c r="I14" s="27">
        <f t="shared" si="5"/>
        <v>193213</v>
      </c>
      <c r="J14" s="27">
        <f t="shared" si="6"/>
        <v>193213</v>
      </c>
      <c r="K14" s="27">
        <f t="shared" si="7"/>
        <v>193213</v>
      </c>
      <c r="L14" s="27">
        <f t="shared" si="8"/>
        <v>166207</v>
      </c>
      <c r="M14" s="27">
        <f t="shared" si="9"/>
        <v>166207</v>
      </c>
    </row>
    <row r="15" spans="1:13" ht="15.75">
      <c r="A15" s="25">
        <v>8</v>
      </c>
      <c r="B15" s="26" t="s">
        <v>8</v>
      </c>
      <c r="C15" s="27">
        <v>277</v>
      </c>
      <c r="D15" s="27">
        <f t="shared" si="0"/>
        <v>238719</v>
      </c>
      <c r="E15" s="27">
        <f t="shared" si="1"/>
        <v>183348</v>
      </c>
      <c r="F15" s="27">
        <f t="shared" si="2"/>
        <v>55371</v>
      </c>
      <c r="G15" s="28">
        <f t="shared" si="3"/>
        <v>103320.57</v>
      </c>
      <c r="H15" s="27">
        <f t="shared" si="4"/>
        <v>103321</v>
      </c>
      <c r="I15" s="27">
        <f t="shared" si="5"/>
        <v>103321</v>
      </c>
      <c r="J15" s="27">
        <f t="shared" si="6"/>
        <v>103321</v>
      </c>
      <c r="K15" s="27">
        <f t="shared" si="7"/>
        <v>103321</v>
      </c>
      <c r="L15" s="27">
        <f t="shared" si="8"/>
        <v>88879</v>
      </c>
      <c r="M15" s="27">
        <f t="shared" si="9"/>
        <v>88879</v>
      </c>
    </row>
    <row r="16" spans="1:13" ht="15.75">
      <c r="A16" s="25">
        <v>9</v>
      </c>
      <c r="B16" s="26" t="s">
        <v>9</v>
      </c>
      <c r="C16" s="27">
        <v>129</v>
      </c>
      <c r="D16" s="27">
        <f t="shared" si="0"/>
        <v>238719</v>
      </c>
      <c r="E16" s="27">
        <f t="shared" si="1"/>
        <v>183348</v>
      </c>
      <c r="F16" s="27">
        <f t="shared" si="2"/>
        <v>55371</v>
      </c>
      <c r="G16" s="28">
        <f t="shared" si="3"/>
        <v>48116.800000000003</v>
      </c>
      <c r="H16" s="27">
        <f t="shared" si="4"/>
        <v>48117</v>
      </c>
      <c r="I16" s="27">
        <f t="shared" si="5"/>
        <v>48117</v>
      </c>
      <c r="J16" s="27">
        <f t="shared" si="6"/>
        <v>48117</v>
      </c>
      <c r="K16" s="27">
        <f t="shared" si="7"/>
        <v>48117</v>
      </c>
      <c r="L16" s="27">
        <f t="shared" si="8"/>
        <v>41391</v>
      </c>
      <c r="M16" s="27">
        <f t="shared" si="9"/>
        <v>41391</v>
      </c>
    </row>
    <row r="17" spans="1:13" ht="15.75">
      <c r="A17" s="25">
        <v>10</v>
      </c>
      <c r="B17" s="26" t="s">
        <v>10</v>
      </c>
      <c r="C17" s="27">
        <v>472</v>
      </c>
      <c r="D17" s="27">
        <f t="shared" si="0"/>
        <v>238719</v>
      </c>
      <c r="E17" s="27">
        <f t="shared" si="1"/>
        <v>183348</v>
      </c>
      <c r="F17" s="27">
        <f t="shared" si="2"/>
        <v>55371</v>
      </c>
      <c r="G17" s="28">
        <f t="shared" si="3"/>
        <v>176055.26</v>
      </c>
      <c r="H17" s="27">
        <f t="shared" si="4"/>
        <v>176055</v>
      </c>
      <c r="I17" s="27">
        <f t="shared" si="5"/>
        <v>176055</v>
      </c>
      <c r="J17" s="27">
        <f t="shared" si="6"/>
        <v>176055</v>
      </c>
      <c r="K17" s="27">
        <f t="shared" si="7"/>
        <v>176055</v>
      </c>
      <c r="L17" s="27">
        <f t="shared" si="8"/>
        <v>151447</v>
      </c>
      <c r="M17" s="27">
        <f t="shared" si="9"/>
        <v>151447</v>
      </c>
    </row>
    <row r="18" spans="1:13" ht="15.75">
      <c r="A18" s="25">
        <v>11</v>
      </c>
      <c r="B18" s="26" t="s">
        <v>11</v>
      </c>
      <c r="C18" s="27">
        <v>1305</v>
      </c>
      <c r="D18" s="27">
        <f t="shared" si="0"/>
        <v>238719</v>
      </c>
      <c r="E18" s="27">
        <f t="shared" si="1"/>
        <v>183348</v>
      </c>
      <c r="F18" s="27">
        <f t="shared" si="2"/>
        <v>55371</v>
      </c>
      <c r="G18" s="28">
        <f t="shared" si="3"/>
        <v>486762.96</v>
      </c>
      <c r="H18" s="27">
        <f t="shared" si="4"/>
        <v>486763</v>
      </c>
      <c r="I18" s="27">
        <f t="shared" si="5"/>
        <v>486763</v>
      </c>
      <c r="J18" s="27">
        <f t="shared" si="6"/>
        <v>486763</v>
      </c>
      <c r="K18" s="27">
        <f t="shared" si="7"/>
        <v>486763</v>
      </c>
      <c r="L18" s="27">
        <f t="shared" si="8"/>
        <v>418726</v>
      </c>
      <c r="M18" s="27">
        <f t="shared" si="9"/>
        <v>418726</v>
      </c>
    </row>
    <row r="19" spans="1:13" ht="15.75">
      <c r="A19" s="25">
        <v>12</v>
      </c>
      <c r="B19" s="26" t="s">
        <v>12</v>
      </c>
      <c r="C19" s="27">
        <v>390</v>
      </c>
      <c r="D19" s="27">
        <f t="shared" si="0"/>
        <v>238719</v>
      </c>
      <c r="E19" s="27">
        <f t="shared" si="1"/>
        <v>183348</v>
      </c>
      <c r="F19" s="27">
        <f t="shared" si="2"/>
        <v>55371</v>
      </c>
      <c r="G19" s="28">
        <f t="shared" si="3"/>
        <v>145469.39000000001</v>
      </c>
      <c r="H19" s="27">
        <f t="shared" si="4"/>
        <v>145469</v>
      </c>
      <c r="I19" s="27">
        <f t="shared" si="5"/>
        <v>145469</v>
      </c>
      <c r="J19" s="27">
        <f t="shared" si="6"/>
        <v>145469</v>
      </c>
      <c r="K19" s="27">
        <f t="shared" si="7"/>
        <v>145469</v>
      </c>
      <c r="L19" s="27">
        <f t="shared" si="8"/>
        <v>125136</v>
      </c>
      <c r="M19" s="27">
        <f t="shared" si="9"/>
        <v>125136</v>
      </c>
    </row>
    <row r="20" spans="1:13" ht="15.75">
      <c r="A20" s="25">
        <v>13</v>
      </c>
      <c r="B20" s="26" t="s">
        <v>13</v>
      </c>
      <c r="C20" s="27">
        <v>108</v>
      </c>
      <c r="D20" s="27">
        <f t="shared" si="0"/>
        <v>238719</v>
      </c>
      <c r="E20" s="27">
        <f t="shared" si="1"/>
        <v>183348</v>
      </c>
      <c r="F20" s="27">
        <f t="shared" si="2"/>
        <v>55371</v>
      </c>
      <c r="G20" s="28">
        <f t="shared" si="3"/>
        <v>40283.83</v>
      </c>
      <c r="H20" s="27">
        <f t="shared" si="4"/>
        <v>40284</v>
      </c>
      <c r="I20" s="27">
        <f t="shared" si="5"/>
        <v>40284</v>
      </c>
      <c r="J20" s="27">
        <f t="shared" si="6"/>
        <v>40284</v>
      </c>
      <c r="K20" s="27">
        <f t="shared" si="7"/>
        <v>40284</v>
      </c>
      <c r="L20" s="27">
        <f t="shared" si="8"/>
        <v>34653</v>
      </c>
      <c r="M20" s="27">
        <f t="shared" si="9"/>
        <v>34653</v>
      </c>
    </row>
    <row r="21" spans="1:13" ht="15.75">
      <c r="A21" s="25">
        <v>14</v>
      </c>
      <c r="B21" s="26" t="s">
        <v>14</v>
      </c>
      <c r="C21" s="27">
        <v>235</v>
      </c>
      <c r="D21" s="27">
        <f t="shared" si="0"/>
        <v>238719</v>
      </c>
      <c r="E21" s="27">
        <f t="shared" si="1"/>
        <v>183348</v>
      </c>
      <c r="F21" s="27">
        <f t="shared" si="2"/>
        <v>55371</v>
      </c>
      <c r="G21" s="28">
        <f t="shared" si="3"/>
        <v>87654.63</v>
      </c>
      <c r="H21" s="27">
        <f t="shared" si="4"/>
        <v>87655</v>
      </c>
      <c r="I21" s="27">
        <f t="shared" si="5"/>
        <v>87655</v>
      </c>
      <c r="J21" s="27">
        <f t="shared" si="6"/>
        <v>87655</v>
      </c>
      <c r="K21" s="27">
        <f t="shared" si="7"/>
        <v>87655</v>
      </c>
      <c r="L21" s="27">
        <f t="shared" si="8"/>
        <v>75403</v>
      </c>
      <c r="M21" s="27">
        <f t="shared" si="9"/>
        <v>75403</v>
      </c>
    </row>
    <row r="22" spans="1:13" ht="15.75">
      <c r="A22" s="25">
        <v>15</v>
      </c>
      <c r="B22" s="26" t="s">
        <v>15</v>
      </c>
      <c r="C22" s="27">
        <v>516</v>
      </c>
      <c r="D22" s="27">
        <f t="shared" si="0"/>
        <v>238719</v>
      </c>
      <c r="E22" s="27">
        <f t="shared" si="1"/>
        <v>183348</v>
      </c>
      <c r="F22" s="27">
        <f t="shared" si="2"/>
        <v>55371</v>
      </c>
      <c r="G22" s="28">
        <f t="shared" si="3"/>
        <v>192467.19</v>
      </c>
      <c r="H22" s="27">
        <f t="shared" si="4"/>
        <v>192467</v>
      </c>
      <c r="I22" s="27">
        <f t="shared" si="5"/>
        <v>192467</v>
      </c>
      <c r="J22" s="27">
        <f t="shared" si="6"/>
        <v>192467</v>
      </c>
      <c r="K22" s="27">
        <f t="shared" si="7"/>
        <v>192467</v>
      </c>
      <c r="L22" s="27">
        <f t="shared" si="8"/>
        <v>165565</v>
      </c>
      <c r="M22" s="27">
        <f t="shared" si="9"/>
        <v>165565</v>
      </c>
    </row>
    <row r="23" spans="1:13" ht="15.75">
      <c r="A23" s="25">
        <v>16</v>
      </c>
      <c r="B23" s="26" t="s">
        <v>36</v>
      </c>
      <c r="C23" s="27">
        <v>665</v>
      </c>
      <c r="D23" s="27">
        <f t="shared" si="0"/>
        <v>238719</v>
      </c>
      <c r="E23" s="27">
        <f t="shared" si="1"/>
        <v>183348</v>
      </c>
      <c r="F23" s="27">
        <f t="shared" si="2"/>
        <v>55371</v>
      </c>
      <c r="G23" s="28">
        <f t="shared" si="3"/>
        <v>248043.96</v>
      </c>
      <c r="H23" s="27">
        <f>ROUND(G23*1,0)-1</f>
        <v>248043</v>
      </c>
      <c r="I23" s="27">
        <f t="shared" si="5"/>
        <v>248043</v>
      </c>
      <c r="J23" s="27">
        <f t="shared" si="6"/>
        <v>248043</v>
      </c>
      <c r="K23" s="27">
        <f t="shared" si="7"/>
        <v>248043</v>
      </c>
      <c r="L23" s="27">
        <f t="shared" si="8"/>
        <v>213373</v>
      </c>
      <c r="M23" s="27">
        <f t="shared" si="9"/>
        <v>213373</v>
      </c>
    </row>
    <row r="24" spans="1:13" ht="15.75">
      <c r="A24" s="25">
        <v>17</v>
      </c>
      <c r="B24" s="26" t="s">
        <v>16</v>
      </c>
      <c r="C24" s="27">
        <v>617</v>
      </c>
      <c r="D24" s="27">
        <f t="shared" si="0"/>
        <v>238719</v>
      </c>
      <c r="E24" s="27">
        <f t="shared" si="1"/>
        <v>183348</v>
      </c>
      <c r="F24" s="27">
        <f t="shared" si="2"/>
        <v>55371</v>
      </c>
      <c r="G24" s="28">
        <f t="shared" si="3"/>
        <v>230140.04</v>
      </c>
      <c r="H24" s="27">
        <f t="shared" si="4"/>
        <v>230140</v>
      </c>
      <c r="I24" s="27">
        <f t="shared" si="5"/>
        <v>230140</v>
      </c>
      <c r="J24" s="27">
        <f t="shared" si="6"/>
        <v>230140</v>
      </c>
      <c r="K24" s="27">
        <f t="shared" si="7"/>
        <v>230140</v>
      </c>
      <c r="L24" s="27">
        <f t="shared" si="8"/>
        <v>197972</v>
      </c>
      <c r="M24" s="27">
        <f t="shared" si="9"/>
        <v>197972</v>
      </c>
    </row>
    <row r="25" spans="1:13" ht="15.75">
      <c r="A25" s="25">
        <v>18</v>
      </c>
      <c r="B25" s="26" t="s">
        <v>37</v>
      </c>
      <c r="C25" s="27">
        <v>270</v>
      </c>
      <c r="D25" s="27">
        <f t="shared" si="0"/>
        <v>238719</v>
      </c>
      <c r="E25" s="27">
        <f t="shared" si="1"/>
        <v>183348</v>
      </c>
      <c r="F25" s="27">
        <f t="shared" si="2"/>
        <v>55371</v>
      </c>
      <c r="G25" s="28">
        <f t="shared" si="3"/>
        <v>100709.58</v>
      </c>
      <c r="H25" s="27">
        <f t="shared" si="4"/>
        <v>100710</v>
      </c>
      <c r="I25" s="27">
        <f t="shared" si="5"/>
        <v>100710</v>
      </c>
      <c r="J25" s="27">
        <f t="shared" si="6"/>
        <v>100710</v>
      </c>
      <c r="K25" s="27">
        <f t="shared" si="7"/>
        <v>100710</v>
      </c>
      <c r="L25" s="27">
        <f t="shared" si="8"/>
        <v>86633</v>
      </c>
      <c r="M25" s="27">
        <f t="shared" si="9"/>
        <v>86633</v>
      </c>
    </row>
    <row r="26" spans="1:13" ht="15.75">
      <c r="A26" s="25">
        <v>19</v>
      </c>
      <c r="B26" s="26" t="s">
        <v>17</v>
      </c>
      <c r="C26" s="27">
        <v>427</v>
      </c>
      <c r="D26" s="27">
        <f t="shared" si="0"/>
        <v>238719</v>
      </c>
      <c r="E26" s="27">
        <f t="shared" si="1"/>
        <v>183348</v>
      </c>
      <c r="F26" s="27">
        <f t="shared" si="2"/>
        <v>55371</v>
      </c>
      <c r="G26" s="28">
        <f t="shared" si="3"/>
        <v>159270.32999999999</v>
      </c>
      <c r="H26" s="27">
        <f t="shared" si="4"/>
        <v>159270</v>
      </c>
      <c r="I26" s="27">
        <f t="shared" si="5"/>
        <v>159270</v>
      </c>
      <c r="J26" s="27">
        <f t="shared" si="6"/>
        <v>159270</v>
      </c>
      <c r="K26" s="27">
        <f t="shared" si="7"/>
        <v>159270</v>
      </c>
      <c r="L26" s="27">
        <f t="shared" si="8"/>
        <v>137008</v>
      </c>
      <c r="M26" s="27">
        <f t="shared" si="9"/>
        <v>137008</v>
      </c>
    </row>
    <row r="27" spans="1:13" ht="15.75">
      <c r="A27" s="25">
        <v>20</v>
      </c>
      <c r="B27" s="26" t="s">
        <v>18</v>
      </c>
      <c r="C27" s="27">
        <v>803</v>
      </c>
      <c r="D27" s="27">
        <f t="shared" si="0"/>
        <v>238719</v>
      </c>
      <c r="E27" s="27">
        <f t="shared" si="1"/>
        <v>183348</v>
      </c>
      <c r="F27" s="27">
        <f t="shared" si="2"/>
        <v>55371</v>
      </c>
      <c r="G27" s="28">
        <f t="shared" si="3"/>
        <v>299517.75</v>
      </c>
      <c r="H27" s="27">
        <f t="shared" si="4"/>
        <v>299518</v>
      </c>
      <c r="I27" s="27">
        <f t="shared" si="5"/>
        <v>299518</v>
      </c>
      <c r="J27" s="27">
        <f t="shared" si="6"/>
        <v>299518</v>
      </c>
      <c r="K27" s="27">
        <f t="shared" si="7"/>
        <v>299518</v>
      </c>
      <c r="L27" s="27">
        <f t="shared" si="8"/>
        <v>257653</v>
      </c>
      <c r="M27" s="27">
        <f t="shared" si="9"/>
        <v>257653</v>
      </c>
    </row>
    <row r="28" spans="1:13" ht="15.75">
      <c r="A28" s="25">
        <v>21</v>
      </c>
      <c r="B28" s="26" t="s">
        <v>19</v>
      </c>
      <c r="C28" s="27">
        <v>290</v>
      </c>
      <c r="D28" s="27">
        <f t="shared" si="0"/>
        <v>238719</v>
      </c>
      <c r="E28" s="27">
        <f t="shared" si="1"/>
        <v>183348</v>
      </c>
      <c r="F28" s="27">
        <f t="shared" si="2"/>
        <v>55371</v>
      </c>
      <c r="G28" s="28">
        <f t="shared" si="3"/>
        <v>108169.55</v>
      </c>
      <c r="H28" s="27">
        <f t="shared" si="4"/>
        <v>108170</v>
      </c>
      <c r="I28" s="27">
        <f t="shared" si="5"/>
        <v>108170</v>
      </c>
      <c r="J28" s="27">
        <f t="shared" si="6"/>
        <v>108170</v>
      </c>
      <c r="K28" s="27">
        <f t="shared" si="7"/>
        <v>108170</v>
      </c>
      <c r="L28" s="27">
        <f t="shared" si="8"/>
        <v>93051</v>
      </c>
      <c r="M28" s="27">
        <f t="shared" si="9"/>
        <v>93051</v>
      </c>
    </row>
    <row r="29" spans="1:13" ht="15.75">
      <c r="A29" s="25">
        <v>22</v>
      </c>
      <c r="B29" s="26" t="s">
        <v>20</v>
      </c>
      <c r="C29" s="27">
        <v>310</v>
      </c>
      <c r="D29" s="27">
        <f t="shared" si="0"/>
        <v>238719</v>
      </c>
      <c r="E29" s="27">
        <f t="shared" si="1"/>
        <v>183348</v>
      </c>
      <c r="F29" s="27">
        <f t="shared" si="2"/>
        <v>55371</v>
      </c>
      <c r="G29" s="28">
        <f t="shared" si="3"/>
        <v>115629.52</v>
      </c>
      <c r="H29" s="27">
        <f t="shared" si="4"/>
        <v>115630</v>
      </c>
      <c r="I29" s="27">
        <f t="shared" si="5"/>
        <v>115630</v>
      </c>
      <c r="J29" s="27">
        <f t="shared" si="6"/>
        <v>115630</v>
      </c>
      <c r="K29" s="27">
        <f t="shared" si="7"/>
        <v>115630</v>
      </c>
      <c r="L29" s="27">
        <f t="shared" si="8"/>
        <v>99468</v>
      </c>
      <c r="M29" s="27">
        <f t="shared" si="9"/>
        <v>99468</v>
      </c>
    </row>
    <row r="30" spans="1:13" ht="15.75">
      <c r="A30" s="25">
        <v>23</v>
      </c>
      <c r="B30" s="26" t="s">
        <v>21</v>
      </c>
      <c r="C30" s="27">
        <v>740</v>
      </c>
      <c r="D30" s="27">
        <f t="shared" si="0"/>
        <v>238719</v>
      </c>
      <c r="E30" s="27">
        <f t="shared" si="1"/>
        <v>183348</v>
      </c>
      <c r="F30" s="27">
        <f t="shared" si="2"/>
        <v>55371</v>
      </c>
      <c r="G30" s="28">
        <f t="shared" si="3"/>
        <v>276018.84000000003</v>
      </c>
      <c r="H30" s="27">
        <f t="shared" si="4"/>
        <v>276019</v>
      </c>
      <c r="I30" s="27">
        <f t="shared" si="5"/>
        <v>276019</v>
      </c>
      <c r="J30" s="27">
        <f t="shared" si="6"/>
        <v>276019</v>
      </c>
      <c r="K30" s="27">
        <f t="shared" si="7"/>
        <v>276019</v>
      </c>
      <c r="L30" s="27">
        <f t="shared" si="8"/>
        <v>237439</v>
      </c>
      <c r="M30" s="27">
        <f t="shared" si="9"/>
        <v>237439</v>
      </c>
    </row>
    <row r="31" spans="1:13" ht="15.75">
      <c r="A31" s="25">
        <v>24</v>
      </c>
      <c r="B31" s="26" t="s">
        <v>22</v>
      </c>
      <c r="C31" s="27">
        <v>204</v>
      </c>
      <c r="D31" s="27">
        <f t="shared" si="0"/>
        <v>238719</v>
      </c>
      <c r="E31" s="27">
        <f t="shared" si="1"/>
        <v>183348</v>
      </c>
      <c r="F31" s="27">
        <f t="shared" si="2"/>
        <v>55371</v>
      </c>
      <c r="G31" s="28">
        <f t="shared" si="3"/>
        <v>76091.679999999993</v>
      </c>
      <c r="H31" s="27">
        <f t="shared" si="4"/>
        <v>76092</v>
      </c>
      <c r="I31" s="27">
        <f t="shared" si="5"/>
        <v>76092</v>
      </c>
      <c r="J31" s="27">
        <f t="shared" si="6"/>
        <v>76092</v>
      </c>
      <c r="K31" s="27">
        <f t="shared" si="7"/>
        <v>76092</v>
      </c>
      <c r="L31" s="27">
        <f t="shared" si="8"/>
        <v>65456</v>
      </c>
      <c r="M31" s="27">
        <f t="shared" si="9"/>
        <v>65456</v>
      </c>
    </row>
    <row r="32" spans="1:13" ht="15.75">
      <c r="A32" s="25">
        <v>25</v>
      </c>
      <c r="B32" s="26" t="s">
        <v>23</v>
      </c>
      <c r="C32" s="27">
        <v>418</v>
      </c>
      <c r="D32" s="27">
        <f t="shared" si="0"/>
        <v>238719</v>
      </c>
      <c r="E32" s="27">
        <f t="shared" si="1"/>
        <v>183348</v>
      </c>
      <c r="F32" s="27">
        <f t="shared" si="2"/>
        <v>55371</v>
      </c>
      <c r="G32" s="28">
        <f t="shared" si="3"/>
        <v>155913.35</v>
      </c>
      <c r="H32" s="27">
        <f t="shared" si="4"/>
        <v>155913</v>
      </c>
      <c r="I32" s="27">
        <f t="shared" si="5"/>
        <v>155913</v>
      </c>
      <c r="J32" s="27">
        <f t="shared" si="6"/>
        <v>155913</v>
      </c>
      <c r="K32" s="27">
        <f t="shared" si="7"/>
        <v>155913</v>
      </c>
      <c r="L32" s="27">
        <f t="shared" si="8"/>
        <v>134120</v>
      </c>
      <c r="M32" s="27">
        <f t="shared" si="9"/>
        <v>134120</v>
      </c>
    </row>
    <row r="33" spans="1:13" ht="15.75">
      <c r="A33" s="25">
        <v>26</v>
      </c>
      <c r="B33" s="26" t="s">
        <v>24</v>
      </c>
      <c r="C33" s="27">
        <v>198</v>
      </c>
      <c r="D33" s="27">
        <f t="shared" si="0"/>
        <v>238719</v>
      </c>
      <c r="E33" s="27">
        <f t="shared" si="1"/>
        <v>183348</v>
      </c>
      <c r="F33" s="27">
        <f t="shared" si="2"/>
        <v>55371</v>
      </c>
      <c r="G33" s="28">
        <f t="shared" si="3"/>
        <v>73853.69</v>
      </c>
      <c r="H33" s="27">
        <f t="shared" si="4"/>
        <v>73854</v>
      </c>
      <c r="I33" s="27">
        <f t="shared" si="5"/>
        <v>73854</v>
      </c>
      <c r="J33" s="27">
        <f t="shared" si="6"/>
        <v>73854</v>
      </c>
      <c r="K33" s="27">
        <f t="shared" si="7"/>
        <v>73854</v>
      </c>
      <c r="L33" s="27">
        <f t="shared" si="8"/>
        <v>63531</v>
      </c>
      <c r="M33" s="27">
        <f t="shared" si="9"/>
        <v>63531</v>
      </c>
    </row>
    <row r="34" spans="1:13" ht="15.75">
      <c r="A34" s="25">
        <v>27</v>
      </c>
      <c r="B34" s="26" t="s">
        <v>25</v>
      </c>
      <c r="C34" s="27">
        <v>180</v>
      </c>
      <c r="D34" s="27">
        <f t="shared" si="0"/>
        <v>238719</v>
      </c>
      <c r="E34" s="27">
        <f t="shared" si="1"/>
        <v>183348</v>
      </c>
      <c r="F34" s="27">
        <f t="shared" si="2"/>
        <v>55371</v>
      </c>
      <c r="G34" s="28">
        <f t="shared" si="3"/>
        <v>67139.72</v>
      </c>
      <c r="H34" s="27">
        <f t="shared" si="4"/>
        <v>67140</v>
      </c>
      <c r="I34" s="27">
        <f t="shared" si="5"/>
        <v>67140</v>
      </c>
      <c r="J34" s="27">
        <f t="shared" si="6"/>
        <v>67140</v>
      </c>
      <c r="K34" s="27">
        <f t="shared" si="7"/>
        <v>67140</v>
      </c>
      <c r="L34" s="27">
        <f t="shared" si="8"/>
        <v>57756</v>
      </c>
      <c r="M34" s="27">
        <f t="shared" si="9"/>
        <v>57756</v>
      </c>
    </row>
    <row r="35" spans="1:13" ht="15.75">
      <c r="A35" s="25">
        <v>28</v>
      </c>
      <c r="B35" s="26" t="s">
        <v>26</v>
      </c>
      <c r="C35" s="27">
        <v>90</v>
      </c>
      <c r="D35" s="27">
        <f t="shared" si="0"/>
        <v>238719</v>
      </c>
      <c r="E35" s="27">
        <f t="shared" si="1"/>
        <v>183348</v>
      </c>
      <c r="F35" s="27">
        <f t="shared" si="2"/>
        <v>55371</v>
      </c>
      <c r="G35" s="28">
        <f t="shared" si="3"/>
        <v>33569.86</v>
      </c>
      <c r="H35" s="27">
        <f>ROUND(G35*1,0)-1</f>
        <v>33569</v>
      </c>
      <c r="I35" s="27">
        <f t="shared" si="5"/>
        <v>33569</v>
      </c>
      <c r="J35" s="27">
        <f t="shared" si="6"/>
        <v>33569</v>
      </c>
      <c r="K35" s="27">
        <f t="shared" si="7"/>
        <v>33569</v>
      </c>
      <c r="L35" s="27">
        <f t="shared" si="8"/>
        <v>28877</v>
      </c>
      <c r="M35" s="27">
        <f t="shared" si="9"/>
        <v>28877</v>
      </c>
    </row>
    <row r="36" spans="1:13" s="17" customFormat="1" ht="15.75">
      <c r="A36" s="57" t="s">
        <v>41</v>
      </c>
      <c r="B36" s="58"/>
      <c r="C36" s="29">
        <f>SUM(C8:C35)</f>
        <v>11634</v>
      </c>
      <c r="D36" s="30" t="s">
        <v>0</v>
      </c>
      <c r="E36" s="30" t="s">
        <v>0</v>
      </c>
      <c r="F36" s="30" t="s">
        <v>0</v>
      </c>
      <c r="G36" s="31">
        <f>SUM(G8:G35)</f>
        <v>4339463.82</v>
      </c>
      <c r="H36" s="29">
        <f>SUM(H8:H35)</f>
        <v>4339464</v>
      </c>
      <c r="I36" s="29">
        <f>SUM(I8:I35)</f>
        <v>4339464</v>
      </c>
      <c r="J36" s="29">
        <f>SUM(J8:J35)</f>
        <v>4339464</v>
      </c>
      <c r="K36" s="29">
        <f t="shared" ref="K36:M36" si="10">SUM(K8:K35)</f>
        <v>4339464</v>
      </c>
      <c r="L36" s="29">
        <f t="shared" si="10"/>
        <v>3732917</v>
      </c>
      <c r="M36" s="29">
        <f t="shared" si="10"/>
        <v>3732917</v>
      </c>
    </row>
    <row r="37" spans="1:13" ht="15.75">
      <c r="A37" s="32">
        <v>29</v>
      </c>
      <c r="B37" s="26" t="s">
        <v>27</v>
      </c>
      <c r="C37" s="27">
        <v>5543</v>
      </c>
      <c r="D37" s="27">
        <f>E37+F37</f>
        <v>238719</v>
      </c>
      <c r="E37" s="27">
        <f t="shared" si="1"/>
        <v>183348</v>
      </c>
      <c r="F37" s="27">
        <f>ROUND(E37*0.302,0)</f>
        <v>55371</v>
      </c>
      <c r="G37" s="28">
        <f t="shared" si="3"/>
        <v>2067530.34</v>
      </c>
      <c r="H37" s="27">
        <f>ROUND(G37*1,0)</f>
        <v>2067530</v>
      </c>
      <c r="I37" s="27">
        <f>H37</f>
        <v>2067530</v>
      </c>
      <c r="J37" s="27">
        <f>H37</f>
        <v>2067530</v>
      </c>
      <c r="K37" s="27">
        <f t="shared" si="7"/>
        <v>2067530</v>
      </c>
      <c r="L37" s="27">
        <f>ROUND(I37*$L$6,0)</f>
        <v>1778543</v>
      </c>
      <c r="M37" s="27">
        <f t="shared" si="9"/>
        <v>1778543</v>
      </c>
    </row>
    <row r="38" spans="1:13" ht="15.75">
      <c r="A38" s="32">
        <v>30</v>
      </c>
      <c r="B38" s="26" t="s">
        <v>31</v>
      </c>
      <c r="C38" s="27">
        <v>21600</v>
      </c>
      <c r="D38" s="27">
        <f>E38+F38</f>
        <v>238719</v>
      </c>
      <c r="E38" s="27">
        <f t="shared" si="1"/>
        <v>183348</v>
      </c>
      <c r="F38" s="27">
        <f>ROUND(E38*0.302,0)</f>
        <v>55371</v>
      </c>
      <c r="G38" s="28">
        <f t="shared" si="3"/>
        <v>8056766.25</v>
      </c>
      <c r="H38" s="27">
        <f>ROUND(G38*1,0)</f>
        <v>8056766</v>
      </c>
      <c r="I38" s="27">
        <f>H38</f>
        <v>8056766</v>
      </c>
      <c r="J38" s="27">
        <f>H38</f>
        <v>8056766</v>
      </c>
      <c r="K38" s="27">
        <f t="shared" si="7"/>
        <v>8056766</v>
      </c>
      <c r="L38" s="27">
        <f>ROUND(I38*$L$6,0)+2</f>
        <v>6930641</v>
      </c>
      <c r="M38" s="27">
        <f t="shared" si="9"/>
        <v>6930641</v>
      </c>
    </row>
    <row r="39" spans="1:13" ht="15.75">
      <c r="A39" s="32">
        <v>31</v>
      </c>
      <c r="B39" s="26" t="s">
        <v>28</v>
      </c>
      <c r="C39" s="27">
        <v>1962</v>
      </c>
      <c r="D39" s="27">
        <f>E39+F39</f>
        <v>238719</v>
      </c>
      <c r="E39" s="27">
        <f t="shared" si="1"/>
        <v>183348</v>
      </c>
      <c r="F39" s="27">
        <f>ROUND(E39*0.302,0)</f>
        <v>55371</v>
      </c>
      <c r="G39" s="28">
        <f t="shared" si="3"/>
        <v>731822.93</v>
      </c>
      <c r="H39" s="27">
        <f>ROUND(G39*1,0)</f>
        <v>731823</v>
      </c>
      <c r="I39" s="27">
        <f>H39</f>
        <v>731823</v>
      </c>
      <c r="J39" s="27">
        <f>H39</f>
        <v>731823</v>
      </c>
      <c r="K39" s="27">
        <f t="shared" si="7"/>
        <v>731823</v>
      </c>
      <c r="L39" s="27">
        <f>ROUND(I39*$L$6,0)</f>
        <v>629533</v>
      </c>
      <c r="M39" s="27">
        <f t="shared" si="9"/>
        <v>629533</v>
      </c>
    </row>
    <row r="40" spans="1:13" ht="15.75">
      <c r="A40" s="32">
        <v>32</v>
      </c>
      <c r="B40" s="26" t="s">
        <v>29</v>
      </c>
      <c r="C40" s="27">
        <v>675</v>
      </c>
      <c r="D40" s="27">
        <f>E40+F40</f>
        <v>238719</v>
      </c>
      <c r="E40" s="27">
        <f t="shared" si="1"/>
        <v>183348</v>
      </c>
      <c r="F40" s="27">
        <f>ROUND(E40*0.302,0)</f>
        <v>55371</v>
      </c>
      <c r="G40" s="28">
        <f t="shared" si="3"/>
        <v>251773.95</v>
      </c>
      <c r="H40" s="27">
        <f>ROUND(G40*1,0)</f>
        <v>251774</v>
      </c>
      <c r="I40" s="27">
        <f>H40</f>
        <v>251774</v>
      </c>
      <c r="J40" s="27">
        <f>H40</f>
        <v>251774</v>
      </c>
      <c r="K40" s="27">
        <f t="shared" si="7"/>
        <v>251774</v>
      </c>
      <c r="L40" s="27">
        <f>ROUND(I40*$L$6,0)</f>
        <v>216583</v>
      </c>
      <c r="M40" s="27">
        <f t="shared" si="9"/>
        <v>216583</v>
      </c>
    </row>
    <row r="41" spans="1:13" ht="15.75">
      <c r="A41" s="32">
        <v>33</v>
      </c>
      <c r="B41" s="26" t="s">
        <v>30</v>
      </c>
      <c r="C41" s="27">
        <v>678</v>
      </c>
      <c r="D41" s="27">
        <f>E41+F41</f>
        <v>238719</v>
      </c>
      <c r="E41" s="27">
        <f t="shared" si="1"/>
        <v>183348</v>
      </c>
      <c r="F41" s="27">
        <f>ROUND(E41*0.302,0)</f>
        <v>55371</v>
      </c>
      <c r="G41" s="28">
        <f t="shared" si="3"/>
        <v>252892.94</v>
      </c>
      <c r="H41" s="27">
        <f>ROUND(G41*1,0)+1</f>
        <v>252894</v>
      </c>
      <c r="I41" s="27">
        <f>H41</f>
        <v>252894</v>
      </c>
      <c r="J41" s="27">
        <f>H41</f>
        <v>252894</v>
      </c>
      <c r="K41" s="27">
        <f t="shared" si="7"/>
        <v>252894</v>
      </c>
      <c r="L41" s="27">
        <f>ROUND(I41*$L$6,0)</f>
        <v>217546</v>
      </c>
      <c r="M41" s="27">
        <f t="shared" si="9"/>
        <v>217546</v>
      </c>
    </row>
    <row r="42" spans="1:13" s="18" customFormat="1" ht="15.75">
      <c r="A42" s="59" t="s">
        <v>42</v>
      </c>
      <c r="B42" s="60"/>
      <c r="C42" s="33">
        <f>SUM(C37:C41)</f>
        <v>30458</v>
      </c>
      <c r="D42" s="34" t="s">
        <v>0</v>
      </c>
      <c r="E42" s="34" t="s">
        <v>0</v>
      </c>
      <c r="F42" s="34" t="s">
        <v>0</v>
      </c>
      <c r="G42" s="35">
        <f>SUM(G37:G41)</f>
        <v>11360786.409999998</v>
      </c>
      <c r="H42" s="36">
        <f>SUM(H37:H41)</f>
        <v>11360787</v>
      </c>
      <c r="I42" s="36">
        <f>SUM(I37:I41)</f>
        <v>11360787</v>
      </c>
      <c r="J42" s="36">
        <f>SUM(J37:J41)</f>
        <v>11360787</v>
      </c>
      <c r="K42" s="36">
        <f t="shared" ref="K42:M42" si="11">SUM(K37:K41)</f>
        <v>11360787</v>
      </c>
      <c r="L42" s="36">
        <f t="shared" si="11"/>
        <v>9772846</v>
      </c>
      <c r="M42" s="36">
        <f t="shared" si="11"/>
        <v>9772846</v>
      </c>
    </row>
    <row r="43" spans="1:13" s="17" customFormat="1" ht="15.75">
      <c r="A43" s="53" t="s">
        <v>38</v>
      </c>
      <c r="B43" s="54"/>
      <c r="C43" s="29">
        <f>C36+C42</f>
        <v>42092</v>
      </c>
      <c r="D43" s="34" t="s">
        <v>0</v>
      </c>
      <c r="E43" s="34" t="s">
        <v>0</v>
      </c>
      <c r="F43" s="34" t="s">
        <v>0</v>
      </c>
      <c r="G43" s="35">
        <f>G36+G42</f>
        <v>15700250.229999999</v>
      </c>
      <c r="H43" s="36">
        <f>H36+H42</f>
        <v>15700251</v>
      </c>
      <c r="I43" s="36">
        <f>I36+I42</f>
        <v>15700251</v>
      </c>
      <c r="J43" s="36">
        <f>J36+J42</f>
        <v>15700251</v>
      </c>
      <c r="K43" s="36">
        <f t="shared" ref="K43:M43" si="12">K36+K42</f>
        <v>15700251</v>
      </c>
      <c r="L43" s="36">
        <f t="shared" si="12"/>
        <v>13505763</v>
      </c>
      <c r="M43" s="36">
        <f t="shared" si="12"/>
        <v>13505763</v>
      </c>
    </row>
    <row r="44" spans="1:13" ht="36.75" customHeight="1">
      <c r="B44" s="73" t="s">
        <v>47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</row>
    <row r="45" spans="1:13" ht="96.75" customHeight="1">
      <c r="B45" s="51" t="s">
        <v>49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s="19" customFormat="1" ht="25.5" customHeight="1">
      <c r="B46" s="43" t="s">
        <v>43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ht="15.75" customHeight="1">
      <c r="B47" s="43" t="s">
        <v>57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s="20" customFormat="1" ht="24.75" customHeight="1">
      <c r="B48" s="43" t="s">
        <v>39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3.25" customHeight="1">
      <c r="A49" s="21"/>
      <c r="B49" s="43" t="s">
        <v>44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31.5" customHeight="1">
      <c r="A50" s="21"/>
      <c r="B50" s="43" t="s">
        <v>64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 ht="22.5" customHeight="1">
      <c r="A51" s="21"/>
      <c r="B51" s="49" t="s">
        <v>60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 ht="28.5" customHeight="1">
      <c r="A52" s="21"/>
      <c r="B52" s="43" t="s">
        <v>61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9.5" customHeight="1">
      <c r="A53" s="21"/>
      <c r="B53" s="43" t="s">
        <v>65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23.25" customHeight="1">
      <c r="A54" s="21"/>
      <c r="B54" s="49" t="s">
        <v>62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3" s="17" customFormat="1" ht="21.75" customHeight="1">
      <c r="A55" s="22"/>
      <c r="B55" s="43" t="s">
        <v>63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s="17" customFormat="1" ht="45.75" hidden="1" customHeight="1">
      <c r="A56" s="22"/>
      <c r="C56" s="23"/>
      <c r="D56" s="23"/>
      <c r="E56" s="23"/>
      <c r="F56" s="23"/>
      <c r="G56" s="23"/>
      <c r="H56" s="23"/>
      <c r="I56" s="23"/>
      <c r="J56" s="23"/>
    </row>
    <row r="57" spans="1:13" s="17" customFormat="1" ht="35.25" customHeight="1">
      <c r="A57" s="22"/>
      <c r="B57" s="43" t="s">
        <v>48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ht="27.75" customHeight="1">
      <c r="A58" s="21"/>
      <c r="B58" s="21"/>
      <c r="C58" s="47"/>
      <c r="D58" s="47"/>
      <c r="E58" s="47"/>
      <c r="F58" s="47"/>
      <c r="G58" s="6"/>
      <c r="I58" s="10"/>
      <c r="J58" s="21"/>
    </row>
    <row r="59" spans="1:13" s="2" customFormat="1" ht="18.75">
      <c r="C59" s="12"/>
      <c r="D59" s="12"/>
      <c r="G59" s="8"/>
      <c r="I59" s="9"/>
    </row>
    <row r="60" spans="1:13" s="2" customFormat="1" ht="15.75">
      <c r="C60" s="46"/>
      <c r="D60" s="46"/>
      <c r="G60" s="7"/>
      <c r="I60" s="11"/>
    </row>
    <row r="61" spans="1:13" s="2" customFormat="1" ht="18.75">
      <c r="G61" s="9"/>
      <c r="I61" s="9"/>
    </row>
    <row r="62" spans="1:13" s="2" customFormat="1" ht="18.75">
      <c r="A62" s="3"/>
      <c r="B62" s="3"/>
      <c r="C62" s="1"/>
      <c r="D62" s="5"/>
      <c r="E62" s="5"/>
      <c r="F62" s="5"/>
      <c r="G62" s="5"/>
      <c r="I62" s="5"/>
      <c r="J62" s="4"/>
    </row>
    <row r="63" spans="1:13">
      <c r="K63" s="42">
        <f>13505763+2194488</f>
        <v>15700251</v>
      </c>
      <c r="L63" s="42">
        <v>13505763</v>
      </c>
      <c r="M63" s="42">
        <v>13505763</v>
      </c>
    </row>
    <row r="66" spans="4:10" ht="15.75">
      <c r="D66" s="45"/>
      <c r="E66" s="45"/>
      <c r="F66" s="45"/>
      <c r="G66" s="45"/>
      <c r="H66" s="45"/>
      <c r="I66" s="45"/>
      <c r="J66" s="45"/>
    </row>
  </sheetData>
  <mergeCells count="34">
    <mergeCell ref="D4:F4"/>
    <mergeCell ref="G4:G6"/>
    <mergeCell ref="L1:M1"/>
    <mergeCell ref="B2:M2"/>
    <mergeCell ref="B44:M44"/>
    <mergeCell ref="B45:M45"/>
    <mergeCell ref="B46:M46"/>
    <mergeCell ref="A43:B43"/>
    <mergeCell ref="M4:M5"/>
    <mergeCell ref="A36:B36"/>
    <mergeCell ref="A42:B42"/>
    <mergeCell ref="I4:I6"/>
    <mergeCell ref="E5:F5"/>
    <mergeCell ref="J4:J6"/>
    <mergeCell ref="D5:D6"/>
    <mergeCell ref="K4:K5"/>
    <mergeCell ref="L4:L5"/>
    <mergeCell ref="H4:H6"/>
    <mergeCell ref="A4:A6"/>
    <mergeCell ref="B4:B6"/>
    <mergeCell ref="C4:C6"/>
    <mergeCell ref="B47:M47"/>
    <mergeCell ref="D66:J66"/>
    <mergeCell ref="C60:D60"/>
    <mergeCell ref="C58:F58"/>
    <mergeCell ref="B57:M57"/>
    <mergeCell ref="B48:M48"/>
    <mergeCell ref="B49:M49"/>
    <mergeCell ref="B50:M50"/>
    <mergeCell ref="B51:M51"/>
    <mergeCell ref="B52:M52"/>
    <mergeCell ref="B53:M53"/>
    <mergeCell ref="B54:M54"/>
    <mergeCell ref="B55:M55"/>
  </mergeCells>
  <printOptions horizontalCentered="1"/>
  <pageMargins left="0.19685039370078741" right="0.11811023622047245" top="0.31" bottom="0.15748031496062992" header="0.11811023622047245" footer="0.15748031496062992"/>
  <pageSetup paperSize="9" scale="51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Содержание единицы</vt:lpstr>
      <vt:lpstr>'Содержание единицы'!Область_печати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2022-10-18T13:32:44Z</cp:lastPrinted>
  <dcterms:created xsi:type="dcterms:W3CDTF">1996-10-08T23:32:33Z</dcterms:created>
  <dcterms:modified xsi:type="dcterms:W3CDTF">2022-10-18T13:33:09Z</dcterms:modified>
</cp:coreProperties>
</file>