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Print_Titles" localSheetId="0">Лист1!$A:$A</definedName>
  </definedNames>
  <calcPr calcId="125725"/>
</workbook>
</file>

<file path=xl/calcChain.xml><?xml version="1.0" encoding="utf-8"?>
<calcChain xmlns="http://schemas.openxmlformats.org/spreadsheetml/2006/main">
  <c r="AD12" i="1"/>
  <c r="U12"/>
  <c r="L12"/>
  <c r="Z11"/>
  <c r="AA11" s="1"/>
  <c r="Q11"/>
  <c r="R11" s="1"/>
  <c r="S11" s="1"/>
  <c r="U11" s="1"/>
  <c r="H11"/>
  <c r="I11" s="1"/>
  <c r="Z10"/>
  <c r="AA10" s="1"/>
  <c r="AB10" s="1"/>
  <c r="AD10" s="1"/>
  <c r="Q10"/>
  <c r="R10" s="1"/>
  <c r="H10"/>
  <c r="I10" s="1"/>
  <c r="J10" s="1"/>
  <c r="L10" s="1"/>
  <c r="Z9"/>
  <c r="AA9" s="1"/>
  <c r="Q9"/>
  <c r="R9" s="1"/>
  <c r="H9"/>
  <c r="I9" s="1"/>
  <c r="AC8"/>
  <c r="Y8"/>
  <c r="X8"/>
  <c r="T8"/>
  <c r="Q8"/>
  <c r="P8"/>
  <c r="O8"/>
  <c r="K8"/>
  <c r="H8"/>
  <c r="G8"/>
  <c r="F8"/>
  <c r="E8"/>
  <c r="D8"/>
  <c r="C8"/>
  <c r="B8"/>
  <c r="X5"/>
  <c r="O5"/>
  <c r="F5"/>
  <c r="C5"/>
  <c r="B5"/>
  <c r="M10" l="1"/>
  <c r="N10" s="1"/>
  <c r="V11"/>
  <c r="W11" s="1"/>
  <c r="AA8"/>
  <c r="AE10"/>
  <c r="AF10" s="1"/>
  <c r="R8"/>
  <c r="S9"/>
  <c r="I8"/>
  <c r="Z8"/>
  <c r="J9"/>
  <c r="AB9"/>
  <c r="S10"/>
  <c r="U10" s="1"/>
  <c r="J11"/>
  <c r="L11" s="1"/>
  <c r="AB11"/>
  <c r="AD11" s="1"/>
  <c r="V10" l="1"/>
  <c r="W10" s="1"/>
  <c r="AE11"/>
  <c r="AF11" s="1"/>
  <c r="U9"/>
  <c r="S8"/>
  <c r="AD9"/>
  <c r="AB8"/>
  <c r="M11"/>
  <c r="N11" s="1"/>
  <c r="J8"/>
  <c r="L9"/>
  <c r="AE9" l="1"/>
  <c r="AD8"/>
  <c r="U8"/>
  <c r="V9"/>
  <c r="L8"/>
  <c r="M9"/>
  <c r="AE8" l="1"/>
  <c r="AF12"/>
  <c r="AF9"/>
  <c r="AF8" s="1"/>
  <c r="V8"/>
  <c r="W12"/>
  <c r="W9"/>
  <c r="W8" s="1"/>
  <c r="M8"/>
  <c r="N12"/>
  <c r="N9"/>
  <c r="N8" l="1"/>
</calcChain>
</file>

<file path=xl/sharedStrings.xml><?xml version="1.0" encoding="utf-8"?>
<sst xmlns="http://schemas.openxmlformats.org/spreadsheetml/2006/main" count="56" uniqueCount="36">
  <si>
    <t>Наименование муниципального образования</t>
  </si>
  <si>
    <t>Объем бюджетных ассигнований</t>
  </si>
  <si>
    <t>Начислено компенсации за 1 полугодие текущего года</t>
  </si>
  <si>
    <t>Общее количество граждан, имеющих право на компенсацию на 1 января  текущего года</t>
  </si>
  <si>
    <t>Численность граждан имеющих право на компенсацию расходов</t>
  </si>
  <si>
    <t>Коэффициент изменения стоимости ЖКУ в расчете на 1 кв. метр площади жилья за отчетный год по области</t>
  </si>
  <si>
    <t>Потребность в средствах на выплату компенсации</t>
  </si>
  <si>
    <t>Потребность на доставку компенсации</t>
  </si>
  <si>
    <t>Потребность в средствах с учетом доставки</t>
  </si>
  <si>
    <t>Индекс обеспеченности выплат</t>
  </si>
  <si>
    <t>Потребность в средствах с учетом индекса обеспеченности выплат</t>
  </si>
  <si>
    <t>Резерв
 5 %</t>
  </si>
  <si>
    <t>8=4*(6/5)*7*2полуг</t>
  </si>
  <si>
    <t>9=8*1.8%</t>
  </si>
  <si>
    <t>10=8+9</t>
  </si>
  <si>
    <t>12=10*11</t>
  </si>
  <si>
    <t>13=12*5%</t>
  </si>
  <si>
    <t>14=12-13</t>
  </si>
  <si>
    <t>17=4*(15/5)*16*2 полуг</t>
  </si>
  <si>
    <t>18=17*1,8%</t>
  </si>
  <si>
    <t>19=17+18</t>
  </si>
  <si>
    <t>21=19*20</t>
  </si>
  <si>
    <t>22=21*5%</t>
  </si>
  <si>
    <t>23=21-22</t>
  </si>
  <si>
    <t>26=4*(24/5)*25*2полуг</t>
  </si>
  <si>
    <t>27=26*1,8%</t>
  </si>
  <si>
    <t>28=26+27</t>
  </si>
  <si>
    <t>30=28*29</t>
  </si>
  <si>
    <t>31=30*5%</t>
  </si>
  <si>
    <t>32=30-31</t>
  </si>
  <si>
    <t>г.Железногорск</t>
  </si>
  <si>
    <t>г.Курск</t>
  </si>
  <si>
    <t>г.Курчатов</t>
  </si>
  <si>
    <t>Нераспределенный резерв</t>
  </si>
  <si>
    <t>Расчет субвенции на осуществление компенсационных выплат в связи с расходами по оплате жилья, коммунальных услуг, твердого топлива и его доставке</t>
  </si>
  <si>
    <t>Приложение № 1.11.4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</si>
</sst>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" fontId="1" fillId="0" borderId="0" xfId="0" applyNumberFormat="1" applyFont="1" applyFill="1"/>
    <xf numFmtId="0" fontId="0" fillId="0" borderId="0" xfId="0" applyFill="1"/>
    <xf numFmtId="0" fontId="2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1" fillId="0" borderId="6" xfId="0" applyNumberFormat="1" applyFont="1" applyFill="1" applyBorder="1"/>
    <xf numFmtId="4" fontId="2" fillId="0" borderId="0" xfId="0" applyNumberFormat="1" applyFont="1" applyFill="1"/>
    <xf numFmtId="0" fontId="4" fillId="0" borderId="0" xfId="0" applyFont="1" applyFill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Protection="1"/>
    <xf numFmtId="4" fontId="2" fillId="0" borderId="6" xfId="0" applyNumberFormat="1" applyFont="1" applyFill="1" applyBorder="1" applyProtection="1">
      <protection locked="0"/>
    </xf>
    <xf numFmtId="4" fontId="2" fillId="0" borderId="6" xfId="0" applyNumberFormat="1" applyFont="1" applyFill="1" applyBorder="1" applyAlignment="1" applyProtection="1">
      <alignment vertical="top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2" fillId="0" borderId="6" xfId="0" applyFont="1" applyFill="1" applyBorder="1" applyAlignment="1" applyProtection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lotova_I/Desktop/&#1050;&#1086;&#1087;&#1080;&#1103;%20&#1055;&#1088;&#1080;&#1083;&#1086;&#1078;&#1077;&#1085;&#1080;&#1077;%20&#8470;%2025%20(&#1082;&#1086;&#1084;&#1087;&#1077;&#1085;&#1089;&#1072;&#1094;&#1080;&#1103;%20&#1046;&#1050;&#1059;)%20&#1052;&#1041;&#1058;_3_2_3_5_4_6_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ТОГ"/>
      <sheetName val="ветераны и труженники"/>
      <sheetName val="многодетные"/>
      <sheetName val="реабилитированные"/>
      <sheetName val="со званием &quot;ветеран труда&quot;"/>
      <sheetName val="systemquery"/>
      <sheetName val="Реквизиты документа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Год</v>
          </cell>
          <cell r="B2" t="str">
            <v>2024</v>
          </cell>
        </row>
        <row r="3">
          <cell r="A3" t="str">
            <v>Бюджет</v>
          </cell>
          <cell r="B3" t="str">
            <v>Бюджет Курской области</v>
          </cell>
        </row>
        <row r="4">
          <cell r="A4" t="str">
            <v>Расчет</v>
          </cell>
          <cell r="B4" t="str">
            <v>Обоснование объемов бюджетных ассигнований на исполнение действующих расходных обязательств по предоставлению субвенций на выплату компенсации в связи с расходами по оплате жилья, коммунальных услуг, твердого топлива и его доставке</v>
          </cell>
        </row>
        <row r="5">
          <cell r="A5" t="str">
            <v>ГРБС</v>
          </cell>
          <cell r="B5" t="str">
            <v>805</v>
          </cell>
        </row>
        <row r="6">
          <cell r="A6" t="str">
            <v>Корреспондент</v>
          </cell>
          <cell r="B6" t="str">
            <v>МИНИСТЕРСТВО СОЦИАЛЬНОГО ОБЕСПЕЧЕНИЯ, МАТЕРИНСТВА И ДЕТСТВА КУРСКОЙ ОБЛАСТИ</v>
          </cell>
        </row>
        <row r="7">
          <cell r="A7" t="str">
            <v>Дата</v>
          </cell>
          <cell r="B7" t="str">
            <v>01.01.2024</v>
          </cell>
        </row>
        <row r="8">
          <cell r="A8" t="str">
            <v>КБК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Normal="100" workbookViewId="0">
      <selection activeCell="A12" sqref="A12"/>
    </sheetView>
  </sheetViews>
  <sheetFormatPr defaultRowHeight="15"/>
  <cols>
    <col min="1" max="1" width="16.85546875" style="2" customWidth="1"/>
    <col min="2" max="32" width="16.5703125" style="2" customWidth="1"/>
    <col min="33" max="16384" width="9.140625" style="2"/>
  </cols>
  <sheetData>
    <row r="1" spans="1:32" ht="15.75">
      <c r="F1" s="19" t="s">
        <v>35</v>
      </c>
      <c r="G1" s="19"/>
    </row>
    <row r="2" spans="1:32" ht="15" customHeight="1">
      <c r="B2" s="9"/>
      <c r="C2" s="9"/>
      <c r="D2" s="9"/>
      <c r="E2" s="9"/>
      <c r="F2" s="9"/>
      <c r="G2" s="9"/>
      <c r="H2" s="9"/>
      <c r="I2" s="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2" ht="84" customHeight="1">
      <c r="A3" s="9"/>
      <c r="B3" s="18" t="s">
        <v>34</v>
      </c>
      <c r="C3" s="18"/>
      <c r="D3" s="18"/>
      <c r="E3" s="18"/>
      <c r="F3" s="18"/>
      <c r="G3" s="18"/>
      <c r="H3" s="9"/>
      <c r="I3" s="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32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32" ht="15" customHeight="1">
      <c r="A5" s="13" t="s">
        <v>0</v>
      </c>
      <c r="B5" s="4" t="str">
        <f>"Отчетный "&amp;(VALUE(VLOOKUP("Год",'[1]Реквизиты документа'!$A$2:$B$20,2,0)-2))&amp;" год"</f>
        <v>Отчетный 2022 год</v>
      </c>
      <c r="C5" s="10" t="str">
        <f>"Текущий "&amp;(VALUE(VLOOKUP("Год",'[1]Реквизиты документа'!$A$2:$B$20,2,0)-1))&amp;" год"</f>
        <v>Текущий 2023 год</v>
      </c>
      <c r="D5" s="11"/>
      <c r="E5" s="12"/>
      <c r="F5" s="10" t="str">
        <f>"Очередной "&amp;(VALUE(VLOOKUP("Год",'[1]Реквизиты документа'!$A$2:$B$20,2,0)-0))&amp;" год"</f>
        <v>Очередной 2024 год</v>
      </c>
      <c r="G5" s="11"/>
      <c r="H5" s="11"/>
      <c r="I5" s="11"/>
      <c r="J5" s="11"/>
      <c r="K5" s="11"/>
      <c r="L5" s="11"/>
      <c r="M5" s="11"/>
      <c r="N5" s="12"/>
      <c r="O5" s="10" t="str">
        <f>(VALUE(VLOOKUP("Год",'[1]Реквизиты документа'!$A$2:$B$20,2,0)+1))&amp;" год планового периода"</f>
        <v>2025 год планового периода</v>
      </c>
      <c r="P5" s="11"/>
      <c r="Q5" s="11"/>
      <c r="R5" s="11"/>
      <c r="S5" s="11"/>
      <c r="T5" s="11"/>
      <c r="U5" s="11"/>
      <c r="V5" s="11"/>
      <c r="W5" s="12"/>
      <c r="X5" s="10" t="str">
        <f>(VALUE(VLOOKUP("Год",'[1]Реквизиты документа'!$A$2:$B$20,2,0)+2))&amp;" год планового периода"</f>
        <v>2026 год планового периода</v>
      </c>
      <c r="Y5" s="11"/>
      <c r="Z5" s="11"/>
      <c r="AA5" s="11"/>
      <c r="AB5" s="11"/>
      <c r="AC5" s="11"/>
      <c r="AD5" s="11"/>
      <c r="AE5" s="11"/>
      <c r="AF5" s="12"/>
    </row>
    <row r="6" spans="1:32" ht="89.25">
      <c r="A6" s="14"/>
      <c r="B6" s="5" t="s">
        <v>1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7</v>
      </c>
      <c r="J6" s="5" t="s">
        <v>8</v>
      </c>
      <c r="K6" s="5" t="s">
        <v>9</v>
      </c>
      <c r="L6" s="5" t="s">
        <v>10</v>
      </c>
      <c r="M6" s="5" t="s">
        <v>11</v>
      </c>
      <c r="N6" s="5" t="s">
        <v>1</v>
      </c>
      <c r="O6" s="5" t="s">
        <v>4</v>
      </c>
      <c r="P6" s="5" t="s">
        <v>5</v>
      </c>
      <c r="Q6" s="5" t="s">
        <v>6</v>
      </c>
      <c r="R6" s="5" t="s">
        <v>7</v>
      </c>
      <c r="S6" s="5" t="s">
        <v>8</v>
      </c>
      <c r="T6" s="5" t="s">
        <v>9</v>
      </c>
      <c r="U6" s="5" t="s">
        <v>10</v>
      </c>
      <c r="V6" s="5" t="s">
        <v>11</v>
      </c>
      <c r="W6" s="5" t="s">
        <v>1</v>
      </c>
      <c r="X6" s="5" t="s">
        <v>4</v>
      </c>
      <c r="Y6" s="5" t="s">
        <v>5</v>
      </c>
      <c r="Z6" s="5" t="s">
        <v>6</v>
      </c>
      <c r="AA6" s="5" t="s">
        <v>7</v>
      </c>
      <c r="AB6" s="5" t="s">
        <v>8</v>
      </c>
      <c r="AC6" s="5" t="s">
        <v>9</v>
      </c>
      <c r="AD6" s="5" t="s">
        <v>10</v>
      </c>
      <c r="AE6" s="5" t="s">
        <v>11</v>
      </c>
      <c r="AF6" s="5" t="s">
        <v>1</v>
      </c>
    </row>
    <row r="7" spans="1:32" ht="22.5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 t="s">
        <v>12</v>
      </c>
      <c r="I7" s="6" t="s">
        <v>13</v>
      </c>
      <c r="J7" s="6" t="s">
        <v>14</v>
      </c>
      <c r="K7" s="6">
        <v>11</v>
      </c>
      <c r="L7" s="6" t="s">
        <v>15</v>
      </c>
      <c r="M7" s="6" t="s">
        <v>16</v>
      </c>
      <c r="N7" s="6" t="s">
        <v>17</v>
      </c>
      <c r="O7" s="6">
        <v>15</v>
      </c>
      <c r="P7" s="6">
        <v>16</v>
      </c>
      <c r="Q7" s="6" t="s">
        <v>18</v>
      </c>
      <c r="R7" s="6" t="s">
        <v>19</v>
      </c>
      <c r="S7" s="6" t="s">
        <v>20</v>
      </c>
      <c r="T7" s="6">
        <v>20</v>
      </c>
      <c r="U7" s="6" t="s">
        <v>21</v>
      </c>
      <c r="V7" s="6" t="s">
        <v>22</v>
      </c>
      <c r="W7" s="6" t="s">
        <v>23</v>
      </c>
      <c r="X7" s="6">
        <v>24</v>
      </c>
      <c r="Y7" s="6">
        <v>25</v>
      </c>
      <c r="Z7" s="6" t="s">
        <v>24</v>
      </c>
      <c r="AA7" s="6" t="s">
        <v>25</v>
      </c>
      <c r="AB7" s="6" t="s">
        <v>26</v>
      </c>
      <c r="AC7" s="6">
        <v>29</v>
      </c>
      <c r="AD7" s="6" t="s">
        <v>27</v>
      </c>
      <c r="AE7" s="6" t="s">
        <v>28</v>
      </c>
      <c r="AF7" s="6" t="s">
        <v>29</v>
      </c>
    </row>
    <row r="8" spans="1:32">
      <c r="A8" s="7"/>
      <c r="B8" s="7">
        <f t="shared" ref="B8:AF8" si="0">SUM(B9:B996)</f>
        <v>24841672</v>
      </c>
      <c r="C8" s="7">
        <f t="shared" si="0"/>
        <v>29471801</v>
      </c>
      <c r="D8" s="7">
        <f t="shared" si="0"/>
        <v>15502169.27</v>
      </c>
      <c r="E8" s="7">
        <f t="shared" si="0"/>
        <v>2380</v>
      </c>
      <c r="F8" s="7">
        <f t="shared" si="0"/>
        <v>2380</v>
      </c>
      <c r="G8" s="7">
        <f t="shared" si="0"/>
        <v>3.0179999999999998</v>
      </c>
      <c r="H8" s="7">
        <f t="shared" si="0"/>
        <v>31190365</v>
      </c>
      <c r="I8" s="7">
        <f t="shared" si="0"/>
        <v>561426</v>
      </c>
      <c r="J8" s="7">
        <f t="shared" si="0"/>
        <v>31751791</v>
      </c>
      <c r="K8" s="7">
        <f t="shared" si="0"/>
        <v>3</v>
      </c>
      <c r="L8" s="7">
        <f t="shared" si="0"/>
        <v>31751791</v>
      </c>
      <c r="M8" s="7">
        <f t="shared" si="0"/>
        <v>1587590</v>
      </c>
      <c r="N8" s="7">
        <f t="shared" si="0"/>
        <v>31751791</v>
      </c>
      <c r="O8" s="7">
        <f t="shared" si="0"/>
        <v>2380</v>
      </c>
      <c r="P8" s="7">
        <f t="shared" si="0"/>
        <v>3.0179999999999998</v>
      </c>
      <c r="Q8" s="7">
        <f t="shared" si="0"/>
        <v>31190365</v>
      </c>
      <c r="R8" s="7">
        <f t="shared" si="0"/>
        <v>561426</v>
      </c>
      <c r="S8" s="7">
        <f t="shared" si="0"/>
        <v>31751791</v>
      </c>
      <c r="T8" s="7">
        <f t="shared" si="0"/>
        <v>3</v>
      </c>
      <c r="U8" s="7">
        <f t="shared" si="0"/>
        <v>31751791</v>
      </c>
      <c r="V8" s="7">
        <f t="shared" si="0"/>
        <v>1587590</v>
      </c>
      <c r="W8" s="7">
        <f t="shared" si="0"/>
        <v>31751791</v>
      </c>
      <c r="X8" s="7">
        <f t="shared" si="0"/>
        <v>2380</v>
      </c>
      <c r="Y8" s="7">
        <f t="shared" si="0"/>
        <v>3.0179999999999998</v>
      </c>
      <c r="Z8" s="7">
        <f t="shared" si="0"/>
        <v>31190365</v>
      </c>
      <c r="AA8" s="7">
        <f t="shared" si="0"/>
        <v>561426</v>
      </c>
      <c r="AB8" s="7">
        <f t="shared" si="0"/>
        <v>31751791</v>
      </c>
      <c r="AC8" s="7">
        <f t="shared" si="0"/>
        <v>3</v>
      </c>
      <c r="AD8" s="7">
        <f t="shared" si="0"/>
        <v>31751791</v>
      </c>
      <c r="AE8" s="7">
        <f t="shared" si="0"/>
        <v>1587590</v>
      </c>
      <c r="AF8" s="7">
        <f t="shared" si="0"/>
        <v>31751791</v>
      </c>
    </row>
    <row r="9" spans="1:32">
      <c r="A9" s="15" t="s">
        <v>30</v>
      </c>
      <c r="B9" s="16">
        <v>6460605</v>
      </c>
      <c r="C9" s="16">
        <v>6830194</v>
      </c>
      <c r="D9" s="16">
        <v>3809734.57</v>
      </c>
      <c r="E9" s="16">
        <v>493</v>
      </c>
      <c r="F9" s="16">
        <v>493</v>
      </c>
      <c r="G9" s="16">
        <v>1.006</v>
      </c>
      <c r="H9" s="17">
        <f>IF($E9=0,0,ROUND($D9*F9*G9/$E9*2,0))</f>
        <v>7665186</v>
      </c>
      <c r="I9" s="17">
        <f>ROUND(H9*1.8/100,0)</f>
        <v>137973</v>
      </c>
      <c r="J9" s="17">
        <f>H9+I9</f>
        <v>7803159</v>
      </c>
      <c r="K9" s="16">
        <v>1</v>
      </c>
      <c r="L9" s="17">
        <f>ROUND(J9*K9,0)</f>
        <v>7803159</v>
      </c>
      <c r="M9" s="17">
        <f>ROUND(L9*5/100,0)</f>
        <v>390158</v>
      </c>
      <c r="N9" s="17">
        <f>ROUND(L9-M9,0)</f>
        <v>7413001</v>
      </c>
      <c r="O9" s="16">
        <v>493</v>
      </c>
      <c r="P9" s="16">
        <v>1.006</v>
      </c>
      <c r="Q9" s="17">
        <f>IF($E9=0,0,ROUND($D9*O9*P9/$E9*2,0))</f>
        <v>7665186</v>
      </c>
      <c r="R9" s="17">
        <f>ROUND(Q9*1.8/100,0)</f>
        <v>137973</v>
      </c>
      <c r="S9" s="17">
        <f>Q9+R9</f>
        <v>7803159</v>
      </c>
      <c r="T9" s="16">
        <v>1</v>
      </c>
      <c r="U9" s="17">
        <f>ROUND(S9*T9,0)</f>
        <v>7803159</v>
      </c>
      <c r="V9" s="17">
        <f>ROUND(U9*5/100,0)</f>
        <v>390158</v>
      </c>
      <c r="W9" s="17">
        <f>ROUND(U9-V9,0)</f>
        <v>7413001</v>
      </c>
      <c r="X9" s="16">
        <v>493</v>
      </c>
      <c r="Y9" s="16">
        <v>1.006</v>
      </c>
      <c r="Z9" s="17">
        <f>IF($E9=0,0,ROUND($D9*X9*Y9/$E9*2,0))</f>
        <v>7665186</v>
      </c>
      <c r="AA9" s="17">
        <f>ROUND(Z9*1.8/100,0)</f>
        <v>137973</v>
      </c>
      <c r="AB9" s="17">
        <f>Z9+AA9</f>
        <v>7803159</v>
      </c>
      <c r="AC9" s="16">
        <v>1</v>
      </c>
      <c r="AD9" s="17">
        <f>ROUND(AB9*AC9,0)</f>
        <v>7803159</v>
      </c>
      <c r="AE9" s="17">
        <f>ROUND(AD9*5/100,0)</f>
        <v>390158</v>
      </c>
      <c r="AF9" s="17">
        <f>ROUND(AD9-AE9,0)</f>
        <v>7413001</v>
      </c>
    </row>
    <row r="10" spans="1:32">
      <c r="A10" s="15" t="s">
        <v>31</v>
      </c>
      <c r="B10" s="16">
        <v>16816311</v>
      </c>
      <c r="C10" s="16">
        <v>19452879</v>
      </c>
      <c r="D10" s="16">
        <v>10700528.59</v>
      </c>
      <c r="E10" s="16">
        <v>1723</v>
      </c>
      <c r="F10" s="16">
        <v>1723</v>
      </c>
      <c r="G10" s="16">
        <v>1.006</v>
      </c>
      <c r="H10" s="17">
        <f t="shared" ref="H10:H11" si="1">IF($E10=0,0,ROUND($D10*F10*G10/$E10*2,0))</f>
        <v>21529464</v>
      </c>
      <c r="I10" s="17">
        <f t="shared" ref="I10:I11" si="2">ROUND(H10*1.8/100,0)</f>
        <v>387530</v>
      </c>
      <c r="J10" s="17">
        <f t="shared" ref="J10:J11" si="3">H10+I10</f>
        <v>21916994</v>
      </c>
      <c r="K10" s="16">
        <v>1</v>
      </c>
      <c r="L10" s="17">
        <f t="shared" ref="L10:L12" si="4">ROUND(J10*K10,0)</f>
        <v>21916994</v>
      </c>
      <c r="M10" s="17">
        <f t="shared" ref="M10:M11" si="5">ROUND(L10*5/100,0)</f>
        <v>1095850</v>
      </c>
      <c r="N10" s="17">
        <f t="shared" ref="N10:N11" si="6">ROUND(L10-M10,0)</f>
        <v>20821144</v>
      </c>
      <c r="O10" s="16">
        <v>1723</v>
      </c>
      <c r="P10" s="16">
        <v>1.006</v>
      </c>
      <c r="Q10" s="17">
        <f t="shared" ref="Q10:Q11" si="7">IF($E10=0,0,ROUND($D10*O10*P10/$E10*2,0))</f>
        <v>21529464</v>
      </c>
      <c r="R10" s="17">
        <f t="shared" ref="R10:R11" si="8">ROUND(Q10*1.8/100,0)</f>
        <v>387530</v>
      </c>
      <c r="S10" s="17">
        <f t="shared" ref="S10:S11" si="9">Q10+R10</f>
        <v>21916994</v>
      </c>
      <c r="T10" s="16">
        <v>1</v>
      </c>
      <c r="U10" s="17">
        <f t="shared" ref="U10:U12" si="10">ROUND(S10*T10,0)</f>
        <v>21916994</v>
      </c>
      <c r="V10" s="17">
        <f t="shared" ref="V10:V11" si="11">ROUND(U10*5/100,0)</f>
        <v>1095850</v>
      </c>
      <c r="W10" s="17">
        <f t="shared" ref="W10:W11" si="12">ROUND(U10-V10,0)</f>
        <v>20821144</v>
      </c>
      <c r="X10" s="16">
        <v>1723</v>
      </c>
      <c r="Y10" s="16">
        <v>1.006</v>
      </c>
      <c r="Z10" s="17">
        <f t="shared" ref="Z10:Z11" si="13">IF($E10=0,0,ROUND($D10*X10*Y10/$E10*2,0))</f>
        <v>21529464</v>
      </c>
      <c r="AA10" s="17">
        <f t="shared" ref="AA10:AA11" si="14">ROUND(Z10*1.8/100,0)</f>
        <v>387530</v>
      </c>
      <c r="AB10" s="17">
        <f t="shared" ref="AB10:AB11" si="15">Z10+AA10</f>
        <v>21916994</v>
      </c>
      <c r="AC10" s="16">
        <v>1</v>
      </c>
      <c r="AD10" s="17">
        <f t="shared" ref="AD10:AD12" si="16">ROUND(AB10*AC10,0)</f>
        <v>21916994</v>
      </c>
      <c r="AE10" s="17">
        <f t="shared" ref="AE10:AE11" si="17">ROUND(AD10*5/100,0)</f>
        <v>1095850</v>
      </c>
      <c r="AF10" s="17">
        <f t="shared" ref="AF10:AF11" si="18">ROUND(AD10-AE10,0)</f>
        <v>20821144</v>
      </c>
    </row>
    <row r="11" spans="1:32">
      <c r="A11" s="15" t="s">
        <v>32</v>
      </c>
      <c r="B11" s="16">
        <v>1564756</v>
      </c>
      <c r="C11" s="16">
        <v>1715138</v>
      </c>
      <c r="D11" s="16">
        <v>991906.11</v>
      </c>
      <c r="E11" s="16">
        <v>164</v>
      </c>
      <c r="F11" s="16">
        <v>164</v>
      </c>
      <c r="G11" s="16">
        <v>1.006</v>
      </c>
      <c r="H11" s="17">
        <f t="shared" si="1"/>
        <v>1995715</v>
      </c>
      <c r="I11" s="17">
        <f t="shared" si="2"/>
        <v>35923</v>
      </c>
      <c r="J11" s="17">
        <f t="shared" si="3"/>
        <v>2031638</v>
      </c>
      <c r="K11" s="16">
        <v>1</v>
      </c>
      <c r="L11" s="17">
        <f t="shared" si="4"/>
        <v>2031638</v>
      </c>
      <c r="M11" s="17">
        <f t="shared" si="5"/>
        <v>101582</v>
      </c>
      <c r="N11" s="17">
        <f t="shared" si="6"/>
        <v>1930056</v>
      </c>
      <c r="O11" s="16">
        <v>164</v>
      </c>
      <c r="P11" s="16">
        <v>1.006</v>
      </c>
      <c r="Q11" s="17">
        <f t="shared" si="7"/>
        <v>1995715</v>
      </c>
      <c r="R11" s="17">
        <f t="shared" si="8"/>
        <v>35923</v>
      </c>
      <c r="S11" s="17">
        <f t="shared" si="9"/>
        <v>2031638</v>
      </c>
      <c r="T11" s="16">
        <v>1</v>
      </c>
      <c r="U11" s="17">
        <f t="shared" si="10"/>
        <v>2031638</v>
      </c>
      <c r="V11" s="17">
        <f t="shared" si="11"/>
        <v>101582</v>
      </c>
      <c r="W11" s="17">
        <f t="shared" si="12"/>
        <v>1930056</v>
      </c>
      <c r="X11" s="16">
        <v>164</v>
      </c>
      <c r="Y11" s="16">
        <v>1.006</v>
      </c>
      <c r="Z11" s="17">
        <f t="shared" si="13"/>
        <v>1995715</v>
      </c>
      <c r="AA11" s="17">
        <f t="shared" si="14"/>
        <v>35923</v>
      </c>
      <c r="AB11" s="17">
        <f t="shared" si="15"/>
        <v>2031638</v>
      </c>
      <c r="AC11" s="16">
        <v>1</v>
      </c>
      <c r="AD11" s="17">
        <f t="shared" si="16"/>
        <v>2031638</v>
      </c>
      <c r="AE11" s="17">
        <f t="shared" si="17"/>
        <v>101582</v>
      </c>
      <c r="AF11" s="17">
        <f t="shared" si="18"/>
        <v>1930056</v>
      </c>
    </row>
    <row r="12" spans="1:32" ht="33.75" customHeight="1">
      <c r="A12" s="20" t="s">
        <v>33</v>
      </c>
      <c r="B12" s="16"/>
      <c r="C12" s="16">
        <v>1473590</v>
      </c>
      <c r="D12" s="16"/>
      <c r="E12" s="16"/>
      <c r="F12" s="16"/>
      <c r="G12" s="16"/>
      <c r="H12" s="17"/>
      <c r="I12" s="17"/>
      <c r="J12" s="17"/>
      <c r="K12" s="16"/>
      <c r="L12" s="17">
        <f t="shared" si="4"/>
        <v>0</v>
      </c>
      <c r="M12" s="17"/>
      <c r="N12" s="17">
        <f>SUM(M9:M11)</f>
        <v>1587590</v>
      </c>
      <c r="O12" s="16"/>
      <c r="P12" s="16"/>
      <c r="Q12" s="17"/>
      <c r="R12" s="17"/>
      <c r="S12" s="17"/>
      <c r="T12" s="16"/>
      <c r="U12" s="17">
        <f t="shared" si="10"/>
        <v>0</v>
      </c>
      <c r="V12" s="17"/>
      <c r="W12" s="17">
        <f>SUM(V9:V11)</f>
        <v>1587590</v>
      </c>
      <c r="X12" s="16"/>
      <c r="Y12" s="16"/>
      <c r="Z12" s="17"/>
      <c r="AA12" s="17"/>
      <c r="AB12" s="17"/>
      <c r="AC12" s="16"/>
      <c r="AD12" s="17">
        <f t="shared" si="16"/>
        <v>0</v>
      </c>
      <c r="AE12" s="17"/>
      <c r="AF12" s="17">
        <f>SUM(AE9:AE11)</f>
        <v>1587590</v>
      </c>
    </row>
    <row r="13" spans="1:32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</row>
  </sheetData>
  <mergeCells count="7">
    <mergeCell ref="B3:G3"/>
    <mergeCell ref="F1:G1"/>
    <mergeCell ref="X5:AF5"/>
    <mergeCell ref="A5:A6"/>
    <mergeCell ref="C5:E5"/>
    <mergeCell ref="F5:N5"/>
    <mergeCell ref="O5:W5"/>
  </mergeCells>
  <pageMargins left="0.35433070866141736" right="0.19685039370078741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2023-10-12T08:10:42Z</dcterms:modified>
</cp:coreProperties>
</file>