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41" i="15"/>
  <c r="AE41" s="1"/>
  <c r="Q41"/>
  <c r="T41" s="1"/>
  <c r="F41"/>
  <c r="I41" s="1"/>
  <c r="AB40"/>
  <c r="AE40" s="1"/>
  <c r="Q40"/>
  <c r="T40" s="1"/>
  <c r="F40"/>
  <c r="I40" s="1"/>
  <c r="AB39"/>
  <c r="AE39" s="1"/>
  <c r="Q39"/>
  <c r="T39" s="1"/>
  <c r="F39"/>
  <c r="I39" s="1"/>
  <c r="AB38"/>
  <c r="AE38" s="1"/>
  <c r="Q38"/>
  <c r="T38" s="1"/>
  <c r="F38"/>
  <c r="I38" s="1"/>
  <c r="AB37"/>
  <c r="AE37" s="1"/>
  <c r="Q37"/>
  <c r="T37" s="1"/>
  <c r="F37"/>
  <c r="I37" s="1"/>
  <c r="AB36"/>
  <c r="AE36" s="1"/>
  <c r="Q36"/>
  <c r="T36" s="1"/>
  <c r="F36"/>
  <c r="I36" s="1"/>
  <c r="AB35"/>
  <c r="AE35" s="1"/>
  <c r="Q35"/>
  <c r="T35" s="1"/>
  <c r="F35"/>
  <c r="I35" s="1"/>
  <c r="AB34"/>
  <c r="AE34" s="1"/>
  <c r="Q34"/>
  <c r="T34" s="1"/>
  <c r="F34"/>
  <c r="I34" s="1"/>
  <c r="AB33"/>
  <c r="AE33" s="1"/>
  <c r="Q33"/>
  <c r="T33" s="1"/>
  <c r="F33"/>
  <c r="I33" s="1"/>
  <c r="AB32"/>
  <c r="AE32" s="1"/>
  <c r="Q32"/>
  <c r="T32" s="1"/>
  <c r="F32"/>
  <c r="I32" s="1"/>
  <c r="AB31"/>
  <c r="AE31" s="1"/>
  <c r="Q31"/>
  <c r="T31" s="1"/>
  <c r="F31"/>
  <c r="I31" s="1"/>
  <c r="AB30"/>
  <c r="AE30" s="1"/>
  <c r="Q30"/>
  <c r="T30" s="1"/>
  <c r="F30"/>
  <c r="I30" s="1"/>
  <c r="AB29"/>
  <c r="AE29" s="1"/>
  <c r="Q29"/>
  <c r="T29" s="1"/>
  <c r="F29"/>
  <c r="I29" s="1"/>
  <c r="AB28"/>
  <c r="AE28" s="1"/>
  <c r="Q28"/>
  <c r="T28" s="1"/>
  <c r="F28"/>
  <c r="I28" s="1"/>
  <c r="AB27"/>
  <c r="AE27" s="1"/>
  <c r="Q27"/>
  <c r="T27" s="1"/>
  <c r="F27"/>
  <c r="I27" s="1"/>
  <c r="AB26"/>
  <c r="AE26" s="1"/>
  <c r="Q26"/>
  <c r="T26" s="1"/>
  <c r="F26"/>
  <c r="I26" s="1"/>
  <c r="AB25"/>
  <c r="AE25" s="1"/>
  <c r="Q25"/>
  <c r="T25" s="1"/>
  <c r="F25"/>
  <c r="I25" s="1"/>
  <c r="AB24"/>
  <c r="AE24" s="1"/>
  <c r="Q24"/>
  <c r="T24" s="1"/>
  <c r="F24"/>
  <c r="I24" s="1"/>
  <c r="AB23"/>
  <c r="AE23" s="1"/>
  <c r="Q23"/>
  <c r="T23" s="1"/>
  <c r="F23"/>
  <c r="I23" s="1"/>
  <c r="AB22"/>
  <c r="AE22" s="1"/>
  <c r="Q22"/>
  <c r="T22" s="1"/>
  <c r="F22"/>
  <c r="I22" s="1"/>
  <c r="AB21"/>
  <c r="AE21" s="1"/>
  <c r="Q21"/>
  <c r="T21" s="1"/>
  <c r="F21"/>
  <c r="I21" s="1"/>
  <c r="AB20"/>
  <c r="AE20" s="1"/>
  <c r="Q20"/>
  <c r="T20" s="1"/>
  <c r="F20"/>
  <c r="I20" s="1"/>
  <c r="AB19"/>
  <c r="AE19" s="1"/>
  <c r="Q19"/>
  <c r="T19" s="1"/>
  <c r="F19"/>
  <c r="I19" s="1"/>
  <c r="AB18"/>
  <c r="AE18" s="1"/>
  <c r="Q18"/>
  <c r="T18" s="1"/>
  <c r="F18"/>
  <c r="I18" s="1"/>
  <c r="AB17"/>
  <c r="AE17" s="1"/>
  <c r="Q17"/>
  <c r="T17" s="1"/>
  <c r="F17"/>
  <c r="I17" s="1"/>
  <c r="AB16"/>
  <c r="AE16" s="1"/>
  <c r="Q16"/>
  <c r="T16" s="1"/>
  <c r="F16"/>
  <c r="I16" s="1"/>
  <c r="AB15"/>
  <c r="AE15" s="1"/>
  <c r="Q15"/>
  <c r="T15" s="1"/>
  <c r="F15"/>
  <c r="I15" s="1"/>
  <c r="AB14"/>
  <c r="AE14" s="1"/>
  <c r="Q14"/>
  <c r="T14" s="1"/>
  <c r="F14"/>
  <c r="I14" s="1"/>
  <c r="AB13"/>
  <c r="AE13" s="1"/>
  <c r="Q13"/>
  <c r="T13" s="1"/>
  <c r="F13"/>
  <c r="I13" s="1"/>
  <c r="AB12"/>
  <c r="AE12" s="1"/>
  <c r="Q12"/>
  <c r="T12" s="1"/>
  <c r="F12"/>
  <c r="I12" s="1"/>
  <c r="AB11"/>
  <c r="AE11" s="1"/>
  <c r="Q11"/>
  <c r="T11" s="1"/>
  <c r="F11"/>
  <c r="I11" s="1"/>
  <c r="AB10"/>
  <c r="AE10" s="1"/>
  <c r="Q10"/>
  <c r="T10" s="1"/>
  <c r="F10"/>
  <c r="I10" s="1"/>
  <c r="AB9"/>
  <c r="AE9" s="1"/>
  <c r="Q9"/>
  <c r="Q8" s="1"/>
  <c r="F9"/>
  <c r="I9" s="1"/>
  <c r="AI8"/>
  <c r="AD8"/>
  <c r="AC8"/>
  <c r="AA8"/>
  <c r="Z8"/>
  <c r="X8"/>
  <c r="S8"/>
  <c r="R8"/>
  <c r="P8"/>
  <c r="O8"/>
  <c r="M8"/>
  <c r="H8"/>
  <c r="G8"/>
  <c r="E8"/>
  <c r="D8"/>
  <c r="C8"/>
  <c r="B8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AD5"/>
  <c r="S5"/>
  <c r="D5"/>
  <c r="C5"/>
  <c r="B5"/>
  <c r="AF29" l="1"/>
  <c r="AG29" s="1"/>
  <c r="AF33"/>
  <c r="AG33" s="1"/>
  <c r="AF37"/>
  <c r="AG37" s="1"/>
  <c r="AF41"/>
  <c r="AG41" s="1"/>
  <c r="U25"/>
  <c r="V25" s="1"/>
  <c r="U29"/>
  <c r="V29" s="1"/>
  <c r="V33"/>
  <c r="U33"/>
  <c r="U37"/>
  <c r="V37" s="1"/>
  <c r="U41"/>
  <c r="V41" s="1"/>
  <c r="AF25"/>
  <c r="AG25" s="1"/>
  <c r="J25"/>
  <c r="K25" s="1"/>
  <c r="J29"/>
  <c r="K29" s="1"/>
  <c r="J33"/>
  <c r="K33" s="1"/>
  <c r="J37"/>
  <c r="K37" s="1"/>
  <c r="J41"/>
  <c r="K41" s="1"/>
  <c r="V13"/>
  <c r="U13"/>
  <c r="AF24"/>
  <c r="AG24" s="1"/>
  <c r="AF28"/>
  <c r="AG28" s="1"/>
  <c r="AF32"/>
  <c r="AG32" s="1"/>
  <c r="AG36"/>
  <c r="AF36"/>
  <c r="AF40"/>
  <c r="AG40" s="1"/>
  <c r="J17"/>
  <c r="K17" s="1"/>
  <c r="U16"/>
  <c r="V16" s="1"/>
  <c r="U20"/>
  <c r="V20" s="1"/>
  <c r="U24"/>
  <c r="V24" s="1"/>
  <c r="U28"/>
  <c r="V28" s="1"/>
  <c r="U32"/>
  <c r="V32" s="1"/>
  <c r="U36"/>
  <c r="V36" s="1"/>
  <c r="U40"/>
  <c r="V40" s="1"/>
  <c r="AF21"/>
  <c r="AG21" s="1"/>
  <c r="J13"/>
  <c r="K13" s="1"/>
  <c r="J12"/>
  <c r="K12" s="1"/>
  <c r="K16"/>
  <c r="J16"/>
  <c r="J20"/>
  <c r="K20" s="1"/>
  <c r="J24"/>
  <c r="K24" s="1"/>
  <c r="J28"/>
  <c r="K28" s="1"/>
  <c r="K32"/>
  <c r="J32"/>
  <c r="K36"/>
  <c r="J36"/>
  <c r="K40"/>
  <c r="J40"/>
  <c r="U21"/>
  <c r="V21" s="1"/>
  <c r="AF15"/>
  <c r="AG15" s="1"/>
  <c r="AF27"/>
  <c r="AG27" s="1"/>
  <c r="AF31"/>
  <c r="AG31" s="1"/>
  <c r="AF35"/>
  <c r="AG35" s="1"/>
  <c r="AF39"/>
  <c r="AG39" s="1"/>
  <c r="J21"/>
  <c r="K21" s="1"/>
  <c r="V15"/>
  <c r="U15"/>
  <c r="U19"/>
  <c r="V19" s="1"/>
  <c r="U23"/>
  <c r="V23" s="1"/>
  <c r="U27"/>
  <c r="V27" s="1"/>
  <c r="U31"/>
  <c r="V31" s="1"/>
  <c r="U35"/>
  <c r="V35" s="1"/>
  <c r="V39"/>
  <c r="U39"/>
  <c r="U17"/>
  <c r="V17" s="1"/>
  <c r="AG12"/>
  <c r="AF12"/>
  <c r="AF23"/>
  <c r="AG23" s="1"/>
  <c r="J19"/>
  <c r="K19" s="1"/>
  <c r="J23"/>
  <c r="K23" s="1"/>
  <c r="J27"/>
  <c r="K27" s="1"/>
  <c r="J31"/>
  <c r="K31" s="1"/>
  <c r="J35"/>
  <c r="K35" s="1"/>
  <c r="J39"/>
  <c r="K39" s="1"/>
  <c r="AF9"/>
  <c r="AE8"/>
  <c r="J9"/>
  <c r="I8"/>
  <c r="U12"/>
  <c r="V12" s="1"/>
  <c r="U11"/>
  <c r="V11" s="1"/>
  <c r="AF10"/>
  <c r="AG10" s="1"/>
  <c r="AF14"/>
  <c r="AG14" s="1"/>
  <c r="AF18"/>
  <c r="AG18" s="1"/>
  <c r="AF22"/>
  <c r="AG22" s="1"/>
  <c r="AF26"/>
  <c r="AG26" s="1"/>
  <c r="AF30"/>
  <c r="AG30" s="1"/>
  <c r="AF34"/>
  <c r="AG34" s="1"/>
  <c r="AF38"/>
  <c r="AG38" s="1"/>
  <c r="AF17"/>
  <c r="AG17" s="1"/>
  <c r="AF16"/>
  <c r="AG16" s="1"/>
  <c r="AF19"/>
  <c r="AG19" s="1"/>
  <c r="J11"/>
  <c r="K11" s="1"/>
  <c r="U10"/>
  <c r="V10" s="1"/>
  <c r="U14"/>
  <c r="V14" s="1"/>
  <c r="U18"/>
  <c r="V18" s="1"/>
  <c r="U22"/>
  <c r="V22"/>
  <c r="U26"/>
  <c r="V26" s="1"/>
  <c r="U30"/>
  <c r="V30" s="1"/>
  <c r="U34"/>
  <c r="V34" s="1"/>
  <c r="U38"/>
  <c r="V38" s="1"/>
  <c r="AF13"/>
  <c r="AG13" s="1"/>
  <c r="AF20"/>
  <c r="AG20" s="1"/>
  <c r="AF11"/>
  <c r="AG11" s="1"/>
  <c r="J15"/>
  <c r="K15" s="1"/>
  <c r="K10"/>
  <c r="J10"/>
  <c r="J14"/>
  <c r="K14" s="1"/>
  <c r="J18"/>
  <c r="K18" s="1"/>
  <c r="J22"/>
  <c r="K22" s="1"/>
  <c r="J26"/>
  <c r="K26" s="1"/>
  <c r="K30"/>
  <c r="J30"/>
  <c r="K34"/>
  <c r="J34"/>
  <c r="J38"/>
  <c r="K38" s="1"/>
  <c r="T9"/>
  <c r="F8"/>
  <c r="AB8"/>
  <c r="AH14" l="1"/>
  <c r="AJ14" s="1"/>
  <c r="L28"/>
  <c r="N28" s="1"/>
  <c r="AH33"/>
  <c r="AJ33" s="1"/>
  <c r="AH29"/>
  <c r="AJ29" s="1"/>
  <c r="L25"/>
  <c r="N25" s="1"/>
  <c r="AH37"/>
  <c r="AJ37" s="1"/>
  <c r="W14"/>
  <c r="Y14" s="1"/>
  <c r="L29"/>
  <c r="N29" s="1"/>
  <c r="AH41"/>
  <c r="AJ41" s="1"/>
  <c r="L35"/>
  <c r="N35" s="1"/>
  <c r="W40"/>
  <c r="Y40" s="1"/>
  <c r="L13"/>
  <c r="N13" s="1"/>
  <c r="L33"/>
  <c r="N33" s="1"/>
  <c r="W25"/>
  <c r="Y25" s="1"/>
  <c r="L31"/>
  <c r="N31" s="1"/>
  <c r="W36"/>
  <c r="Y36" s="1"/>
  <c r="L39"/>
  <c r="N39" s="1"/>
  <c r="AH21"/>
  <c r="AJ21" s="1"/>
  <c r="W18"/>
  <c r="Y18" s="1"/>
  <c r="W17"/>
  <c r="Y17" s="1"/>
  <c r="L37"/>
  <c r="N37" s="1"/>
  <c r="AH19"/>
  <c r="AJ19" s="1"/>
  <c r="AH35"/>
  <c r="AJ35" s="1"/>
  <c r="L41"/>
  <c r="N41" s="1"/>
  <c r="AH31"/>
  <c r="AJ31" s="1"/>
  <c r="AH11"/>
  <c r="AJ11" s="1"/>
  <c r="W10"/>
  <c r="Y10" s="1"/>
  <c r="L21"/>
  <c r="N21" s="1"/>
  <c r="W12"/>
  <c r="Y12" s="1"/>
  <c r="L17"/>
  <c r="N17" s="1"/>
  <c r="W32"/>
  <c r="Y32" s="1"/>
  <c r="L15"/>
  <c r="N15" s="1"/>
  <c r="AH26"/>
  <c r="AJ26" s="1"/>
  <c r="W30"/>
  <c r="Y30" s="1"/>
  <c r="AH23"/>
  <c r="AJ23" s="1"/>
  <c r="W16"/>
  <c r="Y16" s="1"/>
  <c r="AH20"/>
  <c r="AJ20" s="1"/>
  <c r="L11"/>
  <c r="N11" s="1"/>
  <c r="AH39"/>
  <c r="AJ39" s="1"/>
  <c r="L22"/>
  <c r="N22" s="1"/>
  <c r="W34"/>
  <c r="Y34" s="1"/>
  <c r="AH38"/>
  <c r="AJ38" s="1"/>
  <c r="L19"/>
  <c r="N19" s="1"/>
  <c r="W20"/>
  <c r="Y20" s="1"/>
  <c r="AH25"/>
  <c r="AJ25" s="1"/>
  <c r="AH22"/>
  <c r="AJ22" s="1"/>
  <c r="W38"/>
  <c r="Y38" s="1"/>
  <c r="AH17"/>
  <c r="AJ17" s="1"/>
  <c r="L23"/>
  <c r="N23" s="1"/>
  <c r="AH15"/>
  <c r="AJ15" s="1"/>
  <c r="W24"/>
  <c r="Y24" s="1"/>
  <c r="L38"/>
  <c r="N38" s="1"/>
  <c r="W19"/>
  <c r="Y19" s="1"/>
  <c r="W26"/>
  <c r="Y26" s="1"/>
  <c r="AH13"/>
  <c r="AJ13" s="1"/>
  <c r="AH16"/>
  <c r="AJ16" s="1"/>
  <c r="L27"/>
  <c r="N27" s="1"/>
  <c r="AH27"/>
  <c r="AJ27" s="1"/>
  <c r="W28"/>
  <c r="Y28" s="1"/>
  <c r="W11"/>
  <c r="Y11" s="1"/>
  <c r="AH12"/>
  <c r="AJ12" s="1"/>
  <c r="W23"/>
  <c r="Y23" s="1"/>
  <c r="L32"/>
  <c r="N32" s="1"/>
  <c r="AH32"/>
  <c r="AJ32" s="1"/>
  <c r="W33"/>
  <c r="Y33" s="1"/>
  <c r="AH10"/>
  <c r="AJ10" s="1"/>
  <c r="L36"/>
  <c r="N36" s="1"/>
  <c r="L12"/>
  <c r="N12" s="1"/>
  <c r="AH36"/>
  <c r="AJ36" s="1"/>
  <c r="W37"/>
  <c r="Y37" s="1"/>
  <c r="W31"/>
  <c r="Y31" s="1"/>
  <c r="L40"/>
  <c r="N40" s="1"/>
  <c r="L16"/>
  <c r="N16" s="1"/>
  <c r="AH40"/>
  <c r="AJ40" s="1"/>
  <c r="W41"/>
  <c r="Y41" s="1"/>
  <c r="AF8"/>
  <c r="AH34"/>
  <c r="AJ34" s="1"/>
  <c r="L18"/>
  <c r="N18" s="1"/>
  <c r="AH18"/>
  <c r="AJ18" s="1"/>
  <c r="W35"/>
  <c r="Y35" s="1"/>
  <c r="W21"/>
  <c r="Y21" s="1"/>
  <c r="L20"/>
  <c r="N20" s="1"/>
  <c r="W13"/>
  <c r="Y13" s="1"/>
  <c r="AG9"/>
  <c r="AH30"/>
  <c r="AJ30" s="1"/>
  <c r="J8"/>
  <c r="W27"/>
  <c r="Y27" s="1"/>
  <c r="L14"/>
  <c r="N14"/>
  <c r="W39"/>
  <c r="Y39" s="1"/>
  <c r="W15"/>
  <c r="Y15" s="1"/>
  <c r="L24"/>
  <c r="N24" s="1"/>
  <c r="AH24"/>
  <c r="AJ24" s="1"/>
  <c r="K9"/>
  <c r="L30"/>
  <c r="N30" s="1"/>
  <c r="L34"/>
  <c r="N34" s="1"/>
  <c r="L10"/>
  <c r="N10" s="1"/>
  <c r="W22"/>
  <c r="Y22" s="1"/>
  <c r="L26"/>
  <c r="N26" s="1"/>
  <c r="AH28"/>
  <c r="AJ28" s="1"/>
  <c r="W29"/>
  <c r="Y29" s="1"/>
  <c r="V9"/>
  <c r="T8"/>
  <c r="U9"/>
  <c r="U8" s="1"/>
  <c r="K8" l="1"/>
  <c r="L9"/>
  <c r="V8"/>
  <c r="W9"/>
  <c r="Y9" s="1"/>
  <c r="AH9"/>
  <c r="AG8"/>
  <c r="Y8" l="1"/>
  <c r="L8"/>
  <c r="N42"/>
  <c r="N9"/>
  <c r="AH8"/>
  <c r="AJ42"/>
  <c r="AJ9"/>
  <c r="W8"/>
  <c r="Y42"/>
  <c r="N8" l="1"/>
  <c r="AJ8"/>
  <c r="A6" i="12" l="1"/>
  <c r="A5"/>
  <c r="A4"/>
  <c r="A3"/>
  <c r="A2"/>
  <c r="B3" l="1"/>
  <c r="B2"/>
  <c r="B4" l="1"/>
  <c r="B5"/>
  <c r="B6" l="1"/>
</calcChain>
</file>

<file path=xl/sharedStrings.xml><?xml version="1.0" encoding="utf-8"?>
<sst xmlns="http://schemas.openxmlformats.org/spreadsheetml/2006/main" count="93" uniqueCount="70">
  <si>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</si>
  <si>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</si>
  <si>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социальную поддержку отдельных категорий граждан по обеспечению продовольственными товарами по сниженным ценам и выплате ежемесячной денежной компенсации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</si>
  <si>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</si>
  <si>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</si>
  <si>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</si>
  <si>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</si>
  <si>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Размер ежемесячной денежной компенсации (в месяц на 1 получателя)</t>
  </si>
  <si>
    <t>Величина индексации, %</t>
  </si>
  <si>
    <t>Размер проиндексированной ежемесячной денежной компенсации (в месяц на 1 получателя)</t>
  </si>
  <si>
    <t>Количество месяцев выплаты проиндексированной ежемесячной денежной компенсации в году</t>
  </si>
  <si>
    <t>Численность получателей</t>
  </si>
  <si>
    <t>Потребность в средствах</t>
  </si>
  <si>
    <t>Потребность в средствах на доставку</t>
  </si>
  <si>
    <t>Потребность в средствах с учетом доставки</t>
  </si>
  <si>
    <t>Резерв
 5 %</t>
  </si>
  <si>
    <t>Корректировка</t>
  </si>
  <si>
    <t>Резерв 5 %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</si>
  <si>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</si>
  <si>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</si>
  <si>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</si>
  <si>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</si>
  <si>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</si>
  <si>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</si>
  <si>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</si>
  <si>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</si>
  <si>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</si>
  <si>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</si>
  <si>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</si>
  <si>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</si>
  <si>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</si>
  <si>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</si>
  <si>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</si>
  <si>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</si>
  <si>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</si>
  <si>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</si>
  <si>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</si>
  <si>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</si>
  <si>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</si>
  <si>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</si>
  <si>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</si>
  <si>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</si>
  <si>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</si>
  <si>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</si>
  <si>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</si>
  <si>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</si>
  <si>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</si>
  <si>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</si>
  <si>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</si>
  <si>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</si>
  <si>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</si>
  <si>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</si>
  <si>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</si>
  <si>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</si>
  <si>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</si>
  <si>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</si>
  <si>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</si>
  <si>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</si>
  <si>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</si>
  <si>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</si>
  <si>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</si>
  <si>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</si>
  <si>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</si>
  <si>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</si>
  <si>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</si>
  <si>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</si>
  <si>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</si>
  <si>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</si>
  <si>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предоставление социальной поддержки отдельным категориям граждан по обеспечению продовольственными товарами по сниженным ценам</t>
  </si>
  <si>
    <t>Приложение № 1.11.3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</si>
</sst>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b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7" xfId="0" applyFont="1" applyFill="1" applyBorder="1"/>
    <xf numFmtId="0" fontId="6" fillId="0" borderId="8" xfId="0" applyFont="1" applyBorder="1"/>
    <xf numFmtId="0" fontId="3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/>
    <xf numFmtId="4" fontId="2" fillId="0" borderId="0" xfId="0" applyNumberFormat="1" applyFont="1" applyFill="1"/>
    <xf numFmtId="0" fontId="2" fillId="0" borderId="2" xfId="0" applyFont="1" applyFill="1" applyBorder="1" applyAlignment="1" applyProtection="1">
      <alignment vertical="top" wrapText="1"/>
    </xf>
    <xf numFmtId="4" fontId="2" fillId="0" borderId="2" xfId="0" applyNumberFormat="1" applyFont="1" applyFill="1" applyBorder="1" applyAlignment="1" applyProtection="1">
      <alignment vertical="top" wrapText="1"/>
      <protection locked="0"/>
    </xf>
    <xf numFmtId="4" fontId="2" fillId="0" borderId="2" xfId="0" applyNumberFormat="1" applyFont="1" applyFill="1" applyBorder="1" applyAlignment="1" applyProtection="1">
      <alignment vertical="top" wrapText="1"/>
    </xf>
    <xf numFmtId="0" fontId="2" fillId="0" borderId="2" xfId="0" applyFont="1" applyFill="1" applyBorder="1" applyProtection="1"/>
    <xf numFmtId="4" fontId="2" fillId="0" borderId="2" xfId="0" applyNumberFormat="1" applyFont="1" applyFill="1" applyBorder="1" applyProtection="1">
      <protection locked="0"/>
    </xf>
    <xf numFmtId="0" fontId="7" fillId="0" borderId="0" xfId="0" applyFont="1" applyFill="1" applyAlignment="1"/>
    <xf numFmtId="0" fontId="8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42578125" customWidth="1"/>
    <col min="2" max="2" width="54.85546875" customWidth="1"/>
  </cols>
  <sheetData>
    <row r="1" spans="1:2">
      <c r="A1" s="6" t="s">
        <v>52</v>
      </c>
      <c r="B1" s="6" t="s">
        <v>53</v>
      </c>
    </row>
    <row r="2" spans="1:2">
      <c r="A2" s="7" t="s">
        <v>54</v>
      </c>
      <c r="B2" s="7" t="s">
        <v>55</v>
      </c>
    </row>
    <row r="3" spans="1:2">
      <c r="A3" s="7"/>
      <c r="B3" s="7"/>
    </row>
  </sheetData>
  <sheetProtection algorithmName="SHA-512" hashValue="eOwKMLiEU3/AVmyGetQDFNOGEm4mgn6vCVWUGxjT+lBmK9DfjI/ZVQV14UXELkZM1CHFemuYl9rId11gAynY+g==" saltValue="0w/DYJqN9m9MPrHayZX71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28515625" customWidth="1"/>
    <col min="2" max="2" width="36.7109375" customWidth="1"/>
  </cols>
  <sheetData>
    <row r="1" spans="1:2">
      <c r="A1" t="s">
        <v>56</v>
      </c>
      <c r="B1" t="s">
        <v>57</v>
      </c>
    </row>
    <row r="2" spans="1:2">
      <c r="A2" t="s">
        <v>58</v>
      </c>
      <c r="B2" t="s">
        <v>59</v>
      </c>
    </row>
    <row r="3" spans="1:2">
      <c r="A3" t="s">
        <v>60</v>
      </c>
      <c r="B3" t="s">
        <v>61</v>
      </c>
    </row>
    <row r="4" spans="1:2">
      <c r="A4" t="s">
        <v>62</v>
      </c>
      <c r="B4" t="s">
        <v>2</v>
      </c>
    </row>
    <row r="5" spans="1:2">
      <c r="A5" t="s">
        <v>63</v>
      </c>
      <c r="B5" t="s">
        <v>64</v>
      </c>
    </row>
    <row r="6" spans="1:2">
      <c r="A6" t="s">
        <v>65</v>
      </c>
      <c r="B6" t="s">
        <v>3</v>
      </c>
    </row>
    <row r="7" spans="1:2">
      <c r="A7" t="s">
        <v>66</v>
      </c>
      <c r="B7" t="s">
        <v>4</v>
      </c>
    </row>
    <row r="8" spans="1:2">
      <c r="A8" t="s">
        <v>67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168"/>
  <sheetViews>
    <sheetView tabSelected="1" view="pageBreakPreview" zoomScale="60" zoomScaleNormal="100" workbookViewId="0">
      <selection activeCell="Q2" sqref="Q2"/>
    </sheetView>
  </sheetViews>
  <sheetFormatPr defaultRowHeight="12.75"/>
  <cols>
    <col min="1" max="1" width="35.140625" style="9" customWidth="1"/>
    <col min="2" max="3" width="16.5703125" style="9" customWidth="1"/>
    <col min="4" max="4" width="13.28515625" style="9" customWidth="1"/>
    <col min="5" max="5" width="12.5703125" style="9" customWidth="1"/>
    <col min="6" max="6" width="16.5703125" style="9" customWidth="1"/>
    <col min="7" max="7" width="13.7109375" style="9" customWidth="1"/>
    <col min="8" max="8" width="13.28515625" style="9" customWidth="1"/>
    <col min="9" max="11" width="16.5703125" style="9" customWidth="1"/>
    <col min="12" max="12" width="12" style="9" customWidth="1"/>
    <col min="13" max="13" width="11.28515625" style="9" customWidth="1"/>
    <col min="14" max="14" width="13.7109375" style="9" customWidth="1"/>
    <col min="15" max="15" width="16.5703125" style="9" customWidth="1"/>
    <col min="16" max="16" width="10.140625" style="9" customWidth="1"/>
    <col min="17" max="18" width="16.5703125" style="9" customWidth="1"/>
    <col min="19" max="19" width="12.7109375" style="9" customWidth="1"/>
    <col min="20" max="20" width="13.42578125" style="9" customWidth="1"/>
    <col min="21" max="21" width="13.28515625" style="9" customWidth="1"/>
    <col min="22" max="22" width="14.42578125" style="9" customWidth="1"/>
    <col min="23" max="23" width="13" style="9" customWidth="1"/>
    <col min="24" max="24" width="9" style="9" customWidth="1"/>
    <col min="25" max="25" width="13.28515625" style="9" customWidth="1"/>
    <col min="26" max="26" width="16.5703125" style="9" customWidth="1"/>
    <col min="27" max="27" width="10.140625" style="9" customWidth="1"/>
    <col min="28" max="28" width="14.140625" style="9" customWidth="1"/>
    <col min="29" max="29" width="14.42578125" style="9" customWidth="1"/>
    <col min="30" max="30" width="13.28515625" style="9" customWidth="1"/>
    <col min="31" max="31" width="15.140625" style="9" customWidth="1"/>
    <col min="32" max="32" width="14" style="9" customWidth="1"/>
    <col min="33" max="33" width="14.7109375" style="9" customWidth="1"/>
    <col min="34" max="34" width="12.5703125" style="9" customWidth="1"/>
    <col min="35" max="35" width="9" style="9" customWidth="1"/>
    <col min="36" max="36" width="16.5703125" style="9" customWidth="1"/>
    <col min="37" max="16384" width="9.140625" style="9"/>
  </cols>
  <sheetData>
    <row r="1" spans="1:36" ht="21" customHeight="1">
      <c r="Q1" s="27" t="s">
        <v>69</v>
      </c>
      <c r="R1" s="27"/>
    </row>
    <row r="2" spans="1:36" ht="33.75" customHeight="1">
      <c r="A2" s="8"/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22.5">
      <c r="B3" s="21" t="s">
        <v>68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5"/>
      <c r="N3" s="5"/>
      <c r="O3" s="5"/>
      <c r="P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>
      <c r="A5" s="22" t="s">
        <v>5</v>
      </c>
      <c r="B5" s="10" t="str">
        <f>"Отчетный "&amp;(VALUE(VLOOKUP("Год",'Реквизиты документа'!$A$2:$B$20,2,0)-2))&amp;" год"</f>
        <v>Отчетный 2023 год</v>
      </c>
      <c r="C5" s="10" t="str">
        <f>"Текущий "&amp;(VALUE(VLOOKUP("Год",'Реквизиты документа'!$A$2:$B$20,2,0)-1))&amp;" год"</f>
        <v>Текущий 2024 год</v>
      </c>
      <c r="D5" s="24" t="str">
        <f>"Очередной "&amp;(VALUE(VLOOKUP("Год",'Реквизиты документа'!$A$2:$B$20,2,0)-0))&amp;" год"</f>
        <v>Очередной 2025 год</v>
      </c>
      <c r="E5" s="25"/>
      <c r="F5" s="25"/>
      <c r="G5" s="25"/>
      <c r="H5" s="25"/>
      <c r="I5" s="25"/>
      <c r="J5" s="25"/>
      <c r="K5" s="25"/>
      <c r="L5" s="25"/>
      <c r="M5" s="25"/>
      <c r="N5" s="26"/>
      <c r="O5" s="11"/>
      <c r="P5" s="11"/>
      <c r="Q5" s="11"/>
      <c r="R5" s="11"/>
      <c r="S5" s="24" t="str">
        <f>(VALUE(VLOOKUP("Год",'Реквизиты документа'!$A$2:$B$20,2,0)+1))&amp;" год планового периода"</f>
        <v>2026 год планового периода</v>
      </c>
      <c r="T5" s="25"/>
      <c r="U5" s="25"/>
      <c r="V5" s="25"/>
      <c r="W5" s="25"/>
      <c r="X5" s="25"/>
      <c r="Y5" s="26"/>
      <c r="Z5" s="11"/>
      <c r="AA5" s="11"/>
      <c r="AB5" s="11"/>
      <c r="AC5" s="11"/>
      <c r="AD5" s="24" t="str">
        <f>(VALUE(VLOOKUP("Год",'Реквизиты документа'!$A$2:$B$20,2,0)+2))&amp;" год планового периода"</f>
        <v>2027 год планового периода</v>
      </c>
      <c r="AE5" s="25"/>
      <c r="AF5" s="25"/>
      <c r="AG5" s="25"/>
      <c r="AH5" s="25"/>
      <c r="AI5" s="25"/>
      <c r="AJ5" s="26"/>
    </row>
    <row r="6" spans="1:36" ht="132.75" customHeight="1">
      <c r="A6" s="23"/>
      <c r="B6" s="10" t="s">
        <v>6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6</v>
      </c>
      <c r="O6" s="10" t="s">
        <v>7</v>
      </c>
      <c r="P6" s="10" t="s">
        <v>8</v>
      </c>
      <c r="Q6" s="10" t="s">
        <v>9</v>
      </c>
      <c r="R6" s="10" t="s">
        <v>10</v>
      </c>
      <c r="S6" s="10" t="s">
        <v>11</v>
      </c>
      <c r="T6" s="10" t="s">
        <v>12</v>
      </c>
      <c r="U6" s="10" t="s">
        <v>13</v>
      </c>
      <c r="V6" s="10" t="s">
        <v>14</v>
      </c>
      <c r="W6" s="10" t="s">
        <v>17</v>
      </c>
      <c r="X6" s="10" t="s">
        <v>16</v>
      </c>
      <c r="Y6" s="10" t="s">
        <v>6</v>
      </c>
      <c r="Z6" s="10" t="s">
        <v>7</v>
      </c>
      <c r="AA6" s="10" t="s">
        <v>8</v>
      </c>
      <c r="AB6" s="10" t="s">
        <v>9</v>
      </c>
      <c r="AC6" s="10" t="s">
        <v>10</v>
      </c>
      <c r="AD6" s="10" t="s">
        <v>11</v>
      </c>
      <c r="AE6" s="10" t="s">
        <v>12</v>
      </c>
      <c r="AF6" s="10" t="s">
        <v>13</v>
      </c>
      <c r="AG6" s="10" t="s">
        <v>14</v>
      </c>
      <c r="AH6" s="10" t="s">
        <v>17</v>
      </c>
      <c r="AI6" s="10" t="s">
        <v>16</v>
      </c>
      <c r="AJ6" s="10" t="s">
        <v>6</v>
      </c>
    </row>
    <row r="7" spans="1:36" ht="33.75">
      <c r="A7" s="12">
        <f>COLUMN()</f>
        <v>1</v>
      </c>
      <c r="B7" s="12">
        <f>COLUMN()</f>
        <v>2</v>
      </c>
      <c r="C7" s="12">
        <f>COLUMN()</f>
        <v>3</v>
      </c>
      <c r="D7" s="12">
        <f>COLUMN()</f>
        <v>4</v>
      </c>
      <c r="E7" s="12">
        <f>COLUMN()</f>
        <v>5</v>
      </c>
      <c r="F7" s="12" t="str">
        <f>COLUMN()&amp;"="&amp;COLUMN()-2&amp;"*"&amp;COLUMN()-1&amp;"/100%"</f>
        <v>6=4*5/100%</v>
      </c>
      <c r="G7" s="12">
        <f>COLUMN()</f>
        <v>7</v>
      </c>
      <c r="H7" s="12">
        <f>COLUMN()</f>
        <v>8</v>
      </c>
      <c r="I7" s="12" t="str">
        <f>COLUMN()&amp;"="&amp;COLUMN()-5&amp;"*(12мес-"&amp;COLUMN()-2&amp;")*"&amp;COLUMN()-1&amp;"+"&amp;COLUMN()-3&amp;"*"&amp;COLUMN()-2&amp;"*"&amp;COLUMN()-1</f>
        <v>9=4*(12мес-7)*8+6*7*8</v>
      </c>
      <c r="J7" s="12" t="str">
        <f>COLUMN()&amp;"="&amp;COLUMN()-1&amp;"*1,8%"</f>
        <v>10=9*1,8%</v>
      </c>
      <c r="K7" s="12" t="str">
        <f>COLUMN()&amp;"="&amp;COLUMN()-2&amp;"+"&amp;COLUMN()-1</f>
        <v>11=9+10</v>
      </c>
      <c r="L7" s="12" t="str">
        <f>COLUMN()&amp;"="&amp;COLUMN()-1&amp;"*5%"</f>
        <v>12=11*5%</v>
      </c>
      <c r="M7" s="12">
        <f>COLUMN()</f>
        <v>13</v>
      </c>
      <c r="N7" s="12" t="str">
        <f>COLUMN()&amp;"="&amp;COLUMN()-3&amp;"-"&amp;COLUMN()-2&amp;"+"&amp;COLUMN()-1</f>
        <v>14=11-12+13</v>
      </c>
      <c r="O7" s="12">
        <f>COLUMN()</f>
        <v>15</v>
      </c>
      <c r="P7" s="12">
        <f>COLUMN()</f>
        <v>16</v>
      </c>
      <c r="Q7" s="12" t="str">
        <f>COLUMN()&amp;"="&amp;COLUMN()-2&amp;"*"&amp;COLUMN()-1&amp;"/100%"</f>
        <v>17=15*16/100%</v>
      </c>
      <c r="R7" s="12">
        <f>COLUMN()</f>
        <v>18</v>
      </c>
      <c r="S7" s="12">
        <f>COLUMN()</f>
        <v>19</v>
      </c>
      <c r="T7" s="12" t="str">
        <f>COLUMN()&amp;"="&amp;COLUMN()-5&amp;"*(12мес-"&amp;COLUMN()-2&amp;")*"&amp;COLUMN()-1&amp;"+"&amp;COLUMN()-3&amp;"*"&amp;COLUMN()-2&amp;"*"&amp;COLUMN()-1</f>
        <v>20=15*(12мес-18)*19+17*18*19</v>
      </c>
      <c r="U7" s="12" t="str">
        <f>COLUMN()&amp;"="&amp;COLUMN()-1&amp;"*1,8%"</f>
        <v>21=20*1,8%</v>
      </c>
      <c r="V7" s="12" t="str">
        <f>COLUMN()&amp;"="&amp;COLUMN()-2&amp;"+"&amp;COLUMN()-1</f>
        <v>22=20+21</v>
      </c>
      <c r="W7" s="12" t="str">
        <f>COLUMN()&amp;"="&amp;COLUMN()-1&amp;"*5%"</f>
        <v>23=22*5%</v>
      </c>
      <c r="X7" s="12">
        <f>COLUMN()</f>
        <v>24</v>
      </c>
      <c r="Y7" s="12" t="str">
        <f>COLUMN()&amp;"="&amp;COLUMN()-3&amp;"-"&amp;COLUMN()-2&amp;"+"&amp;COLUMN()-1</f>
        <v>25=22-23+24</v>
      </c>
      <c r="Z7" s="12">
        <f>COLUMN()</f>
        <v>26</v>
      </c>
      <c r="AA7" s="12">
        <f>COLUMN()</f>
        <v>27</v>
      </c>
      <c r="AB7" s="12" t="str">
        <f>COLUMN()&amp;"="&amp;COLUMN()-2&amp;"*"&amp;COLUMN()-1&amp;"/100%"</f>
        <v>28=26*27/100%</v>
      </c>
      <c r="AC7" s="12">
        <f>COLUMN()</f>
        <v>29</v>
      </c>
      <c r="AD7" s="12">
        <f>COLUMN()</f>
        <v>30</v>
      </c>
      <c r="AE7" s="12" t="str">
        <f>COLUMN()&amp;"="&amp;COLUMN()-5&amp;"*(12мес-"&amp;COLUMN()-2&amp;")*"&amp;COLUMN()-1&amp;"+"&amp;COLUMN()-3&amp;"*"&amp;COLUMN()-2&amp;"*"&amp;COLUMN()-1</f>
        <v>31=26*(12мес-29)*30+28*29*30</v>
      </c>
      <c r="AF7" s="12" t="str">
        <f>COLUMN()&amp;"="&amp;COLUMN()-1&amp;"*1,8%"</f>
        <v>32=31*1,8%</v>
      </c>
      <c r="AG7" s="12" t="str">
        <f>COLUMN()&amp;"="&amp;COLUMN()-2&amp;"+"&amp;COLUMN()-1</f>
        <v>33=31+32</v>
      </c>
      <c r="AH7" s="12" t="str">
        <f>COLUMN()&amp;"="&amp;COLUMN()-1&amp;"*5%"</f>
        <v>34=33*5%</v>
      </c>
      <c r="AI7" s="12">
        <f>COLUMN()</f>
        <v>35</v>
      </c>
      <c r="AJ7" s="12" t="str">
        <f>COLUMN()&amp;"="&amp;COLUMN()-3&amp;"-"&amp;COLUMN()-2&amp;"+"&amp;COLUMN()-1</f>
        <v>36=33-34+35</v>
      </c>
    </row>
    <row r="8" spans="1:36">
      <c r="A8" s="13"/>
      <c r="B8" s="13">
        <f>SUM(B9:B998)</f>
        <v>15947435</v>
      </c>
      <c r="C8" s="13">
        <f t="shared" ref="C8:AJ8" si="0">SUM(C9:C998)</f>
        <v>14934527</v>
      </c>
      <c r="D8" s="13">
        <f t="shared" si="0"/>
        <v>23022.450000000008</v>
      </c>
      <c r="E8" s="13">
        <f t="shared" si="0"/>
        <v>0</v>
      </c>
      <c r="F8" s="13">
        <f t="shared" si="0"/>
        <v>23022.450000000008</v>
      </c>
      <c r="G8" s="13">
        <f t="shared" si="0"/>
        <v>363</v>
      </c>
      <c r="H8" s="13">
        <f t="shared" si="0"/>
        <v>2229</v>
      </c>
      <c r="I8" s="13">
        <f t="shared" si="0"/>
        <v>18660740</v>
      </c>
      <c r="J8" s="13">
        <f t="shared" si="0"/>
        <v>335894</v>
      </c>
      <c r="K8" s="13">
        <f t="shared" si="0"/>
        <v>18996634</v>
      </c>
      <c r="L8" s="13">
        <f t="shared" si="0"/>
        <v>949833</v>
      </c>
      <c r="M8" s="13">
        <f t="shared" si="0"/>
        <v>0</v>
      </c>
      <c r="N8" s="13">
        <f t="shared" si="0"/>
        <v>18996634</v>
      </c>
      <c r="O8" s="13">
        <f t="shared" si="0"/>
        <v>23022.450000000008</v>
      </c>
      <c r="P8" s="13">
        <f t="shared" si="0"/>
        <v>0</v>
      </c>
      <c r="Q8" s="13">
        <f t="shared" si="0"/>
        <v>23022.450000000008</v>
      </c>
      <c r="R8" s="13">
        <f t="shared" si="0"/>
        <v>363</v>
      </c>
      <c r="S8" s="13">
        <f t="shared" si="0"/>
        <v>2229</v>
      </c>
      <c r="T8" s="13">
        <f t="shared" si="0"/>
        <v>18660740</v>
      </c>
      <c r="U8" s="13">
        <f t="shared" si="0"/>
        <v>335894</v>
      </c>
      <c r="V8" s="13">
        <f t="shared" si="0"/>
        <v>18996634</v>
      </c>
      <c r="W8" s="13">
        <f t="shared" si="0"/>
        <v>949833</v>
      </c>
      <c r="X8" s="13">
        <f t="shared" si="0"/>
        <v>0</v>
      </c>
      <c r="Y8" s="13">
        <f t="shared" si="0"/>
        <v>18996634</v>
      </c>
      <c r="Z8" s="13">
        <f t="shared" si="0"/>
        <v>23022.450000000008</v>
      </c>
      <c r="AA8" s="13">
        <f t="shared" si="0"/>
        <v>0</v>
      </c>
      <c r="AB8" s="13">
        <f t="shared" si="0"/>
        <v>23022.450000000008</v>
      </c>
      <c r="AC8" s="13">
        <f t="shared" si="0"/>
        <v>363</v>
      </c>
      <c r="AD8" s="13">
        <f t="shared" si="0"/>
        <v>2229</v>
      </c>
      <c r="AE8" s="13">
        <f t="shared" si="0"/>
        <v>18660740</v>
      </c>
      <c r="AF8" s="13">
        <f t="shared" si="0"/>
        <v>335894</v>
      </c>
      <c r="AG8" s="13">
        <f t="shared" si="0"/>
        <v>18996634</v>
      </c>
      <c r="AH8" s="13">
        <f t="shared" si="0"/>
        <v>949833</v>
      </c>
      <c r="AI8" s="13">
        <f t="shared" si="0"/>
        <v>0</v>
      </c>
      <c r="AJ8" s="13">
        <f t="shared" si="0"/>
        <v>18996634</v>
      </c>
    </row>
    <row r="9" spans="1:36" ht="18.75" customHeight="1">
      <c r="A9" s="15" t="s">
        <v>18</v>
      </c>
      <c r="B9" s="16">
        <v>255789</v>
      </c>
      <c r="C9" s="16">
        <v>234042</v>
      </c>
      <c r="D9" s="16">
        <v>697.65</v>
      </c>
      <c r="E9" s="16">
        <v>0</v>
      </c>
      <c r="F9" s="17">
        <f>ROUND(D9*E9/100+D9,2)</f>
        <v>697.65</v>
      </c>
      <c r="G9" s="16">
        <v>11</v>
      </c>
      <c r="H9" s="16">
        <v>40</v>
      </c>
      <c r="I9" s="17">
        <f>ROUND(D9*(12-G9)*H9+F9*G9*H9,0)</f>
        <v>334872</v>
      </c>
      <c r="J9" s="17">
        <f>ROUND(I9*1.8/100,0)</f>
        <v>6028</v>
      </c>
      <c r="K9" s="17">
        <f>I9+J9</f>
        <v>340900</v>
      </c>
      <c r="L9" s="17">
        <f>ROUND(K9*5/100,0)</f>
        <v>17045</v>
      </c>
      <c r="M9" s="16"/>
      <c r="N9" s="17">
        <f>K9-L9+M9</f>
        <v>323855</v>
      </c>
      <c r="O9" s="16">
        <v>697.65</v>
      </c>
      <c r="P9" s="16"/>
      <c r="Q9" s="17">
        <f>ROUND(O9*P9/100+O9,2)</f>
        <v>697.65</v>
      </c>
      <c r="R9" s="16">
        <v>11</v>
      </c>
      <c r="S9" s="16">
        <v>40</v>
      </c>
      <c r="T9" s="17">
        <f>ROUND(O9*(12-R9)*S9+Q9*R9*S9,0)</f>
        <v>334872</v>
      </c>
      <c r="U9" s="17">
        <f>ROUND(T9*1.8/100,0)</f>
        <v>6028</v>
      </c>
      <c r="V9" s="17">
        <f>T9+U9</f>
        <v>340900</v>
      </c>
      <c r="W9" s="17">
        <f>ROUND(V9*5/100,0)</f>
        <v>17045</v>
      </c>
      <c r="X9" s="16"/>
      <c r="Y9" s="17">
        <f>V9-W9+X9</f>
        <v>323855</v>
      </c>
      <c r="Z9" s="16">
        <v>697.65</v>
      </c>
      <c r="AA9" s="16"/>
      <c r="AB9" s="17">
        <f>ROUND(Z9*AA9/100+Z9,2)</f>
        <v>697.65</v>
      </c>
      <c r="AC9" s="16">
        <v>11</v>
      </c>
      <c r="AD9" s="16">
        <v>40</v>
      </c>
      <c r="AE9" s="17">
        <f>ROUND(Z9*(12-AC9)*AD9+AB9*AC9*AD9,0)</f>
        <v>334872</v>
      </c>
      <c r="AF9" s="17">
        <f>ROUND(AE9*1.8/100,0)</f>
        <v>6028</v>
      </c>
      <c r="AG9" s="17">
        <f>AE9+AF9</f>
        <v>340900</v>
      </c>
      <c r="AH9" s="17">
        <f>ROUND(AG9*5/100,0)</f>
        <v>17045</v>
      </c>
      <c r="AI9" s="16"/>
      <c r="AJ9" s="17">
        <f>AG9-AH9+AI9</f>
        <v>323855</v>
      </c>
    </row>
    <row r="10" spans="1:36" ht="18.75" customHeight="1">
      <c r="A10" s="15" t="s">
        <v>19</v>
      </c>
      <c r="B10" s="16">
        <v>232535</v>
      </c>
      <c r="C10" s="16">
        <v>201760</v>
      </c>
      <c r="D10" s="16">
        <v>697.65</v>
      </c>
      <c r="E10" s="16">
        <v>0</v>
      </c>
      <c r="F10" s="17">
        <f t="shared" ref="F10:F41" si="1">ROUND(D10*E10/100+D10,2)</f>
        <v>697.65</v>
      </c>
      <c r="G10" s="16">
        <v>11</v>
      </c>
      <c r="H10" s="16">
        <v>24</v>
      </c>
      <c r="I10" s="17">
        <f t="shared" ref="I10:I41" si="2">ROUND(D10*(12-G10)*H10+F10*G10*H10,0)</f>
        <v>200923</v>
      </c>
      <c r="J10" s="17">
        <f t="shared" ref="J10:J41" si="3">ROUND(I10*1.8/100,0)</f>
        <v>3617</v>
      </c>
      <c r="K10" s="17">
        <f t="shared" ref="K10:K41" si="4">I10+J10</f>
        <v>204540</v>
      </c>
      <c r="L10" s="17">
        <f t="shared" ref="L10:L41" si="5">ROUND(K10*5/100,0)</f>
        <v>10227</v>
      </c>
      <c r="M10" s="16"/>
      <c r="N10" s="17">
        <f t="shared" ref="N10:N41" si="6">K10-L10+M10</f>
        <v>194313</v>
      </c>
      <c r="O10" s="16">
        <v>697.65</v>
      </c>
      <c r="P10" s="16"/>
      <c r="Q10" s="17">
        <f t="shared" ref="Q10:Q41" si="7">ROUND(O10*P10/100+O10,2)</f>
        <v>697.65</v>
      </c>
      <c r="R10" s="16">
        <v>11</v>
      </c>
      <c r="S10" s="16">
        <v>24</v>
      </c>
      <c r="T10" s="17">
        <f t="shared" ref="T10:T41" si="8">ROUND(O10*(12-R10)*S10+Q10*R10*S10,0)</f>
        <v>200923</v>
      </c>
      <c r="U10" s="17">
        <f t="shared" ref="U10:U41" si="9">ROUND(T10*1.8/100,0)</f>
        <v>3617</v>
      </c>
      <c r="V10" s="17">
        <f t="shared" ref="V10:V41" si="10">T10+U10</f>
        <v>204540</v>
      </c>
      <c r="W10" s="17">
        <f t="shared" ref="W10:W41" si="11">ROUND(V10*5/100,0)</f>
        <v>10227</v>
      </c>
      <c r="X10" s="16"/>
      <c r="Y10" s="17">
        <f t="shared" ref="Y10:Y41" si="12">V10-W10+X10</f>
        <v>194313</v>
      </c>
      <c r="Z10" s="16">
        <v>697.65</v>
      </c>
      <c r="AA10" s="16"/>
      <c r="AB10" s="17">
        <f t="shared" ref="AB10:AB41" si="13">ROUND(Z10*AA10/100+Z10,2)</f>
        <v>697.65</v>
      </c>
      <c r="AC10" s="16">
        <v>11</v>
      </c>
      <c r="AD10" s="16">
        <v>24</v>
      </c>
      <c r="AE10" s="17">
        <f t="shared" ref="AE10:AE41" si="14">ROUND(Z10*(12-AC10)*AD10+AB10*AC10*AD10,0)</f>
        <v>200923</v>
      </c>
      <c r="AF10" s="17">
        <f t="shared" ref="AF10:AF41" si="15">ROUND(AE10*1.8/100,0)</f>
        <v>3617</v>
      </c>
      <c r="AG10" s="17">
        <f t="shared" ref="AG10:AG41" si="16">AE10+AF10</f>
        <v>204540</v>
      </c>
      <c r="AH10" s="17">
        <f t="shared" ref="AH10:AH41" si="17">ROUND(AG10*5/100,0)</f>
        <v>10227</v>
      </c>
      <c r="AI10" s="16"/>
      <c r="AJ10" s="17">
        <f t="shared" ref="AJ10:AJ41" si="18">AG10-AH10+AI10</f>
        <v>194313</v>
      </c>
    </row>
    <row r="11" spans="1:36" ht="18.75" customHeight="1">
      <c r="A11" s="15" t="s">
        <v>20</v>
      </c>
      <c r="B11" s="16">
        <v>213833</v>
      </c>
      <c r="C11" s="16">
        <v>217901</v>
      </c>
      <c r="D11" s="16">
        <v>697.65</v>
      </c>
      <c r="E11" s="16">
        <v>0</v>
      </c>
      <c r="F11" s="17">
        <f t="shared" si="1"/>
        <v>697.65</v>
      </c>
      <c r="G11" s="16">
        <v>11</v>
      </c>
      <c r="H11" s="16">
        <v>45</v>
      </c>
      <c r="I11" s="17">
        <f t="shared" si="2"/>
        <v>376731</v>
      </c>
      <c r="J11" s="17">
        <f t="shared" si="3"/>
        <v>6781</v>
      </c>
      <c r="K11" s="17">
        <f t="shared" si="4"/>
        <v>383512</v>
      </c>
      <c r="L11" s="17">
        <f t="shared" si="5"/>
        <v>19176</v>
      </c>
      <c r="M11" s="16"/>
      <c r="N11" s="17">
        <f t="shared" si="6"/>
        <v>364336</v>
      </c>
      <c r="O11" s="16">
        <v>697.65</v>
      </c>
      <c r="P11" s="16"/>
      <c r="Q11" s="17">
        <f t="shared" si="7"/>
        <v>697.65</v>
      </c>
      <c r="R11" s="16">
        <v>11</v>
      </c>
      <c r="S11" s="16">
        <v>45</v>
      </c>
      <c r="T11" s="17">
        <f t="shared" si="8"/>
        <v>376731</v>
      </c>
      <c r="U11" s="17">
        <f t="shared" si="9"/>
        <v>6781</v>
      </c>
      <c r="V11" s="17">
        <f t="shared" si="10"/>
        <v>383512</v>
      </c>
      <c r="W11" s="17">
        <f t="shared" si="11"/>
        <v>19176</v>
      </c>
      <c r="X11" s="16"/>
      <c r="Y11" s="17">
        <f t="shared" si="12"/>
        <v>364336</v>
      </c>
      <c r="Z11" s="16">
        <v>697.65</v>
      </c>
      <c r="AA11" s="16"/>
      <c r="AB11" s="17">
        <f t="shared" si="13"/>
        <v>697.65</v>
      </c>
      <c r="AC11" s="16">
        <v>11</v>
      </c>
      <c r="AD11" s="16">
        <v>45</v>
      </c>
      <c r="AE11" s="17">
        <f t="shared" si="14"/>
        <v>376731</v>
      </c>
      <c r="AF11" s="17">
        <f t="shared" si="15"/>
        <v>6781</v>
      </c>
      <c r="AG11" s="17">
        <f t="shared" si="16"/>
        <v>383512</v>
      </c>
      <c r="AH11" s="17">
        <f t="shared" si="17"/>
        <v>19176</v>
      </c>
      <c r="AI11" s="16"/>
      <c r="AJ11" s="17">
        <f t="shared" si="18"/>
        <v>364336</v>
      </c>
    </row>
    <row r="12" spans="1:36" ht="18.75" customHeight="1">
      <c r="A12" s="15" t="s">
        <v>21</v>
      </c>
      <c r="B12" s="16">
        <v>193779</v>
      </c>
      <c r="C12" s="16">
        <v>145267</v>
      </c>
      <c r="D12" s="16">
        <v>697.65</v>
      </c>
      <c r="E12" s="16">
        <v>0</v>
      </c>
      <c r="F12" s="17">
        <f t="shared" si="1"/>
        <v>697.65</v>
      </c>
      <c r="G12" s="16">
        <v>11</v>
      </c>
      <c r="H12" s="16">
        <v>18</v>
      </c>
      <c r="I12" s="17">
        <f t="shared" si="2"/>
        <v>150692</v>
      </c>
      <c r="J12" s="17">
        <f t="shared" si="3"/>
        <v>2712</v>
      </c>
      <c r="K12" s="17">
        <f t="shared" si="4"/>
        <v>153404</v>
      </c>
      <c r="L12" s="17">
        <f t="shared" si="5"/>
        <v>7670</v>
      </c>
      <c r="M12" s="16"/>
      <c r="N12" s="17">
        <f t="shared" si="6"/>
        <v>145734</v>
      </c>
      <c r="O12" s="16">
        <v>697.65</v>
      </c>
      <c r="P12" s="16"/>
      <c r="Q12" s="17">
        <f t="shared" si="7"/>
        <v>697.65</v>
      </c>
      <c r="R12" s="16">
        <v>11</v>
      </c>
      <c r="S12" s="16">
        <v>18</v>
      </c>
      <c r="T12" s="17">
        <f t="shared" si="8"/>
        <v>150692</v>
      </c>
      <c r="U12" s="17">
        <f t="shared" si="9"/>
        <v>2712</v>
      </c>
      <c r="V12" s="17">
        <f t="shared" si="10"/>
        <v>153404</v>
      </c>
      <c r="W12" s="17">
        <f t="shared" si="11"/>
        <v>7670</v>
      </c>
      <c r="X12" s="16"/>
      <c r="Y12" s="17">
        <f t="shared" si="12"/>
        <v>145734</v>
      </c>
      <c r="Z12" s="16">
        <v>697.65</v>
      </c>
      <c r="AA12" s="16"/>
      <c r="AB12" s="17">
        <f t="shared" si="13"/>
        <v>697.65</v>
      </c>
      <c r="AC12" s="16">
        <v>11</v>
      </c>
      <c r="AD12" s="16">
        <v>18</v>
      </c>
      <c r="AE12" s="17">
        <f t="shared" si="14"/>
        <v>150692</v>
      </c>
      <c r="AF12" s="17">
        <f t="shared" si="15"/>
        <v>2712</v>
      </c>
      <c r="AG12" s="17">
        <f t="shared" si="16"/>
        <v>153404</v>
      </c>
      <c r="AH12" s="17">
        <f t="shared" si="17"/>
        <v>7670</v>
      </c>
      <c r="AI12" s="16"/>
      <c r="AJ12" s="17">
        <f t="shared" si="18"/>
        <v>145734</v>
      </c>
    </row>
    <row r="13" spans="1:36" ht="18.75" customHeight="1">
      <c r="A13" s="15" t="s">
        <v>22</v>
      </c>
      <c r="B13" s="16">
        <v>235923</v>
      </c>
      <c r="C13" s="16">
        <v>234042</v>
      </c>
      <c r="D13" s="16">
        <v>697.65</v>
      </c>
      <c r="E13" s="16">
        <v>0</v>
      </c>
      <c r="F13" s="17">
        <f t="shared" si="1"/>
        <v>697.65</v>
      </c>
      <c r="G13" s="16">
        <v>11</v>
      </c>
      <c r="H13" s="16">
        <v>33</v>
      </c>
      <c r="I13" s="17">
        <f t="shared" si="2"/>
        <v>276269</v>
      </c>
      <c r="J13" s="17">
        <f t="shared" si="3"/>
        <v>4973</v>
      </c>
      <c r="K13" s="17">
        <f t="shared" si="4"/>
        <v>281242</v>
      </c>
      <c r="L13" s="17">
        <f t="shared" si="5"/>
        <v>14062</v>
      </c>
      <c r="M13" s="16"/>
      <c r="N13" s="17">
        <f t="shared" si="6"/>
        <v>267180</v>
      </c>
      <c r="O13" s="16">
        <v>697.65</v>
      </c>
      <c r="P13" s="16"/>
      <c r="Q13" s="17">
        <f t="shared" si="7"/>
        <v>697.65</v>
      </c>
      <c r="R13" s="16">
        <v>11</v>
      </c>
      <c r="S13" s="16">
        <v>33</v>
      </c>
      <c r="T13" s="17">
        <f t="shared" si="8"/>
        <v>276269</v>
      </c>
      <c r="U13" s="17">
        <f t="shared" si="9"/>
        <v>4973</v>
      </c>
      <c r="V13" s="17">
        <f t="shared" si="10"/>
        <v>281242</v>
      </c>
      <c r="W13" s="17">
        <f t="shared" si="11"/>
        <v>14062</v>
      </c>
      <c r="X13" s="16"/>
      <c r="Y13" s="17">
        <f t="shared" si="12"/>
        <v>267180</v>
      </c>
      <c r="Z13" s="16">
        <v>697.65</v>
      </c>
      <c r="AA13" s="16"/>
      <c r="AB13" s="17">
        <f t="shared" si="13"/>
        <v>697.65</v>
      </c>
      <c r="AC13" s="16">
        <v>11</v>
      </c>
      <c r="AD13" s="16">
        <v>33</v>
      </c>
      <c r="AE13" s="17">
        <f t="shared" si="14"/>
        <v>276269</v>
      </c>
      <c r="AF13" s="17">
        <f t="shared" si="15"/>
        <v>4973</v>
      </c>
      <c r="AG13" s="17">
        <f t="shared" si="16"/>
        <v>281242</v>
      </c>
      <c r="AH13" s="17">
        <f t="shared" si="17"/>
        <v>14062</v>
      </c>
      <c r="AI13" s="16"/>
      <c r="AJ13" s="17">
        <f t="shared" si="18"/>
        <v>267180</v>
      </c>
    </row>
    <row r="14" spans="1:36" ht="18.75" customHeight="1">
      <c r="A14" s="15" t="s">
        <v>23</v>
      </c>
      <c r="B14" s="16">
        <v>263540</v>
      </c>
      <c r="C14" s="16">
        <v>258254</v>
      </c>
      <c r="D14" s="16">
        <v>697.65</v>
      </c>
      <c r="E14" s="16">
        <v>0</v>
      </c>
      <c r="F14" s="17">
        <f t="shared" si="1"/>
        <v>697.65</v>
      </c>
      <c r="G14" s="16">
        <v>11</v>
      </c>
      <c r="H14" s="16">
        <v>35</v>
      </c>
      <c r="I14" s="17">
        <f t="shared" si="2"/>
        <v>293013</v>
      </c>
      <c r="J14" s="17">
        <f t="shared" si="3"/>
        <v>5274</v>
      </c>
      <c r="K14" s="17">
        <f t="shared" si="4"/>
        <v>298287</v>
      </c>
      <c r="L14" s="17">
        <f t="shared" si="5"/>
        <v>14914</v>
      </c>
      <c r="M14" s="16"/>
      <c r="N14" s="17">
        <f t="shared" si="6"/>
        <v>283373</v>
      </c>
      <c r="O14" s="16">
        <v>697.65</v>
      </c>
      <c r="P14" s="16"/>
      <c r="Q14" s="17">
        <f t="shared" si="7"/>
        <v>697.65</v>
      </c>
      <c r="R14" s="16">
        <v>11</v>
      </c>
      <c r="S14" s="16">
        <v>35</v>
      </c>
      <c r="T14" s="17">
        <f t="shared" si="8"/>
        <v>293013</v>
      </c>
      <c r="U14" s="17">
        <f t="shared" si="9"/>
        <v>5274</v>
      </c>
      <c r="V14" s="17">
        <f t="shared" si="10"/>
        <v>298287</v>
      </c>
      <c r="W14" s="17">
        <f t="shared" si="11"/>
        <v>14914</v>
      </c>
      <c r="X14" s="16"/>
      <c r="Y14" s="17">
        <f t="shared" si="12"/>
        <v>283373</v>
      </c>
      <c r="Z14" s="16">
        <v>697.65</v>
      </c>
      <c r="AA14" s="16"/>
      <c r="AB14" s="17">
        <f t="shared" si="13"/>
        <v>697.65</v>
      </c>
      <c r="AC14" s="16">
        <v>11</v>
      </c>
      <c r="AD14" s="16">
        <v>35</v>
      </c>
      <c r="AE14" s="17">
        <f t="shared" si="14"/>
        <v>293013</v>
      </c>
      <c r="AF14" s="17">
        <f t="shared" si="15"/>
        <v>5274</v>
      </c>
      <c r="AG14" s="17">
        <f t="shared" si="16"/>
        <v>298287</v>
      </c>
      <c r="AH14" s="17">
        <f t="shared" si="17"/>
        <v>14914</v>
      </c>
      <c r="AI14" s="16"/>
      <c r="AJ14" s="17">
        <f t="shared" si="18"/>
        <v>283373</v>
      </c>
    </row>
    <row r="15" spans="1:36" ht="18.75" customHeight="1">
      <c r="A15" s="15" t="s">
        <v>24</v>
      </c>
      <c r="B15" s="16">
        <v>387559</v>
      </c>
      <c r="C15" s="16">
        <v>371240</v>
      </c>
      <c r="D15" s="16">
        <v>697.65</v>
      </c>
      <c r="E15" s="16">
        <v>0</v>
      </c>
      <c r="F15" s="17">
        <f t="shared" si="1"/>
        <v>697.65</v>
      </c>
      <c r="G15" s="16">
        <v>11</v>
      </c>
      <c r="H15" s="16">
        <v>70</v>
      </c>
      <c r="I15" s="17">
        <f t="shared" si="2"/>
        <v>586026</v>
      </c>
      <c r="J15" s="17">
        <f t="shared" si="3"/>
        <v>10548</v>
      </c>
      <c r="K15" s="17">
        <f t="shared" si="4"/>
        <v>596574</v>
      </c>
      <c r="L15" s="17">
        <f t="shared" si="5"/>
        <v>29829</v>
      </c>
      <c r="M15" s="16"/>
      <c r="N15" s="17">
        <f t="shared" si="6"/>
        <v>566745</v>
      </c>
      <c r="O15" s="16">
        <v>697.65</v>
      </c>
      <c r="P15" s="16"/>
      <c r="Q15" s="17">
        <f t="shared" si="7"/>
        <v>697.65</v>
      </c>
      <c r="R15" s="16">
        <v>11</v>
      </c>
      <c r="S15" s="16">
        <v>70</v>
      </c>
      <c r="T15" s="17">
        <f t="shared" si="8"/>
        <v>586026</v>
      </c>
      <c r="U15" s="17">
        <f t="shared" si="9"/>
        <v>10548</v>
      </c>
      <c r="V15" s="17">
        <f t="shared" si="10"/>
        <v>596574</v>
      </c>
      <c r="W15" s="17">
        <f t="shared" si="11"/>
        <v>29829</v>
      </c>
      <c r="X15" s="16"/>
      <c r="Y15" s="17">
        <f t="shared" si="12"/>
        <v>566745</v>
      </c>
      <c r="Z15" s="16">
        <v>697.65</v>
      </c>
      <c r="AA15" s="16"/>
      <c r="AB15" s="17">
        <f t="shared" si="13"/>
        <v>697.65</v>
      </c>
      <c r="AC15" s="16">
        <v>11</v>
      </c>
      <c r="AD15" s="16">
        <v>70</v>
      </c>
      <c r="AE15" s="17">
        <f t="shared" si="14"/>
        <v>586026</v>
      </c>
      <c r="AF15" s="17">
        <f t="shared" si="15"/>
        <v>10548</v>
      </c>
      <c r="AG15" s="17">
        <f t="shared" si="16"/>
        <v>596574</v>
      </c>
      <c r="AH15" s="17">
        <f t="shared" si="17"/>
        <v>29829</v>
      </c>
      <c r="AI15" s="16"/>
      <c r="AJ15" s="17">
        <f t="shared" si="18"/>
        <v>566745</v>
      </c>
    </row>
    <row r="16" spans="1:36" ht="18.75" customHeight="1">
      <c r="A16" s="15" t="s">
        <v>25</v>
      </c>
      <c r="B16" s="16">
        <v>286794</v>
      </c>
      <c r="C16" s="16">
        <v>274394</v>
      </c>
      <c r="D16" s="16">
        <v>697.65</v>
      </c>
      <c r="E16" s="16">
        <v>0</v>
      </c>
      <c r="F16" s="17">
        <f t="shared" si="1"/>
        <v>697.65</v>
      </c>
      <c r="G16" s="16">
        <v>11</v>
      </c>
      <c r="H16" s="16">
        <v>44</v>
      </c>
      <c r="I16" s="17">
        <f t="shared" si="2"/>
        <v>368359</v>
      </c>
      <c r="J16" s="17">
        <f t="shared" si="3"/>
        <v>6630</v>
      </c>
      <c r="K16" s="17">
        <f t="shared" si="4"/>
        <v>374989</v>
      </c>
      <c r="L16" s="17">
        <f t="shared" si="5"/>
        <v>18749</v>
      </c>
      <c r="M16" s="16"/>
      <c r="N16" s="17">
        <f t="shared" si="6"/>
        <v>356240</v>
      </c>
      <c r="O16" s="16">
        <v>697.65</v>
      </c>
      <c r="P16" s="16"/>
      <c r="Q16" s="17">
        <f t="shared" si="7"/>
        <v>697.65</v>
      </c>
      <c r="R16" s="16">
        <v>11</v>
      </c>
      <c r="S16" s="16">
        <v>44</v>
      </c>
      <c r="T16" s="17">
        <f t="shared" si="8"/>
        <v>368359</v>
      </c>
      <c r="U16" s="17">
        <f t="shared" si="9"/>
        <v>6630</v>
      </c>
      <c r="V16" s="17">
        <f t="shared" si="10"/>
        <v>374989</v>
      </c>
      <c r="W16" s="17">
        <f t="shared" si="11"/>
        <v>18749</v>
      </c>
      <c r="X16" s="16"/>
      <c r="Y16" s="17">
        <f t="shared" si="12"/>
        <v>356240</v>
      </c>
      <c r="Z16" s="16">
        <v>697.65</v>
      </c>
      <c r="AA16" s="16"/>
      <c r="AB16" s="17">
        <f t="shared" si="13"/>
        <v>697.65</v>
      </c>
      <c r="AC16" s="16">
        <v>11</v>
      </c>
      <c r="AD16" s="16">
        <v>44</v>
      </c>
      <c r="AE16" s="17">
        <f t="shared" si="14"/>
        <v>368359</v>
      </c>
      <c r="AF16" s="17">
        <f t="shared" si="15"/>
        <v>6630</v>
      </c>
      <c r="AG16" s="17">
        <f t="shared" si="16"/>
        <v>374989</v>
      </c>
      <c r="AH16" s="17">
        <f t="shared" si="17"/>
        <v>18749</v>
      </c>
      <c r="AI16" s="16"/>
      <c r="AJ16" s="17">
        <f t="shared" si="18"/>
        <v>356240</v>
      </c>
    </row>
    <row r="17" spans="1:36" ht="18.75" customHeight="1">
      <c r="A17" s="15" t="s">
        <v>26</v>
      </c>
      <c r="B17" s="16">
        <v>131770</v>
      </c>
      <c r="C17" s="16">
        <v>104916</v>
      </c>
      <c r="D17" s="16">
        <v>697.65</v>
      </c>
      <c r="E17" s="16">
        <v>0</v>
      </c>
      <c r="F17" s="17">
        <f t="shared" si="1"/>
        <v>697.65</v>
      </c>
      <c r="G17" s="16">
        <v>11</v>
      </c>
      <c r="H17" s="16">
        <v>13</v>
      </c>
      <c r="I17" s="17">
        <f t="shared" si="2"/>
        <v>108833</v>
      </c>
      <c r="J17" s="17">
        <f t="shared" si="3"/>
        <v>1959</v>
      </c>
      <c r="K17" s="17">
        <f t="shared" si="4"/>
        <v>110792</v>
      </c>
      <c r="L17" s="17">
        <f t="shared" si="5"/>
        <v>5540</v>
      </c>
      <c r="M17" s="16"/>
      <c r="N17" s="17">
        <f t="shared" si="6"/>
        <v>105252</v>
      </c>
      <c r="O17" s="16">
        <v>697.65</v>
      </c>
      <c r="P17" s="16"/>
      <c r="Q17" s="17">
        <f t="shared" si="7"/>
        <v>697.65</v>
      </c>
      <c r="R17" s="16">
        <v>11</v>
      </c>
      <c r="S17" s="16">
        <v>13</v>
      </c>
      <c r="T17" s="17">
        <f t="shared" si="8"/>
        <v>108833</v>
      </c>
      <c r="U17" s="17">
        <f t="shared" si="9"/>
        <v>1959</v>
      </c>
      <c r="V17" s="17">
        <f t="shared" si="10"/>
        <v>110792</v>
      </c>
      <c r="W17" s="17">
        <f t="shared" si="11"/>
        <v>5540</v>
      </c>
      <c r="X17" s="16"/>
      <c r="Y17" s="17">
        <f t="shared" si="12"/>
        <v>105252</v>
      </c>
      <c r="Z17" s="16">
        <v>697.65</v>
      </c>
      <c r="AA17" s="16"/>
      <c r="AB17" s="17">
        <f t="shared" si="13"/>
        <v>697.65</v>
      </c>
      <c r="AC17" s="16">
        <v>11</v>
      </c>
      <c r="AD17" s="16">
        <v>13</v>
      </c>
      <c r="AE17" s="17">
        <f t="shared" si="14"/>
        <v>108833</v>
      </c>
      <c r="AF17" s="17">
        <f t="shared" si="15"/>
        <v>1959</v>
      </c>
      <c r="AG17" s="17">
        <f t="shared" si="16"/>
        <v>110792</v>
      </c>
      <c r="AH17" s="17">
        <f t="shared" si="17"/>
        <v>5540</v>
      </c>
      <c r="AI17" s="16"/>
      <c r="AJ17" s="17">
        <f t="shared" si="18"/>
        <v>105252</v>
      </c>
    </row>
    <row r="18" spans="1:36" ht="18.75" customHeight="1">
      <c r="A18" s="15" t="s">
        <v>27</v>
      </c>
      <c r="B18" s="16">
        <v>129117</v>
      </c>
      <c r="C18" s="16">
        <v>119674</v>
      </c>
      <c r="D18" s="16">
        <v>697.65</v>
      </c>
      <c r="E18" s="16">
        <v>0</v>
      </c>
      <c r="F18" s="17">
        <f t="shared" si="1"/>
        <v>697.65</v>
      </c>
      <c r="G18" s="16">
        <v>11</v>
      </c>
      <c r="H18" s="16">
        <v>34</v>
      </c>
      <c r="I18" s="17">
        <f t="shared" si="2"/>
        <v>284641</v>
      </c>
      <c r="J18" s="17">
        <f t="shared" si="3"/>
        <v>5124</v>
      </c>
      <c r="K18" s="17">
        <f t="shared" si="4"/>
        <v>289765</v>
      </c>
      <c r="L18" s="17">
        <f t="shared" si="5"/>
        <v>14488</v>
      </c>
      <c r="M18" s="16"/>
      <c r="N18" s="17">
        <f t="shared" si="6"/>
        <v>275277</v>
      </c>
      <c r="O18" s="16">
        <v>697.65</v>
      </c>
      <c r="P18" s="16"/>
      <c r="Q18" s="17">
        <f t="shared" si="7"/>
        <v>697.65</v>
      </c>
      <c r="R18" s="16">
        <v>11</v>
      </c>
      <c r="S18" s="16">
        <v>34</v>
      </c>
      <c r="T18" s="17">
        <f t="shared" si="8"/>
        <v>284641</v>
      </c>
      <c r="U18" s="17">
        <f t="shared" si="9"/>
        <v>5124</v>
      </c>
      <c r="V18" s="17">
        <f t="shared" si="10"/>
        <v>289765</v>
      </c>
      <c r="W18" s="17">
        <f t="shared" si="11"/>
        <v>14488</v>
      </c>
      <c r="X18" s="16"/>
      <c r="Y18" s="17">
        <f t="shared" si="12"/>
        <v>275277</v>
      </c>
      <c r="Z18" s="16">
        <v>697.65</v>
      </c>
      <c r="AA18" s="16"/>
      <c r="AB18" s="17">
        <f t="shared" si="13"/>
        <v>697.65</v>
      </c>
      <c r="AC18" s="16">
        <v>11</v>
      </c>
      <c r="AD18" s="16">
        <v>34</v>
      </c>
      <c r="AE18" s="17">
        <f t="shared" si="14"/>
        <v>284641</v>
      </c>
      <c r="AF18" s="17">
        <f t="shared" si="15"/>
        <v>5124</v>
      </c>
      <c r="AG18" s="17">
        <f t="shared" si="16"/>
        <v>289765</v>
      </c>
      <c r="AH18" s="17">
        <f t="shared" si="17"/>
        <v>14488</v>
      </c>
      <c r="AI18" s="16"/>
      <c r="AJ18" s="17">
        <f t="shared" si="18"/>
        <v>275277</v>
      </c>
    </row>
    <row r="19" spans="1:36" ht="18.75" customHeight="1">
      <c r="A19" s="18" t="s">
        <v>28</v>
      </c>
      <c r="B19" s="16">
        <v>972884</v>
      </c>
      <c r="C19" s="19">
        <v>879676</v>
      </c>
      <c r="D19" s="16">
        <v>697.65</v>
      </c>
      <c r="E19" s="16">
        <v>0</v>
      </c>
      <c r="F19" s="17">
        <f t="shared" si="1"/>
        <v>697.65</v>
      </c>
      <c r="G19" s="16">
        <v>11</v>
      </c>
      <c r="H19" s="19">
        <v>153</v>
      </c>
      <c r="I19" s="17">
        <f t="shared" si="2"/>
        <v>1280885</v>
      </c>
      <c r="J19" s="17">
        <f t="shared" si="3"/>
        <v>23056</v>
      </c>
      <c r="K19" s="17">
        <f t="shared" si="4"/>
        <v>1303941</v>
      </c>
      <c r="L19" s="17">
        <f t="shared" si="5"/>
        <v>65197</v>
      </c>
      <c r="M19" s="19"/>
      <c r="N19" s="17">
        <f t="shared" si="6"/>
        <v>1238744</v>
      </c>
      <c r="O19" s="16">
        <v>697.65</v>
      </c>
      <c r="P19" s="16"/>
      <c r="Q19" s="17">
        <f t="shared" si="7"/>
        <v>697.65</v>
      </c>
      <c r="R19" s="19">
        <v>11</v>
      </c>
      <c r="S19" s="19">
        <v>153</v>
      </c>
      <c r="T19" s="17">
        <f t="shared" si="8"/>
        <v>1280885</v>
      </c>
      <c r="U19" s="17">
        <f t="shared" si="9"/>
        <v>23056</v>
      </c>
      <c r="V19" s="17">
        <f t="shared" si="10"/>
        <v>1303941</v>
      </c>
      <c r="W19" s="17">
        <f t="shared" si="11"/>
        <v>65197</v>
      </c>
      <c r="X19" s="19"/>
      <c r="Y19" s="17">
        <f t="shared" si="12"/>
        <v>1238744</v>
      </c>
      <c r="Z19" s="16">
        <v>697.65</v>
      </c>
      <c r="AA19" s="16"/>
      <c r="AB19" s="17">
        <f t="shared" si="13"/>
        <v>697.65</v>
      </c>
      <c r="AC19" s="19">
        <v>11</v>
      </c>
      <c r="AD19" s="19">
        <v>153</v>
      </c>
      <c r="AE19" s="17">
        <f t="shared" si="14"/>
        <v>1280885</v>
      </c>
      <c r="AF19" s="17">
        <f t="shared" si="15"/>
        <v>23056</v>
      </c>
      <c r="AG19" s="17">
        <f t="shared" si="16"/>
        <v>1303941</v>
      </c>
      <c r="AH19" s="17">
        <f t="shared" si="17"/>
        <v>65197</v>
      </c>
      <c r="AI19" s="19"/>
      <c r="AJ19" s="17">
        <f t="shared" si="18"/>
        <v>1238744</v>
      </c>
    </row>
    <row r="20" spans="1:36" ht="18.75" customHeight="1">
      <c r="A20" s="18" t="s">
        <v>29</v>
      </c>
      <c r="B20" s="16">
        <v>248037</v>
      </c>
      <c r="C20" s="19">
        <v>169478</v>
      </c>
      <c r="D20" s="16">
        <v>697.65</v>
      </c>
      <c r="E20" s="16">
        <v>0</v>
      </c>
      <c r="F20" s="17">
        <f t="shared" si="1"/>
        <v>697.65</v>
      </c>
      <c r="G20" s="16">
        <v>11</v>
      </c>
      <c r="H20" s="19">
        <v>20</v>
      </c>
      <c r="I20" s="17">
        <f t="shared" si="2"/>
        <v>167436</v>
      </c>
      <c r="J20" s="17">
        <f t="shared" si="3"/>
        <v>3014</v>
      </c>
      <c r="K20" s="17">
        <f t="shared" si="4"/>
        <v>170450</v>
      </c>
      <c r="L20" s="17">
        <f t="shared" si="5"/>
        <v>8523</v>
      </c>
      <c r="M20" s="19"/>
      <c r="N20" s="17">
        <f t="shared" si="6"/>
        <v>161927</v>
      </c>
      <c r="O20" s="16">
        <v>697.65</v>
      </c>
      <c r="P20" s="16"/>
      <c r="Q20" s="17">
        <f t="shared" si="7"/>
        <v>697.65</v>
      </c>
      <c r="R20" s="19">
        <v>11</v>
      </c>
      <c r="S20" s="19">
        <v>20</v>
      </c>
      <c r="T20" s="17">
        <f t="shared" si="8"/>
        <v>167436</v>
      </c>
      <c r="U20" s="17">
        <f t="shared" si="9"/>
        <v>3014</v>
      </c>
      <c r="V20" s="17">
        <f t="shared" si="10"/>
        <v>170450</v>
      </c>
      <c r="W20" s="17">
        <f t="shared" si="11"/>
        <v>8523</v>
      </c>
      <c r="X20" s="19"/>
      <c r="Y20" s="17">
        <f t="shared" si="12"/>
        <v>161927</v>
      </c>
      <c r="Z20" s="16">
        <v>697.65</v>
      </c>
      <c r="AA20" s="16"/>
      <c r="AB20" s="17">
        <f t="shared" si="13"/>
        <v>697.65</v>
      </c>
      <c r="AC20" s="19">
        <v>11</v>
      </c>
      <c r="AD20" s="19">
        <v>20</v>
      </c>
      <c r="AE20" s="17">
        <f t="shared" si="14"/>
        <v>167436</v>
      </c>
      <c r="AF20" s="17">
        <f t="shared" si="15"/>
        <v>3014</v>
      </c>
      <c r="AG20" s="17">
        <f t="shared" si="16"/>
        <v>170450</v>
      </c>
      <c r="AH20" s="17">
        <f t="shared" si="17"/>
        <v>8523</v>
      </c>
      <c r="AI20" s="19"/>
      <c r="AJ20" s="17">
        <f t="shared" si="18"/>
        <v>161927</v>
      </c>
    </row>
    <row r="21" spans="1:36" ht="18.75" customHeight="1">
      <c r="A21" s="18" t="s">
        <v>30</v>
      </c>
      <c r="B21" s="16">
        <v>100766</v>
      </c>
      <c r="C21" s="19">
        <v>80704</v>
      </c>
      <c r="D21" s="16">
        <v>697.65</v>
      </c>
      <c r="E21" s="16">
        <v>0</v>
      </c>
      <c r="F21" s="17">
        <f t="shared" si="1"/>
        <v>697.65</v>
      </c>
      <c r="G21" s="16">
        <v>11</v>
      </c>
      <c r="H21" s="19">
        <v>11</v>
      </c>
      <c r="I21" s="17">
        <f t="shared" si="2"/>
        <v>92090</v>
      </c>
      <c r="J21" s="17">
        <f t="shared" si="3"/>
        <v>1658</v>
      </c>
      <c r="K21" s="17">
        <f t="shared" si="4"/>
        <v>93748</v>
      </c>
      <c r="L21" s="17">
        <f t="shared" si="5"/>
        <v>4687</v>
      </c>
      <c r="M21" s="19"/>
      <c r="N21" s="17">
        <f t="shared" si="6"/>
        <v>89061</v>
      </c>
      <c r="O21" s="16">
        <v>697.65</v>
      </c>
      <c r="P21" s="16"/>
      <c r="Q21" s="17">
        <f t="shared" si="7"/>
        <v>697.65</v>
      </c>
      <c r="R21" s="19">
        <v>11</v>
      </c>
      <c r="S21" s="19">
        <v>11</v>
      </c>
      <c r="T21" s="17">
        <f t="shared" si="8"/>
        <v>92090</v>
      </c>
      <c r="U21" s="17">
        <f t="shared" si="9"/>
        <v>1658</v>
      </c>
      <c r="V21" s="17">
        <f t="shared" si="10"/>
        <v>93748</v>
      </c>
      <c r="W21" s="17">
        <f t="shared" si="11"/>
        <v>4687</v>
      </c>
      <c r="X21" s="19"/>
      <c r="Y21" s="17">
        <f t="shared" si="12"/>
        <v>89061</v>
      </c>
      <c r="Z21" s="16">
        <v>697.65</v>
      </c>
      <c r="AA21" s="16"/>
      <c r="AB21" s="17">
        <f t="shared" si="13"/>
        <v>697.65</v>
      </c>
      <c r="AC21" s="19">
        <v>11</v>
      </c>
      <c r="AD21" s="19">
        <v>11</v>
      </c>
      <c r="AE21" s="17">
        <f t="shared" si="14"/>
        <v>92090</v>
      </c>
      <c r="AF21" s="17">
        <f t="shared" si="15"/>
        <v>1658</v>
      </c>
      <c r="AG21" s="17">
        <f t="shared" si="16"/>
        <v>93748</v>
      </c>
      <c r="AH21" s="17">
        <f t="shared" si="17"/>
        <v>4687</v>
      </c>
      <c r="AI21" s="19"/>
      <c r="AJ21" s="17">
        <f t="shared" si="18"/>
        <v>89061</v>
      </c>
    </row>
    <row r="22" spans="1:36" ht="18.75" customHeight="1">
      <c r="A22" s="18" t="s">
        <v>31</v>
      </c>
      <c r="B22" s="16">
        <v>124019</v>
      </c>
      <c r="C22" s="19">
        <v>153226</v>
      </c>
      <c r="D22" s="16">
        <v>697.65</v>
      </c>
      <c r="E22" s="16">
        <v>0</v>
      </c>
      <c r="F22" s="17">
        <f t="shared" si="1"/>
        <v>697.65</v>
      </c>
      <c r="G22" s="16">
        <v>11</v>
      </c>
      <c r="H22" s="19">
        <v>23</v>
      </c>
      <c r="I22" s="17">
        <f t="shared" si="2"/>
        <v>192551</v>
      </c>
      <c r="J22" s="17">
        <f t="shared" si="3"/>
        <v>3466</v>
      </c>
      <c r="K22" s="17">
        <f t="shared" si="4"/>
        <v>196017</v>
      </c>
      <c r="L22" s="17">
        <f t="shared" si="5"/>
        <v>9801</v>
      </c>
      <c r="M22" s="19"/>
      <c r="N22" s="17">
        <f t="shared" si="6"/>
        <v>186216</v>
      </c>
      <c r="O22" s="16">
        <v>697.65</v>
      </c>
      <c r="P22" s="16"/>
      <c r="Q22" s="17">
        <f t="shared" si="7"/>
        <v>697.65</v>
      </c>
      <c r="R22" s="19">
        <v>11</v>
      </c>
      <c r="S22" s="19">
        <v>23</v>
      </c>
      <c r="T22" s="17">
        <f t="shared" si="8"/>
        <v>192551</v>
      </c>
      <c r="U22" s="17">
        <f t="shared" si="9"/>
        <v>3466</v>
      </c>
      <c r="V22" s="17">
        <f t="shared" si="10"/>
        <v>196017</v>
      </c>
      <c r="W22" s="17">
        <f t="shared" si="11"/>
        <v>9801</v>
      </c>
      <c r="X22" s="19"/>
      <c r="Y22" s="17">
        <f t="shared" si="12"/>
        <v>186216</v>
      </c>
      <c r="Z22" s="16">
        <v>697.65</v>
      </c>
      <c r="AA22" s="16"/>
      <c r="AB22" s="17">
        <f t="shared" si="13"/>
        <v>697.65</v>
      </c>
      <c r="AC22" s="19">
        <v>11</v>
      </c>
      <c r="AD22" s="19">
        <v>23</v>
      </c>
      <c r="AE22" s="17">
        <f t="shared" si="14"/>
        <v>192551</v>
      </c>
      <c r="AF22" s="17">
        <f t="shared" si="15"/>
        <v>3466</v>
      </c>
      <c r="AG22" s="17">
        <f t="shared" si="16"/>
        <v>196017</v>
      </c>
      <c r="AH22" s="17">
        <f t="shared" si="17"/>
        <v>9801</v>
      </c>
      <c r="AI22" s="19"/>
      <c r="AJ22" s="17">
        <f t="shared" si="18"/>
        <v>186216</v>
      </c>
    </row>
    <row r="23" spans="1:36" ht="18.75" customHeight="1">
      <c r="A23" s="18" t="s">
        <v>32</v>
      </c>
      <c r="B23" s="16">
        <v>172066</v>
      </c>
      <c r="C23" s="19">
        <v>177549</v>
      </c>
      <c r="D23" s="16">
        <v>697.65</v>
      </c>
      <c r="E23" s="16">
        <v>0</v>
      </c>
      <c r="F23" s="17">
        <f t="shared" si="1"/>
        <v>697.65</v>
      </c>
      <c r="G23" s="16">
        <v>11</v>
      </c>
      <c r="H23" s="19">
        <v>25</v>
      </c>
      <c r="I23" s="17">
        <f t="shared" si="2"/>
        <v>209295</v>
      </c>
      <c r="J23" s="17">
        <f t="shared" si="3"/>
        <v>3767</v>
      </c>
      <c r="K23" s="17">
        <f t="shared" si="4"/>
        <v>213062</v>
      </c>
      <c r="L23" s="17">
        <f t="shared" si="5"/>
        <v>10653</v>
      </c>
      <c r="M23" s="19"/>
      <c r="N23" s="17">
        <f t="shared" si="6"/>
        <v>202409</v>
      </c>
      <c r="O23" s="16">
        <v>697.65</v>
      </c>
      <c r="P23" s="16"/>
      <c r="Q23" s="17">
        <f t="shared" si="7"/>
        <v>697.65</v>
      </c>
      <c r="R23" s="19">
        <v>11</v>
      </c>
      <c r="S23" s="19">
        <v>25</v>
      </c>
      <c r="T23" s="17">
        <f t="shared" si="8"/>
        <v>209295</v>
      </c>
      <c r="U23" s="17">
        <f t="shared" si="9"/>
        <v>3767</v>
      </c>
      <c r="V23" s="17">
        <f t="shared" si="10"/>
        <v>213062</v>
      </c>
      <c r="W23" s="17">
        <f t="shared" si="11"/>
        <v>10653</v>
      </c>
      <c r="X23" s="19"/>
      <c r="Y23" s="17">
        <f t="shared" si="12"/>
        <v>202409</v>
      </c>
      <c r="Z23" s="16">
        <v>697.65</v>
      </c>
      <c r="AA23" s="16"/>
      <c r="AB23" s="17">
        <f t="shared" si="13"/>
        <v>697.65</v>
      </c>
      <c r="AC23" s="19">
        <v>11</v>
      </c>
      <c r="AD23" s="19">
        <v>25</v>
      </c>
      <c r="AE23" s="17">
        <f t="shared" si="14"/>
        <v>209295</v>
      </c>
      <c r="AF23" s="17">
        <f t="shared" si="15"/>
        <v>3767</v>
      </c>
      <c r="AG23" s="17">
        <f t="shared" si="16"/>
        <v>213062</v>
      </c>
      <c r="AH23" s="17">
        <f t="shared" si="17"/>
        <v>10653</v>
      </c>
      <c r="AI23" s="19"/>
      <c r="AJ23" s="17">
        <f t="shared" si="18"/>
        <v>202409</v>
      </c>
    </row>
    <row r="24" spans="1:36" ht="18.75" customHeight="1">
      <c r="A24" s="18" t="s">
        <v>33</v>
      </c>
      <c r="B24" s="16">
        <v>471645</v>
      </c>
      <c r="C24" s="19">
        <v>469776</v>
      </c>
      <c r="D24" s="16">
        <v>697.65</v>
      </c>
      <c r="E24" s="16">
        <v>0</v>
      </c>
      <c r="F24" s="17">
        <f t="shared" si="1"/>
        <v>697.65</v>
      </c>
      <c r="G24" s="16">
        <v>11</v>
      </c>
      <c r="H24" s="19">
        <v>86</v>
      </c>
      <c r="I24" s="17">
        <f t="shared" si="2"/>
        <v>719975</v>
      </c>
      <c r="J24" s="17">
        <f t="shared" si="3"/>
        <v>12960</v>
      </c>
      <c r="K24" s="17">
        <f t="shared" si="4"/>
        <v>732935</v>
      </c>
      <c r="L24" s="17">
        <f t="shared" si="5"/>
        <v>36647</v>
      </c>
      <c r="M24" s="19"/>
      <c r="N24" s="17">
        <f t="shared" si="6"/>
        <v>696288</v>
      </c>
      <c r="O24" s="16">
        <v>697.65</v>
      </c>
      <c r="P24" s="16"/>
      <c r="Q24" s="17">
        <f t="shared" si="7"/>
        <v>697.65</v>
      </c>
      <c r="R24" s="19">
        <v>11</v>
      </c>
      <c r="S24" s="19">
        <v>86</v>
      </c>
      <c r="T24" s="17">
        <f t="shared" si="8"/>
        <v>719975</v>
      </c>
      <c r="U24" s="17">
        <f t="shared" si="9"/>
        <v>12960</v>
      </c>
      <c r="V24" s="17">
        <f t="shared" si="10"/>
        <v>732935</v>
      </c>
      <c r="W24" s="17">
        <f t="shared" si="11"/>
        <v>36647</v>
      </c>
      <c r="X24" s="19"/>
      <c r="Y24" s="17">
        <f t="shared" si="12"/>
        <v>696288</v>
      </c>
      <c r="Z24" s="16">
        <v>697.65</v>
      </c>
      <c r="AA24" s="16"/>
      <c r="AB24" s="17">
        <f t="shared" si="13"/>
        <v>697.65</v>
      </c>
      <c r="AC24" s="19">
        <v>11</v>
      </c>
      <c r="AD24" s="19">
        <v>86</v>
      </c>
      <c r="AE24" s="17">
        <f t="shared" si="14"/>
        <v>719975</v>
      </c>
      <c r="AF24" s="17">
        <f t="shared" si="15"/>
        <v>12960</v>
      </c>
      <c r="AG24" s="17">
        <f t="shared" si="16"/>
        <v>732935</v>
      </c>
      <c r="AH24" s="17">
        <f t="shared" si="17"/>
        <v>36647</v>
      </c>
      <c r="AI24" s="19"/>
      <c r="AJ24" s="17">
        <f t="shared" si="18"/>
        <v>696288</v>
      </c>
    </row>
    <row r="25" spans="1:36" ht="18.75" customHeight="1">
      <c r="A25" s="18" t="s">
        <v>34</v>
      </c>
      <c r="B25" s="16">
        <v>426315</v>
      </c>
      <c r="C25" s="19">
        <v>347028</v>
      </c>
      <c r="D25" s="16">
        <v>697.65</v>
      </c>
      <c r="E25" s="16">
        <v>0</v>
      </c>
      <c r="F25" s="17">
        <f t="shared" si="1"/>
        <v>697.65</v>
      </c>
      <c r="G25" s="16">
        <v>11</v>
      </c>
      <c r="H25" s="19">
        <v>50</v>
      </c>
      <c r="I25" s="17">
        <f t="shared" si="2"/>
        <v>418590</v>
      </c>
      <c r="J25" s="17">
        <f t="shared" si="3"/>
        <v>7535</v>
      </c>
      <c r="K25" s="17">
        <f t="shared" si="4"/>
        <v>426125</v>
      </c>
      <c r="L25" s="17">
        <f t="shared" si="5"/>
        <v>21306</v>
      </c>
      <c r="M25" s="19"/>
      <c r="N25" s="17">
        <f t="shared" si="6"/>
        <v>404819</v>
      </c>
      <c r="O25" s="16">
        <v>697.65</v>
      </c>
      <c r="P25" s="16"/>
      <c r="Q25" s="17">
        <f t="shared" si="7"/>
        <v>697.65</v>
      </c>
      <c r="R25" s="19">
        <v>11</v>
      </c>
      <c r="S25" s="19">
        <v>50</v>
      </c>
      <c r="T25" s="17">
        <f t="shared" si="8"/>
        <v>418590</v>
      </c>
      <c r="U25" s="17">
        <f t="shared" si="9"/>
        <v>7535</v>
      </c>
      <c r="V25" s="17">
        <f t="shared" si="10"/>
        <v>426125</v>
      </c>
      <c r="W25" s="17">
        <f t="shared" si="11"/>
        <v>21306</v>
      </c>
      <c r="X25" s="19"/>
      <c r="Y25" s="17">
        <f t="shared" si="12"/>
        <v>404819</v>
      </c>
      <c r="Z25" s="16">
        <v>697.65</v>
      </c>
      <c r="AA25" s="16"/>
      <c r="AB25" s="17">
        <f t="shared" si="13"/>
        <v>697.65</v>
      </c>
      <c r="AC25" s="19">
        <v>11</v>
      </c>
      <c r="AD25" s="19">
        <v>50</v>
      </c>
      <c r="AE25" s="17">
        <f t="shared" si="14"/>
        <v>418590</v>
      </c>
      <c r="AF25" s="17">
        <f t="shared" si="15"/>
        <v>7535</v>
      </c>
      <c r="AG25" s="17">
        <f t="shared" si="16"/>
        <v>426125</v>
      </c>
      <c r="AH25" s="17">
        <f t="shared" si="17"/>
        <v>21306</v>
      </c>
      <c r="AI25" s="19"/>
      <c r="AJ25" s="17">
        <f t="shared" si="18"/>
        <v>404819</v>
      </c>
    </row>
    <row r="26" spans="1:36" ht="18.75" customHeight="1">
      <c r="A26" s="18" t="s">
        <v>35</v>
      </c>
      <c r="B26" s="16">
        <v>139521</v>
      </c>
      <c r="C26" s="19">
        <v>137197</v>
      </c>
      <c r="D26" s="16">
        <v>697.65</v>
      </c>
      <c r="E26" s="16">
        <v>0</v>
      </c>
      <c r="F26" s="17">
        <f t="shared" si="1"/>
        <v>697.65</v>
      </c>
      <c r="G26" s="16">
        <v>11</v>
      </c>
      <c r="H26" s="19">
        <v>14</v>
      </c>
      <c r="I26" s="17">
        <f t="shared" si="2"/>
        <v>117205</v>
      </c>
      <c r="J26" s="17">
        <f t="shared" si="3"/>
        <v>2110</v>
      </c>
      <c r="K26" s="17">
        <f t="shared" si="4"/>
        <v>119315</v>
      </c>
      <c r="L26" s="17">
        <f t="shared" si="5"/>
        <v>5966</v>
      </c>
      <c r="M26" s="19"/>
      <c r="N26" s="17">
        <f t="shared" si="6"/>
        <v>113349</v>
      </c>
      <c r="O26" s="16">
        <v>697.65</v>
      </c>
      <c r="P26" s="16"/>
      <c r="Q26" s="17">
        <f t="shared" si="7"/>
        <v>697.65</v>
      </c>
      <c r="R26" s="19">
        <v>11</v>
      </c>
      <c r="S26" s="19">
        <v>14</v>
      </c>
      <c r="T26" s="17">
        <f t="shared" si="8"/>
        <v>117205</v>
      </c>
      <c r="U26" s="17">
        <f t="shared" si="9"/>
        <v>2110</v>
      </c>
      <c r="V26" s="17">
        <f t="shared" si="10"/>
        <v>119315</v>
      </c>
      <c r="W26" s="17">
        <f t="shared" si="11"/>
        <v>5966</v>
      </c>
      <c r="X26" s="19"/>
      <c r="Y26" s="17">
        <f t="shared" si="12"/>
        <v>113349</v>
      </c>
      <c r="Z26" s="16">
        <v>697.65</v>
      </c>
      <c r="AA26" s="16"/>
      <c r="AB26" s="17">
        <f t="shared" si="13"/>
        <v>697.65</v>
      </c>
      <c r="AC26" s="19">
        <v>11</v>
      </c>
      <c r="AD26" s="19">
        <v>14</v>
      </c>
      <c r="AE26" s="17">
        <f t="shared" si="14"/>
        <v>117205</v>
      </c>
      <c r="AF26" s="17">
        <f t="shared" si="15"/>
        <v>2110</v>
      </c>
      <c r="AG26" s="17">
        <f t="shared" si="16"/>
        <v>119315</v>
      </c>
      <c r="AH26" s="17">
        <f t="shared" si="17"/>
        <v>5966</v>
      </c>
      <c r="AI26" s="19"/>
      <c r="AJ26" s="17">
        <f t="shared" si="18"/>
        <v>113349</v>
      </c>
    </row>
    <row r="27" spans="1:36" ht="18.75" customHeight="1">
      <c r="A27" s="18" t="s">
        <v>36</v>
      </c>
      <c r="B27" s="16">
        <v>152414</v>
      </c>
      <c r="C27" s="19">
        <v>145267</v>
      </c>
      <c r="D27" s="16">
        <v>697.65</v>
      </c>
      <c r="E27" s="16">
        <v>0</v>
      </c>
      <c r="F27" s="17">
        <f t="shared" si="1"/>
        <v>697.65</v>
      </c>
      <c r="G27" s="16">
        <v>11</v>
      </c>
      <c r="H27" s="19">
        <v>21</v>
      </c>
      <c r="I27" s="17">
        <f t="shared" si="2"/>
        <v>175808</v>
      </c>
      <c r="J27" s="17">
        <f t="shared" si="3"/>
        <v>3165</v>
      </c>
      <c r="K27" s="17">
        <f t="shared" si="4"/>
        <v>178973</v>
      </c>
      <c r="L27" s="17">
        <f t="shared" si="5"/>
        <v>8949</v>
      </c>
      <c r="M27" s="19"/>
      <c r="N27" s="17">
        <f t="shared" si="6"/>
        <v>170024</v>
      </c>
      <c r="O27" s="16">
        <v>697.65</v>
      </c>
      <c r="P27" s="16"/>
      <c r="Q27" s="17">
        <f t="shared" si="7"/>
        <v>697.65</v>
      </c>
      <c r="R27" s="19">
        <v>11</v>
      </c>
      <c r="S27" s="19">
        <v>21</v>
      </c>
      <c r="T27" s="17">
        <f t="shared" si="8"/>
        <v>175808</v>
      </c>
      <c r="U27" s="17">
        <f t="shared" si="9"/>
        <v>3165</v>
      </c>
      <c r="V27" s="17">
        <f t="shared" si="10"/>
        <v>178973</v>
      </c>
      <c r="W27" s="17">
        <f t="shared" si="11"/>
        <v>8949</v>
      </c>
      <c r="X27" s="19"/>
      <c r="Y27" s="17">
        <f t="shared" si="12"/>
        <v>170024</v>
      </c>
      <c r="Z27" s="16">
        <v>697.65</v>
      </c>
      <c r="AA27" s="16"/>
      <c r="AB27" s="17">
        <f t="shared" si="13"/>
        <v>697.65</v>
      </c>
      <c r="AC27" s="19">
        <v>11</v>
      </c>
      <c r="AD27" s="19">
        <v>21</v>
      </c>
      <c r="AE27" s="17">
        <f t="shared" si="14"/>
        <v>175808</v>
      </c>
      <c r="AF27" s="17">
        <f t="shared" si="15"/>
        <v>3165</v>
      </c>
      <c r="AG27" s="17">
        <f t="shared" si="16"/>
        <v>178973</v>
      </c>
      <c r="AH27" s="17">
        <f t="shared" si="17"/>
        <v>8949</v>
      </c>
      <c r="AI27" s="19"/>
      <c r="AJ27" s="17">
        <f t="shared" si="18"/>
        <v>170024</v>
      </c>
    </row>
    <row r="28" spans="1:36" ht="18.75" customHeight="1">
      <c r="A28" s="18" t="s">
        <v>37</v>
      </c>
      <c r="B28" s="16">
        <v>489651</v>
      </c>
      <c r="C28" s="19">
        <v>476154</v>
      </c>
      <c r="D28" s="16">
        <v>697.65</v>
      </c>
      <c r="E28" s="16">
        <v>0</v>
      </c>
      <c r="F28" s="17">
        <f t="shared" si="1"/>
        <v>697.65</v>
      </c>
      <c r="G28" s="16">
        <v>11</v>
      </c>
      <c r="H28" s="19">
        <v>82</v>
      </c>
      <c r="I28" s="17">
        <f t="shared" si="2"/>
        <v>686488</v>
      </c>
      <c r="J28" s="17">
        <f t="shared" si="3"/>
        <v>12357</v>
      </c>
      <c r="K28" s="17">
        <f t="shared" si="4"/>
        <v>698845</v>
      </c>
      <c r="L28" s="17">
        <f t="shared" si="5"/>
        <v>34942</v>
      </c>
      <c r="M28" s="19"/>
      <c r="N28" s="17">
        <f t="shared" si="6"/>
        <v>663903</v>
      </c>
      <c r="O28" s="16">
        <v>697.65</v>
      </c>
      <c r="P28" s="16"/>
      <c r="Q28" s="17">
        <f t="shared" si="7"/>
        <v>697.65</v>
      </c>
      <c r="R28" s="19">
        <v>11</v>
      </c>
      <c r="S28" s="19">
        <v>82</v>
      </c>
      <c r="T28" s="17">
        <f t="shared" si="8"/>
        <v>686488</v>
      </c>
      <c r="U28" s="17">
        <f t="shared" si="9"/>
        <v>12357</v>
      </c>
      <c r="V28" s="17">
        <f t="shared" si="10"/>
        <v>698845</v>
      </c>
      <c r="W28" s="17">
        <f t="shared" si="11"/>
        <v>34942</v>
      </c>
      <c r="X28" s="19"/>
      <c r="Y28" s="17">
        <f t="shared" si="12"/>
        <v>663903</v>
      </c>
      <c r="Z28" s="16">
        <v>697.65</v>
      </c>
      <c r="AA28" s="16"/>
      <c r="AB28" s="17">
        <f t="shared" si="13"/>
        <v>697.65</v>
      </c>
      <c r="AC28" s="19">
        <v>11</v>
      </c>
      <c r="AD28" s="19">
        <v>82</v>
      </c>
      <c r="AE28" s="17">
        <f t="shared" si="14"/>
        <v>686488</v>
      </c>
      <c r="AF28" s="17">
        <f t="shared" si="15"/>
        <v>12357</v>
      </c>
      <c r="AG28" s="17">
        <f t="shared" si="16"/>
        <v>698845</v>
      </c>
      <c r="AH28" s="17">
        <f t="shared" si="17"/>
        <v>34942</v>
      </c>
      <c r="AI28" s="19"/>
      <c r="AJ28" s="17">
        <f t="shared" si="18"/>
        <v>663903</v>
      </c>
    </row>
    <row r="29" spans="1:36" ht="18.75" customHeight="1">
      <c r="A29" s="18" t="s">
        <v>38</v>
      </c>
      <c r="B29" s="16">
        <v>279043</v>
      </c>
      <c r="C29" s="19">
        <v>250182</v>
      </c>
      <c r="D29" s="16">
        <v>697.65</v>
      </c>
      <c r="E29" s="16">
        <v>0</v>
      </c>
      <c r="F29" s="17">
        <f t="shared" si="1"/>
        <v>697.65</v>
      </c>
      <c r="G29" s="16">
        <v>11</v>
      </c>
      <c r="H29" s="19">
        <v>33</v>
      </c>
      <c r="I29" s="17">
        <f t="shared" si="2"/>
        <v>276269</v>
      </c>
      <c r="J29" s="17">
        <f t="shared" si="3"/>
        <v>4973</v>
      </c>
      <c r="K29" s="17">
        <f t="shared" si="4"/>
        <v>281242</v>
      </c>
      <c r="L29" s="17">
        <f t="shared" si="5"/>
        <v>14062</v>
      </c>
      <c r="M29" s="19"/>
      <c r="N29" s="17">
        <f t="shared" si="6"/>
        <v>267180</v>
      </c>
      <c r="O29" s="16">
        <v>697.65</v>
      </c>
      <c r="P29" s="16"/>
      <c r="Q29" s="17">
        <f t="shared" si="7"/>
        <v>697.65</v>
      </c>
      <c r="R29" s="19">
        <v>11</v>
      </c>
      <c r="S29" s="19">
        <v>33</v>
      </c>
      <c r="T29" s="17">
        <f t="shared" si="8"/>
        <v>276269</v>
      </c>
      <c r="U29" s="17">
        <f t="shared" si="9"/>
        <v>4973</v>
      </c>
      <c r="V29" s="17">
        <f t="shared" si="10"/>
        <v>281242</v>
      </c>
      <c r="W29" s="17">
        <f t="shared" si="11"/>
        <v>14062</v>
      </c>
      <c r="X29" s="19"/>
      <c r="Y29" s="17">
        <f t="shared" si="12"/>
        <v>267180</v>
      </c>
      <c r="Z29" s="16">
        <v>697.65</v>
      </c>
      <c r="AA29" s="16"/>
      <c r="AB29" s="17">
        <f t="shared" si="13"/>
        <v>697.65</v>
      </c>
      <c r="AC29" s="19">
        <v>11</v>
      </c>
      <c r="AD29" s="19">
        <v>33</v>
      </c>
      <c r="AE29" s="17">
        <f t="shared" si="14"/>
        <v>276269</v>
      </c>
      <c r="AF29" s="17">
        <f t="shared" si="15"/>
        <v>4973</v>
      </c>
      <c r="AG29" s="17">
        <f t="shared" si="16"/>
        <v>281242</v>
      </c>
      <c r="AH29" s="17">
        <f t="shared" si="17"/>
        <v>14062</v>
      </c>
      <c r="AI29" s="19"/>
      <c r="AJ29" s="17">
        <f t="shared" si="18"/>
        <v>267180</v>
      </c>
    </row>
    <row r="30" spans="1:36" ht="18.75" customHeight="1">
      <c r="A30" s="18" t="s">
        <v>39</v>
      </c>
      <c r="B30" s="16">
        <v>248037</v>
      </c>
      <c r="C30" s="19">
        <v>217901</v>
      </c>
      <c r="D30" s="16">
        <v>697.65</v>
      </c>
      <c r="E30" s="16">
        <v>0</v>
      </c>
      <c r="F30" s="17">
        <f t="shared" si="1"/>
        <v>697.65</v>
      </c>
      <c r="G30" s="16">
        <v>11</v>
      </c>
      <c r="H30" s="19">
        <v>28</v>
      </c>
      <c r="I30" s="17">
        <f t="shared" si="2"/>
        <v>234410</v>
      </c>
      <c r="J30" s="17">
        <f t="shared" si="3"/>
        <v>4219</v>
      </c>
      <c r="K30" s="17">
        <f t="shared" si="4"/>
        <v>238629</v>
      </c>
      <c r="L30" s="17">
        <f t="shared" si="5"/>
        <v>11931</v>
      </c>
      <c r="M30" s="19"/>
      <c r="N30" s="17">
        <f t="shared" si="6"/>
        <v>226698</v>
      </c>
      <c r="O30" s="16">
        <v>697.65</v>
      </c>
      <c r="P30" s="16"/>
      <c r="Q30" s="17">
        <f t="shared" si="7"/>
        <v>697.65</v>
      </c>
      <c r="R30" s="19">
        <v>11</v>
      </c>
      <c r="S30" s="19">
        <v>28</v>
      </c>
      <c r="T30" s="17">
        <f t="shared" si="8"/>
        <v>234410</v>
      </c>
      <c r="U30" s="17">
        <f t="shared" si="9"/>
        <v>4219</v>
      </c>
      <c r="V30" s="17">
        <f t="shared" si="10"/>
        <v>238629</v>
      </c>
      <c r="W30" s="17">
        <f t="shared" si="11"/>
        <v>11931</v>
      </c>
      <c r="X30" s="19"/>
      <c r="Y30" s="17">
        <f t="shared" si="12"/>
        <v>226698</v>
      </c>
      <c r="Z30" s="16">
        <v>697.65</v>
      </c>
      <c r="AA30" s="16"/>
      <c r="AB30" s="17">
        <f t="shared" si="13"/>
        <v>697.65</v>
      </c>
      <c r="AC30" s="19">
        <v>11</v>
      </c>
      <c r="AD30" s="19">
        <v>28</v>
      </c>
      <c r="AE30" s="17">
        <f t="shared" si="14"/>
        <v>234410</v>
      </c>
      <c r="AF30" s="17">
        <f t="shared" si="15"/>
        <v>4219</v>
      </c>
      <c r="AG30" s="17">
        <f t="shared" si="16"/>
        <v>238629</v>
      </c>
      <c r="AH30" s="17">
        <f t="shared" si="17"/>
        <v>11931</v>
      </c>
      <c r="AI30" s="19"/>
      <c r="AJ30" s="17">
        <f t="shared" si="18"/>
        <v>226698</v>
      </c>
    </row>
    <row r="31" spans="1:36" ht="18.75" customHeight="1">
      <c r="A31" s="18" t="s">
        <v>40</v>
      </c>
      <c r="B31" s="16">
        <v>449568</v>
      </c>
      <c r="C31" s="19">
        <v>379310</v>
      </c>
      <c r="D31" s="16">
        <v>697.65</v>
      </c>
      <c r="E31" s="16">
        <v>0</v>
      </c>
      <c r="F31" s="17">
        <f t="shared" si="1"/>
        <v>697.65</v>
      </c>
      <c r="G31" s="16">
        <v>11</v>
      </c>
      <c r="H31" s="19">
        <v>39</v>
      </c>
      <c r="I31" s="17">
        <f t="shared" si="2"/>
        <v>326500</v>
      </c>
      <c r="J31" s="17">
        <f t="shared" si="3"/>
        <v>5877</v>
      </c>
      <c r="K31" s="17">
        <f t="shared" si="4"/>
        <v>332377</v>
      </c>
      <c r="L31" s="17">
        <f t="shared" si="5"/>
        <v>16619</v>
      </c>
      <c r="M31" s="19"/>
      <c r="N31" s="17">
        <f t="shared" si="6"/>
        <v>315758</v>
      </c>
      <c r="O31" s="16">
        <v>697.65</v>
      </c>
      <c r="P31" s="16"/>
      <c r="Q31" s="17">
        <f t="shared" si="7"/>
        <v>697.65</v>
      </c>
      <c r="R31" s="19">
        <v>11</v>
      </c>
      <c r="S31" s="19">
        <v>39</v>
      </c>
      <c r="T31" s="17">
        <f t="shared" si="8"/>
        <v>326500</v>
      </c>
      <c r="U31" s="17">
        <f t="shared" si="9"/>
        <v>5877</v>
      </c>
      <c r="V31" s="17">
        <f t="shared" si="10"/>
        <v>332377</v>
      </c>
      <c r="W31" s="17">
        <f t="shared" si="11"/>
        <v>16619</v>
      </c>
      <c r="X31" s="19"/>
      <c r="Y31" s="17">
        <f t="shared" si="12"/>
        <v>315758</v>
      </c>
      <c r="Z31" s="16">
        <v>697.65</v>
      </c>
      <c r="AA31" s="16"/>
      <c r="AB31" s="17">
        <f t="shared" si="13"/>
        <v>697.65</v>
      </c>
      <c r="AC31" s="19">
        <v>11</v>
      </c>
      <c r="AD31" s="19">
        <v>39</v>
      </c>
      <c r="AE31" s="17">
        <f t="shared" si="14"/>
        <v>326500</v>
      </c>
      <c r="AF31" s="17">
        <f t="shared" si="15"/>
        <v>5877</v>
      </c>
      <c r="AG31" s="17">
        <f t="shared" si="16"/>
        <v>332377</v>
      </c>
      <c r="AH31" s="17">
        <f t="shared" si="17"/>
        <v>16619</v>
      </c>
      <c r="AI31" s="19"/>
      <c r="AJ31" s="17">
        <f t="shared" si="18"/>
        <v>315758</v>
      </c>
    </row>
    <row r="32" spans="1:36" ht="18.75" customHeight="1">
      <c r="A32" s="18" t="s">
        <v>41</v>
      </c>
      <c r="B32" s="16">
        <v>178277</v>
      </c>
      <c r="C32" s="19">
        <v>169478</v>
      </c>
      <c r="D32" s="16">
        <v>697.65</v>
      </c>
      <c r="E32" s="16">
        <v>0</v>
      </c>
      <c r="F32" s="17">
        <f t="shared" si="1"/>
        <v>697.65</v>
      </c>
      <c r="G32" s="16">
        <v>11</v>
      </c>
      <c r="H32" s="19">
        <v>31</v>
      </c>
      <c r="I32" s="17">
        <f t="shared" si="2"/>
        <v>259526</v>
      </c>
      <c r="J32" s="17">
        <f t="shared" si="3"/>
        <v>4671</v>
      </c>
      <c r="K32" s="17">
        <f t="shared" si="4"/>
        <v>264197</v>
      </c>
      <c r="L32" s="17">
        <f t="shared" si="5"/>
        <v>13210</v>
      </c>
      <c r="M32" s="19"/>
      <c r="N32" s="17">
        <f t="shared" si="6"/>
        <v>250987</v>
      </c>
      <c r="O32" s="16">
        <v>697.65</v>
      </c>
      <c r="P32" s="16"/>
      <c r="Q32" s="17">
        <f t="shared" si="7"/>
        <v>697.65</v>
      </c>
      <c r="R32" s="19">
        <v>11</v>
      </c>
      <c r="S32" s="19">
        <v>31</v>
      </c>
      <c r="T32" s="17">
        <f t="shared" si="8"/>
        <v>259526</v>
      </c>
      <c r="U32" s="17">
        <f t="shared" si="9"/>
        <v>4671</v>
      </c>
      <c r="V32" s="17">
        <f t="shared" si="10"/>
        <v>264197</v>
      </c>
      <c r="W32" s="17">
        <f t="shared" si="11"/>
        <v>13210</v>
      </c>
      <c r="X32" s="19"/>
      <c r="Y32" s="17">
        <f t="shared" si="12"/>
        <v>250987</v>
      </c>
      <c r="Z32" s="16">
        <v>697.65</v>
      </c>
      <c r="AA32" s="16"/>
      <c r="AB32" s="17">
        <f t="shared" si="13"/>
        <v>697.65</v>
      </c>
      <c r="AC32" s="19">
        <v>11</v>
      </c>
      <c r="AD32" s="19">
        <v>31</v>
      </c>
      <c r="AE32" s="17">
        <f t="shared" si="14"/>
        <v>259526</v>
      </c>
      <c r="AF32" s="17">
        <f t="shared" si="15"/>
        <v>4671</v>
      </c>
      <c r="AG32" s="17">
        <f t="shared" si="16"/>
        <v>264197</v>
      </c>
      <c r="AH32" s="17">
        <f t="shared" si="17"/>
        <v>13210</v>
      </c>
      <c r="AI32" s="19"/>
      <c r="AJ32" s="17">
        <f t="shared" si="18"/>
        <v>250987</v>
      </c>
    </row>
    <row r="33" spans="1:36" ht="18.75" customHeight="1">
      <c r="A33" s="18" t="s">
        <v>42</v>
      </c>
      <c r="B33" s="16">
        <v>279043</v>
      </c>
      <c r="C33" s="19">
        <v>242112</v>
      </c>
      <c r="D33" s="16">
        <v>697.65</v>
      </c>
      <c r="E33" s="16">
        <v>0</v>
      </c>
      <c r="F33" s="17">
        <f t="shared" si="1"/>
        <v>697.65</v>
      </c>
      <c r="G33" s="16">
        <v>11</v>
      </c>
      <c r="H33" s="19">
        <v>52</v>
      </c>
      <c r="I33" s="17">
        <f t="shared" si="2"/>
        <v>435334</v>
      </c>
      <c r="J33" s="17">
        <f t="shared" si="3"/>
        <v>7836</v>
      </c>
      <c r="K33" s="17">
        <f t="shared" si="4"/>
        <v>443170</v>
      </c>
      <c r="L33" s="17">
        <f t="shared" si="5"/>
        <v>22159</v>
      </c>
      <c r="M33" s="19"/>
      <c r="N33" s="17">
        <f t="shared" si="6"/>
        <v>421011</v>
      </c>
      <c r="O33" s="16">
        <v>697.65</v>
      </c>
      <c r="P33" s="16"/>
      <c r="Q33" s="17">
        <f t="shared" si="7"/>
        <v>697.65</v>
      </c>
      <c r="R33" s="19">
        <v>11</v>
      </c>
      <c r="S33" s="19">
        <v>52</v>
      </c>
      <c r="T33" s="17">
        <f t="shared" si="8"/>
        <v>435334</v>
      </c>
      <c r="U33" s="17">
        <f t="shared" si="9"/>
        <v>7836</v>
      </c>
      <c r="V33" s="17">
        <f t="shared" si="10"/>
        <v>443170</v>
      </c>
      <c r="W33" s="17">
        <f t="shared" si="11"/>
        <v>22159</v>
      </c>
      <c r="X33" s="19"/>
      <c r="Y33" s="17">
        <f t="shared" si="12"/>
        <v>421011</v>
      </c>
      <c r="Z33" s="16">
        <v>697.65</v>
      </c>
      <c r="AA33" s="16"/>
      <c r="AB33" s="17">
        <f t="shared" si="13"/>
        <v>697.65</v>
      </c>
      <c r="AC33" s="19">
        <v>11</v>
      </c>
      <c r="AD33" s="19">
        <v>52</v>
      </c>
      <c r="AE33" s="17">
        <f t="shared" si="14"/>
        <v>435334</v>
      </c>
      <c r="AF33" s="17">
        <f t="shared" si="15"/>
        <v>7836</v>
      </c>
      <c r="AG33" s="17">
        <f t="shared" si="16"/>
        <v>443170</v>
      </c>
      <c r="AH33" s="17">
        <f t="shared" si="17"/>
        <v>22159</v>
      </c>
      <c r="AI33" s="19"/>
      <c r="AJ33" s="17">
        <f t="shared" si="18"/>
        <v>421011</v>
      </c>
    </row>
    <row r="34" spans="1:36" ht="18.75" customHeight="1">
      <c r="A34" s="18" t="s">
        <v>43</v>
      </c>
      <c r="B34" s="16">
        <v>124019</v>
      </c>
      <c r="C34" s="19">
        <v>104916</v>
      </c>
      <c r="D34" s="16">
        <v>697.65</v>
      </c>
      <c r="E34" s="16">
        <v>0</v>
      </c>
      <c r="F34" s="17">
        <f t="shared" si="1"/>
        <v>697.65</v>
      </c>
      <c r="G34" s="16">
        <v>11</v>
      </c>
      <c r="H34" s="19">
        <v>13</v>
      </c>
      <c r="I34" s="17">
        <f t="shared" si="2"/>
        <v>108833</v>
      </c>
      <c r="J34" s="17">
        <f t="shared" si="3"/>
        <v>1959</v>
      </c>
      <c r="K34" s="17">
        <f t="shared" si="4"/>
        <v>110792</v>
      </c>
      <c r="L34" s="17">
        <f t="shared" si="5"/>
        <v>5540</v>
      </c>
      <c r="M34" s="19"/>
      <c r="N34" s="17">
        <f t="shared" si="6"/>
        <v>105252</v>
      </c>
      <c r="O34" s="16">
        <v>697.65</v>
      </c>
      <c r="P34" s="16"/>
      <c r="Q34" s="17">
        <f t="shared" si="7"/>
        <v>697.65</v>
      </c>
      <c r="R34" s="19">
        <v>11</v>
      </c>
      <c r="S34" s="19">
        <v>13</v>
      </c>
      <c r="T34" s="17">
        <f t="shared" si="8"/>
        <v>108833</v>
      </c>
      <c r="U34" s="17">
        <f t="shared" si="9"/>
        <v>1959</v>
      </c>
      <c r="V34" s="17">
        <f t="shared" si="10"/>
        <v>110792</v>
      </c>
      <c r="W34" s="17">
        <f t="shared" si="11"/>
        <v>5540</v>
      </c>
      <c r="X34" s="19"/>
      <c r="Y34" s="17">
        <f t="shared" si="12"/>
        <v>105252</v>
      </c>
      <c r="Z34" s="16">
        <v>697.65</v>
      </c>
      <c r="AA34" s="16"/>
      <c r="AB34" s="17">
        <f t="shared" si="13"/>
        <v>697.65</v>
      </c>
      <c r="AC34" s="19">
        <v>11</v>
      </c>
      <c r="AD34" s="19">
        <v>13</v>
      </c>
      <c r="AE34" s="17">
        <f t="shared" si="14"/>
        <v>108833</v>
      </c>
      <c r="AF34" s="17">
        <f t="shared" si="15"/>
        <v>1959</v>
      </c>
      <c r="AG34" s="17">
        <f t="shared" si="16"/>
        <v>110792</v>
      </c>
      <c r="AH34" s="17">
        <f t="shared" si="17"/>
        <v>5540</v>
      </c>
      <c r="AI34" s="19"/>
      <c r="AJ34" s="17">
        <f t="shared" si="18"/>
        <v>105252</v>
      </c>
    </row>
    <row r="35" spans="1:36" ht="18.75" customHeight="1">
      <c r="A35" s="18" t="s">
        <v>44</v>
      </c>
      <c r="B35" s="16">
        <v>116268</v>
      </c>
      <c r="C35" s="19">
        <v>80704</v>
      </c>
      <c r="D35" s="16">
        <v>697.65</v>
      </c>
      <c r="E35" s="16">
        <v>0</v>
      </c>
      <c r="F35" s="17">
        <f t="shared" si="1"/>
        <v>697.65</v>
      </c>
      <c r="G35" s="16">
        <v>11</v>
      </c>
      <c r="H35" s="19">
        <v>9</v>
      </c>
      <c r="I35" s="17">
        <f t="shared" si="2"/>
        <v>75346</v>
      </c>
      <c r="J35" s="17">
        <f t="shared" si="3"/>
        <v>1356</v>
      </c>
      <c r="K35" s="17">
        <f t="shared" si="4"/>
        <v>76702</v>
      </c>
      <c r="L35" s="17">
        <f t="shared" si="5"/>
        <v>3835</v>
      </c>
      <c r="M35" s="19"/>
      <c r="N35" s="17">
        <f t="shared" si="6"/>
        <v>72867</v>
      </c>
      <c r="O35" s="16">
        <v>697.65</v>
      </c>
      <c r="P35" s="16"/>
      <c r="Q35" s="17">
        <f t="shared" si="7"/>
        <v>697.65</v>
      </c>
      <c r="R35" s="19">
        <v>11</v>
      </c>
      <c r="S35" s="19">
        <v>9</v>
      </c>
      <c r="T35" s="17">
        <f t="shared" si="8"/>
        <v>75346</v>
      </c>
      <c r="U35" s="17">
        <f t="shared" si="9"/>
        <v>1356</v>
      </c>
      <c r="V35" s="17">
        <f t="shared" si="10"/>
        <v>76702</v>
      </c>
      <c r="W35" s="17">
        <f t="shared" si="11"/>
        <v>3835</v>
      </c>
      <c r="X35" s="19"/>
      <c r="Y35" s="17">
        <f t="shared" si="12"/>
        <v>72867</v>
      </c>
      <c r="Z35" s="16">
        <v>697.65</v>
      </c>
      <c r="AA35" s="16"/>
      <c r="AB35" s="17">
        <f t="shared" si="13"/>
        <v>697.65</v>
      </c>
      <c r="AC35" s="19">
        <v>11</v>
      </c>
      <c r="AD35" s="19">
        <v>9</v>
      </c>
      <c r="AE35" s="17">
        <f t="shared" si="14"/>
        <v>75346</v>
      </c>
      <c r="AF35" s="17">
        <f t="shared" si="15"/>
        <v>1356</v>
      </c>
      <c r="AG35" s="17">
        <f t="shared" si="16"/>
        <v>76702</v>
      </c>
      <c r="AH35" s="17">
        <f t="shared" si="17"/>
        <v>3835</v>
      </c>
      <c r="AI35" s="19"/>
      <c r="AJ35" s="17">
        <f t="shared" si="18"/>
        <v>72867</v>
      </c>
    </row>
    <row r="36" spans="1:36" ht="18.75" customHeight="1">
      <c r="A36" s="18" t="s">
        <v>45</v>
      </c>
      <c r="B36" s="16">
        <v>155024</v>
      </c>
      <c r="C36" s="19">
        <v>104916</v>
      </c>
      <c r="D36" s="16">
        <v>697.65</v>
      </c>
      <c r="E36" s="16">
        <v>0</v>
      </c>
      <c r="F36" s="17">
        <f t="shared" si="1"/>
        <v>697.65</v>
      </c>
      <c r="G36" s="16">
        <v>11</v>
      </c>
      <c r="H36" s="19">
        <v>17</v>
      </c>
      <c r="I36" s="17">
        <f t="shared" si="2"/>
        <v>142321</v>
      </c>
      <c r="J36" s="17">
        <f t="shared" si="3"/>
        <v>2562</v>
      </c>
      <c r="K36" s="17">
        <f t="shared" si="4"/>
        <v>144883</v>
      </c>
      <c r="L36" s="17">
        <f t="shared" si="5"/>
        <v>7244</v>
      </c>
      <c r="M36" s="19"/>
      <c r="N36" s="17">
        <f t="shared" si="6"/>
        <v>137639</v>
      </c>
      <c r="O36" s="16">
        <v>697.65</v>
      </c>
      <c r="P36" s="16"/>
      <c r="Q36" s="17">
        <f t="shared" si="7"/>
        <v>697.65</v>
      </c>
      <c r="R36" s="19">
        <v>11</v>
      </c>
      <c r="S36" s="19">
        <v>17</v>
      </c>
      <c r="T36" s="17">
        <f t="shared" si="8"/>
        <v>142321</v>
      </c>
      <c r="U36" s="17">
        <f t="shared" si="9"/>
        <v>2562</v>
      </c>
      <c r="V36" s="17">
        <f t="shared" si="10"/>
        <v>144883</v>
      </c>
      <c r="W36" s="17">
        <f t="shared" si="11"/>
        <v>7244</v>
      </c>
      <c r="X36" s="19"/>
      <c r="Y36" s="17">
        <f t="shared" si="12"/>
        <v>137639</v>
      </c>
      <c r="Z36" s="16">
        <v>697.65</v>
      </c>
      <c r="AA36" s="16"/>
      <c r="AB36" s="17">
        <f t="shared" si="13"/>
        <v>697.65</v>
      </c>
      <c r="AC36" s="19">
        <v>11</v>
      </c>
      <c r="AD36" s="19">
        <v>17</v>
      </c>
      <c r="AE36" s="17">
        <f t="shared" si="14"/>
        <v>142321</v>
      </c>
      <c r="AF36" s="17">
        <f t="shared" si="15"/>
        <v>2562</v>
      </c>
      <c r="AG36" s="17">
        <f t="shared" si="16"/>
        <v>144883</v>
      </c>
      <c r="AH36" s="17">
        <f t="shared" si="17"/>
        <v>7244</v>
      </c>
      <c r="AI36" s="19"/>
      <c r="AJ36" s="17">
        <f t="shared" si="18"/>
        <v>137639</v>
      </c>
    </row>
    <row r="37" spans="1:36" ht="18.75" customHeight="1">
      <c r="A37" s="18" t="s">
        <v>46</v>
      </c>
      <c r="B37" s="16">
        <v>1875785</v>
      </c>
      <c r="C37" s="19">
        <v>1323549</v>
      </c>
      <c r="D37" s="16">
        <v>697.65</v>
      </c>
      <c r="E37" s="16">
        <v>0</v>
      </c>
      <c r="F37" s="17">
        <f t="shared" si="1"/>
        <v>697.65</v>
      </c>
      <c r="G37" s="16">
        <v>11</v>
      </c>
      <c r="H37" s="19">
        <v>218</v>
      </c>
      <c r="I37" s="17">
        <f t="shared" si="2"/>
        <v>1825052</v>
      </c>
      <c r="J37" s="17">
        <f t="shared" si="3"/>
        <v>32851</v>
      </c>
      <c r="K37" s="17">
        <f t="shared" si="4"/>
        <v>1857903</v>
      </c>
      <c r="L37" s="17">
        <f t="shared" si="5"/>
        <v>92895</v>
      </c>
      <c r="M37" s="19"/>
      <c r="N37" s="17">
        <f t="shared" si="6"/>
        <v>1765008</v>
      </c>
      <c r="O37" s="16">
        <v>697.65</v>
      </c>
      <c r="P37" s="16"/>
      <c r="Q37" s="17">
        <f t="shared" si="7"/>
        <v>697.65</v>
      </c>
      <c r="R37" s="19">
        <v>11</v>
      </c>
      <c r="S37" s="19">
        <v>218</v>
      </c>
      <c r="T37" s="17">
        <f t="shared" si="8"/>
        <v>1825052</v>
      </c>
      <c r="U37" s="17">
        <f t="shared" si="9"/>
        <v>32851</v>
      </c>
      <c r="V37" s="17">
        <f t="shared" si="10"/>
        <v>1857903</v>
      </c>
      <c r="W37" s="17">
        <f t="shared" si="11"/>
        <v>92895</v>
      </c>
      <c r="X37" s="19"/>
      <c r="Y37" s="17">
        <f t="shared" si="12"/>
        <v>1765008</v>
      </c>
      <c r="Z37" s="16">
        <v>697.65</v>
      </c>
      <c r="AA37" s="16"/>
      <c r="AB37" s="17">
        <f t="shared" si="13"/>
        <v>697.65</v>
      </c>
      <c r="AC37" s="19">
        <v>11</v>
      </c>
      <c r="AD37" s="19">
        <v>218</v>
      </c>
      <c r="AE37" s="17">
        <f t="shared" si="14"/>
        <v>1825052</v>
      </c>
      <c r="AF37" s="17">
        <f t="shared" si="15"/>
        <v>32851</v>
      </c>
      <c r="AG37" s="17">
        <f t="shared" si="16"/>
        <v>1857903</v>
      </c>
      <c r="AH37" s="17">
        <f t="shared" si="17"/>
        <v>92895</v>
      </c>
      <c r="AI37" s="19"/>
      <c r="AJ37" s="17">
        <f t="shared" si="18"/>
        <v>1765008</v>
      </c>
    </row>
    <row r="38" spans="1:36" ht="18.75" customHeight="1">
      <c r="A38" s="18" t="s">
        <v>47</v>
      </c>
      <c r="B38" s="16">
        <v>5449080</v>
      </c>
      <c r="C38" s="19">
        <v>5286125</v>
      </c>
      <c r="D38" s="16">
        <v>697.65</v>
      </c>
      <c r="E38" s="16">
        <v>0</v>
      </c>
      <c r="F38" s="17">
        <f t="shared" si="1"/>
        <v>697.65</v>
      </c>
      <c r="G38" s="16">
        <v>11</v>
      </c>
      <c r="H38" s="19">
        <v>815</v>
      </c>
      <c r="I38" s="17">
        <f t="shared" si="2"/>
        <v>6823017</v>
      </c>
      <c r="J38" s="17">
        <f t="shared" si="3"/>
        <v>122814</v>
      </c>
      <c r="K38" s="17">
        <f t="shared" si="4"/>
        <v>6945831</v>
      </c>
      <c r="L38" s="17">
        <f t="shared" si="5"/>
        <v>347292</v>
      </c>
      <c r="M38" s="19"/>
      <c r="N38" s="17">
        <f t="shared" si="6"/>
        <v>6598539</v>
      </c>
      <c r="O38" s="16">
        <v>697.65</v>
      </c>
      <c r="P38" s="16"/>
      <c r="Q38" s="17">
        <f t="shared" si="7"/>
        <v>697.65</v>
      </c>
      <c r="R38" s="19">
        <v>11</v>
      </c>
      <c r="S38" s="19">
        <v>815</v>
      </c>
      <c r="T38" s="17">
        <f t="shared" si="8"/>
        <v>6823017</v>
      </c>
      <c r="U38" s="17">
        <f t="shared" si="9"/>
        <v>122814</v>
      </c>
      <c r="V38" s="17">
        <f t="shared" si="10"/>
        <v>6945831</v>
      </c>
      <c r="W38" s="17">
        <f t="shared" si="11"/>
        <v>347292</v>
      </c>
      <c r="X38" s="19"/>
      <c r="Y38" s="17">
        <f t="shared" si="12"/>
        <v>6598539</v>
      </c>
      <c r="Z38" s="16">
        <v>697.65</v>
      </c>
      <c r="AA38" s="16"/>
      <c r="AB38" s="17">
        <f t="shared" si="13"/>
        <v>697.65</v>
      </c>
      <c r="AC38" s="19">
        <v>11</v>
      </c>
      <c r="AD38" s="19">
        <v>815</v>
      </c>
      <c r="AE38" s="17">
        <f t="shared" si="14"/>
        <v>6823017</v>
      </c>
      <c r="AF38" s="17">
        <f t="shared" si="15"/>
        <v>122814</v>
      </c>
      <c r="AG38" s="17">
        <f t="shared" si="16"/>
        <v>6945831</v>
      </c>
      <c r="AH38" s="17">
        <f t="shared" si="17"/>
        <v>347292</v>
      </c>
      <c r="AI38" s="19"/>
      <c r="AJ38" s="17">
        <f t="shared" si="18"/>
        <v>6598539</v>
      </c>
    </row>
    <row r="39" spans="1:36" ht="18.75" customHeight="1">
      <c r="A39" s="18" t="s">
        <v>48</v>
      </c>
      <c r="B39" s="16">
        <v>488325</v>
      </c>
      <c r="C39" s="19">
        <v>395451</v>
      </c>
      <c r="D39" s="16">
        <v>697.65</v>
      </c>
      <c r="E39" s="16">
        <v>0</v>
      </c>
      <c r="F39" s="17">
        <f t="shared" si="1"/>
        <v>697.65</v>
      </c>
      <c r="G39" s="16">
        <v>11</v>
      </c>
      <c r="H39" s="19">
        <v>52</v>
      </c>
      <c r="I39" s="17">
        <f t="shared" si="2"/>
        <v>435334</v>
      </c>
      <c r="J39" s="17">
        <f t="shared" si="3"/>
        <v>7836</v>
      </c>
      <c r="K39" s="17">
        <f t="shared" si="4"/>
        <v>443170</v>
      </c>
      <c r="L39" s="17">
        <f t="shared" si="5"/>
        <v>22159</v>
      </c>
      <c r="M39" s="19"/>
      <c r="N39" s="17">
        <f t="shared" si="6"/>
        <v>421011</v>
      </c>
      <c r="O39" s="16">
        <v>697.65</v>
      </c>
      <c r="P39" s="16"/>
      <c r="Q39" s="17">
        <f t="shared" si="7"/>
        <v>697.65</v>
      </c>
      <c r="R39" s="19">
        <v>11</v>
      </c>
      <c r="S39" s="19">
        <v>52</v>
      </c>
      <c r="T39" s="17">
        <f t="shared" si="8"/>
        <v>435334</v>
      </c>
      <c r="U39" s="17">
        <f t="shared" si="9"/>
        <v>7836</v>
      </c>
      <c r="V39" s="17">
        <f t="shared" si="10"/>
        <v>443170</v>
      </c>
      <c r="W39" s="17">
        <f t="shared" si="11"/>
        <v>22159</v>
      </c>
      <c r="X39" s="19"/>
      <c r="Y39" s="17">
        <f t="shared" si="12"/>
        <v>421011</v>
      </c>
      <c r="Z39" s="16">
        <v>697.65</v>
      </c>
      <c r="AA39" s="16"/>
      <c r="AB39" s="17">
        <f t="shared" si="13"/>
        <v>697.65</v>
      </c>
      <c r="AC39" s="19">
        <v>11</v>
      </c>
      <c r="AD39" s="19">
        <v>52</v>
      </c>
      <c r="AE39" s="17">
        <f t="shared" si="14"/>
        <v>435334</v>
      </c>
      <c r="AF39" s="17">
        <f t="shared" si="15"/>
        <v>7836</v>
      </c>
      <c r="AG39" s="17">
        <f t="shared" si="16"/>
        <v>443170</v>
      </c>
      <c r="AH39" s="17">
        <f t="shared" si="17"/>
        <v>22159</v>
      </c>
      <c r="AI39" s="19"/>
      <c r="AJ39" s="17">
        <f t="shared" si="18"/>
        <v>421011</v>
      </c>
    </row>
    <row r="40" spans="1:36" ht="18.75" customHeight="1">
      <c r="A40" s="18" t="s">
        <v>49</v>
      </c>
      <c r="B40" s="16">
        <v>426315</v>
      </c>
      <c r="C40" s="19">
        <v>371240</v>
      </c>
      <c r="D40" s="16">
        <v>697.65</v>
      </c>
      <c r="E40" s="16">
        <v>0</v>
      </c>
      <c r="F40" s="17">
        <f t="shared" si="1"/>
        <v>697.65</v>
      </c>
      <c r="G40" s="16">
        <v>11</v>
      </c>
      <c r="H40" s="19">
        <v>41</v>
      </c>
      <c r="I40" s="17">
        <f t="shared" si="2"/>
        <v>343244</v>
      </c>
      <c r="J40" s="17">
        <f t="shared" si="3"/>
        <v>6178</v>
      </c>
      <c r="K40" s="17">
        <f t="shared" si="4"/>
        <v>349422</v>
      </c>
      <c r="L40" s="17">
        <f t="shared" si="5"/>
        <v>17471</v>
      </c>
      <c r="M40" s="19"/>
      <c r="N40" s="17">
        <f t="shared" si="6"/>
        <v>331951</v>
      </c>
      <c r="O40" s="16">
        <v>697.65</v>
      </c>
      <c r="P40" s="16"/>
      <c r="Q40" s="17">
        <f t="shared" si="7"/>
        <v>697.65</v>
      </c>
      <c r="R40" s="19">
        <v>11</v>
      </c>
      <c r="S40" s="19">
        <v>41</v>
      </c>
      <c r="T40" s="17">
        <f t="shared" si="8"/>
        <v>343244</v>
      </c>
      <c r="U40" s="17">
        <f t="shared" si="9"/>
        <v>6178</v>
      </c>
      <c r="V40" s="17">
        <f t="shared" si="10"/>
        <v>349422</v>
      </c>
      <c r="W40" s="17">
        <f t="shared" si="11"/>
        <v>17471</v>
      </c>
      <c r="X40" s="19"/>
      <c r="Y40" s="17">
        <f t="shared" si="12"/>
        <v>331951</v>
      </c>
      <c r="Z40" s="16">
        <v>697.65</v>
      </c>
      <c r="AA40" s="16"/>
      <c r="AB40" s="17">
        <f t="shared" si="13"/>
        <v>697.65</v>
      </c>
      <c r="AC40" s="19">
        <v>11</v>
      </c>
      <c r="AD40" s="19">
        <v>41</v>
      </c>
      <c r="AE40" s="17">
        <f t="shared" si="14"/>
        <v>343244</v>
      </c>
      <c r="AF40" s="17">
        <f t="shared" si="15"/>
        <v>6178</v>
      </c>
      <c r="AG40" s="17">
        <f t="shared" si="16"/>
        <v>349422</v>
      </c>
      <c r="AH40" s="17">
        <f t="shared" si="17"/>
        <v>17471</v>
      </c>
      <c r="AI40" s="19"/>
      <c r="AJ40" s="17">
        <f t="shared" si="18"/>
        <v>331951</v>
      </c>
    </row>
    <row r="41" spans="1:36" ht="18.75" customHeight="1">
      <c r="A41" s="18" t="s">
        <v>50</v>
      </c>
      <c r="B41" s="16">
        <v>250694</v>
      </c>
      <c r="C41" s="19">
        <v>242112</v>
      </c>
      <c r="D41" s="16">
        <v>697.65</v>
      </c>
      <c r="E41" s="16">
        <v>0</v>
      </c>
      <c r="F41" s="17">
        <f t="shared" si="1"/>
        <v>697.65</v>
      </c>
      <c r="G41" s="16">
        <v>11</v>
      </c>
      <c r="H41" s="19">
        <v>40</v>
      </c>
      <c r="I41" s="17">
        <f t="shared" si="2"/>
        <v>334872</v>
      </c>
      <c r="J41" s="17">
        <f t="shared" si="3"/>
        <v>6028</v>
      </c>
      <c r="K41" s="17">
        <f t="shared" si="4"/>
        <v>340900</v>
      </c>
      <c r="L41" s="17">
        <f t="shared" si="5"/>
        <v>17045</v>
      </c>
      <c r="M41" s="19"/>
      <c r="N41" s="17">
        <f t="shared" si="6"/>
        <v>323855</v>
      </c>
      <c r="O41" s="16">
        <v>697.65</v>
      </c>
      <c r="P41" s="16"/>
      <c r="Q41" s="17">
        <f t="shared" si="7"/>
        <v>697.65</v>
      </c>
      <c r="R41" s="19">
        <v>11</v>
      </c>
      <c r="S41" s="19">
        <v>40</v>
      </c>
      <c r="T41" s="17">
        <f t="shared" si="8"/>
        <v>334872</v>
      </c>
      <c r="U41" s="17">
        <f t="shared" si="9"/>
        <v>6028</v>
      </c>
      <c r="V41" s="17">
        <f t="shared" si="10"/>
        <v>340900</v>
      </c>
      <c r="W41" s="17">
        <f t="shared" si="11"/>
        <v>17045</v>
      </c>
      <c r="X41" s="19"/>
      <c r="Y41" s="17">
        <f t="shared" si="12"/>
        <v>323855</v>
      </c>
      <c r="Z41" s="16">
        <v>697.65</v>
      </c>
      <c r="AA41" s="16"/>
      <c r="AB41" s="17">
        <f t="shared" si="13"/>
        <v>697.65</v>
      </c>
      <c r="AC41" s="19">
        <v>11</v>
      </c>
      <c r="AD41" s="19">
        <v>40</v>
      </c>
      <c r="AE41" s="17">
        <f t="shared" si="14"/>
        <v>334872</v>
      </c>
      <c r="AF41" s="17">
        <f t="shared" si="15"/>
        <v>6028</v>
      </c>
      <c r="AG41" s="17">
        <f t="shared" si="16"/>
        <v>340900</v>
      </c>
      <c r="AH41" s="17">
        <f t="shared" si="17"/>
        <v>17045</v>
      </c>
      <c r="AI41" s="19"/>
      <c r="AJ41" s="17">
        <f t="shared" si="18"/>
        <v>323855</v>
      </c>
    </row>
    <row r="42" spans="1:36" ht="18.75" customHeight="1">
      <c r="A42" s="18" t="s">
        <v>51</v>
      </c>
      <c r="B42" s="19"/>
      <c r="C42" s="19">
        <v>568986</v>
      </c>
      <c r="D42" s="19"/>
      <c r="E42" s="19"/>
      <c r="F42" s="17"/>
      <c r="G42" s="19"/>
      <c r="H42" s="19"/>
      <c r="I42" s="17"/>
      <c r="J42" s="17"/>
      <c r="K42" s="17"/>
      <c r="L42" s="17"/>
      <c r="M42" s="19"/>
      <c r="N42" s="17">
        <f>SUM(L9:L41)+M42</f>
        <v>949833</v>
      </c>
      <c r="O42" s="19"/>
      <c r="P42" s="19"/>
      <c r="Q42" s="17"/>
      <c r="R42" s="19"/>
      <c r="S42" s="19"/>
      <c r="T42" s="17"/>
      <c r="U42" s="17"/>
      <c r="V42" s="17"/>
      <c r="W42" s="17"/>
      <c r="X42" s="19"/>
      <c r="Y42" s="17">
        <f>SUM(W9:W41)+X42</f>
        <v>949833</v>
      </c>
      <c r="Z42" s="19"/>
      <c r="AA42" s="19"/>
      <c r="AB42" s="17"/>
      <c r="AC42" s="19"/>
      <c r="AD42" s="19"/>
      <c r="AE42" s="17"/>
      <c r="AF42" s="17"/>
      <c r="AG42" s="17"/>
      <c r="AH42" s="17"/>
      <c r="AI42" s="19"/>
      <c r="AJ42" s="17">
        <f>SUM(AH9:AH41)+AI42</f>
        <v>949833</v>
      </c>
    </row>
    <row r="43" spans="1:36"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4:36"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4:36"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4:36"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4:36"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4:36"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4:36"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4:36"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4:36"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4:36"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4:36"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4:36"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4:36"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4:36"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4:36"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4:36"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4:36"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4:36"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4:36"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4:36"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4:36"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4:36"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4:36"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4:36"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4:36"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4:36"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4:36"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4:36"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4:36"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4:36"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4:36"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4:36"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14:36"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14:36"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14:36"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4:36"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4:36"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4:36"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4:36"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4:36"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4:36"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4:36"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4:36"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4:36"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4:36"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4:36"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4:36"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4:36"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4:36"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4:36"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4:36"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4:36"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4:36"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4:36"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4:36"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4:36"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4:36"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4:36"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4:36"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4:36"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4:36"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4:36"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4:36"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4:36"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4:36"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4:36"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4:36"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4:36"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4:36"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4:36"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4:36"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4:36"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4:36"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4:36"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4:36"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4:36"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4:36"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4:36"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4:36"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4:36"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4:36"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4:36"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4:36"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4:36"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4:36"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4:36"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4:36"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4:36"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4:36"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4:36"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4:36"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4:36"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4:36"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4:36"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4:36"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4:36"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4:36"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4:36"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4:36"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4:36"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4:36"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4:36"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4:36"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4:36"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4:36"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4:36"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4:36"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4:36"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4:36"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4:36"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4:36"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4:36"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4:36"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4:36"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4:36"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4:36"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4:36"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4:36"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4:36"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4:36"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4:36"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</sheetData>
  <mergeCells count="5">
    <mergeCell ref="A5:A6"/>
    <mergeCell ref="D5:N5"/>
    <mergeCell ref="S5:Y5"/>
    <mergeCell ref="AD5:AJ5"/>
    <mergeCell ref="Q1:R1"/>
  </mergeCells>
  <pageMargins left="0.19685039370078741" right="0.19685039370078741" top="0.51181102362204722" bottom="0.74803149606299213" header="0.31496062992125984" footer="0.31496062992125984"/>
  <pageSetup paperSize="9" scale="5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2024-10-11T12:52:20Z</cp:lastPrinted>
  <dcterms:created xsi:type="dcterms:W3CDTF">2006-09-28T05:33:49Z</dcterms:created>
  <dcterms:modified xsi:type="dcterms:W3CDTF">2024-10-11T12:52:23Z</dcterms:modified>
</cp:coreProperties>
</file>