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Лист1!$A:$A</definedName>
  </definedNames>
  <calcPr calcId="125725"/>
</workbook>
</file>

<file path=xl/calcChain.xml><?xml version="1.0" encoding="utf-8"?>
<calcChain xmlns="http://schemas.openxmlformats.org/spreadsheetml/2006/main">
  <c r="AD11" i="1"/>
  <c r="U11"/>
  <c r="L11"/>
  <c r="Z10"/>
  <c r="AA10" s="1"/>
  <c r="Q10"/>
  <c r="R10" s="1"/>
  <c r="H10"/>
  <c r="I10" s="1"/>
  <c r="AA9"/>
  <c r="AB9" s="1"/>
  <c r="AD9" s="1"/>
  <c r="Z9"/>
  <c r="Q9"/>
  <c r="R9" s="1"/>
  <c r="I9"/>
  <c r="J9" s="1"/>
  <c r="L9" s="1"/>
  <c r="H9"/>
  <c r="Z8"/>
  <c r="AA8" s="1"/>
  <c r="AA7" s="1"/>
  <c r="Q8"/>
  <c r="R8" s="1"/>
  <c r="H8"/>
  <c r="I8" s="1"/>
  <c r="AC7"/>
  <c r="Y7"/>
  <c r="X7"/>
  <c r="T7"/>
  <c r="Q7"/>
  <c r="P7"/>
  <c r="O7"/>
  <c r="K7"/>
  <c r="G7"/>
  <c r="F7"/>
  <c r="E7"/>
  <c r="D7"/>
  <c r="C7"/>
  <c r="B7"/>
  <c r="X4"/>
  <c r="O4"/>
  <c r="F4"/>
  <c r="C4"/>
  <c r="B4"/>
  <c r="AE9" l="1"/>
  <c r="AF9" s="1"/>
  <c r="M9"/>
  <c r="N9" s="1"/>
  <c r="H7"/>
  <c r="S8"/>
  <c r="U8" s="1"/>
  <c r="Z7"/>
  <c r="R7"/>
  <c r="I7"/>
  <c r="S10"/>
  <c r="U10" s="1"/>
  <c r="J8"/>
  <c r="AB8"/>
  <c r="S9"/>
  <c r="J10"/>
  <c r="L10" s="1"/>
  <c r="AB10"/>
  <c r="AD10" s="1"/>
  <c r="V8" l="1"/>
  <c r="W8" s="1"/>
  <c r="V10"/>
  <c r="W10" s="1"/>
  <c r="AD8"/>
  <c r="AB7"/>
  <c r="M10"/>
  <c r="N10" s="1"/>
  <c r="J7"/>
  <c r="L8"/>
  <c r="U9"/>
  <c r="S7"/>
  <c r="AE10"/>
  <c r="AF10" s="1"/>
  <c r="V9" l="1"/>
  <c r="U7"/>
  <c r="AE8"/>
  <c r="AD7"/>
  <c r="L7"/>
  <c r="M8"/>
  <c r="V7" l="1"/>
  <c r="W11"/>
  <c r="AE7"/>
  <c r="AF11"/>
  <c r="M7"/>
  <c r="N11"/>
  <c r="N8"/>
  <c r="W9"/>
  <c r="AF8"/>
  <c r="N7" l="1"/>
  <c r="AF7"/>
  <c r="W7"/>
</calcChain>
</file>

<file path=xl/sharedStrings.xml><?xml version="1.0" encoding="utf-8"?>
<sst xmlns="http://schemas.openxmlformats.org/spreadsheetml/2006/main" count="56" uniqueCount="36">
  <si>
    <t>Наименование муниципального образования</t>
  </si>
  <si>
    <t>Объем бюджетных ассигнований</t>
  </si>
  <si>
    <t>Начислено компенсации за 1 полугодие текущего года</t>
  </si>
  <si>
    <t>Общее количество граждан, имеющих право на компенсацию на 1 января  текущего года</t>
  </si>
  <si>
    <t>Численность граждан имеющих право на компенсацию расходов</t>
  </si>
  <si>
    <t>Коэффициент изменения стоимости ЖКУ в расчете на 1 кв. метр площади жилья за отчетный год по области</t>
  </si>
  <si>
    <t>Потребность в средствах на выплату компенсации</t>
  </si>
  <si>
    <t>Потребность на доставку компенсации</t>
  </si>
  <si>
    <t>Потребность в средствах с учетом доставки</t>
  </si>
  <si>
    <t>Индекс обеспеченности выплат</t>
  </si>
  <si>
    <t>Потребность в средствах с учетом индекса обеспеченности выплат</t>
  </si>
  <si>
    <t>Резерв
 5 %</t>
  </si>
  <si>
    <t>8=4*(6/5)*7*2полуг</t>
  </si>
  <si>
    <t>9=8*1.8%</t>
  </si>
  <si>
    <t>10=8+9</t>
  </si>
  <si>
    <t>12=10*11</t>
  </si>
  <si>
    <t>13=12*5%</t>
  </si>
  <si>
    <t>14=12-13</t>
  </si>
  <si>
    <t>17=4*(15/5)*16*2 полуг</t>
  </si>
  <si>
    <t>18=17*1,8%</t>
  </si>
  <si>
    <t>19=17+18</t>
  </si>
  <si>
    <t>21=19*20</t>
  </si>
  <si>
    <t>22=21*5%</t>
  </si>
  <si>
    <t>23=21-22</t>
  </si>
  <si>
    <t>26=4*(24/5)*25*2полуг</t>
  </si>
  <si>
    <t>27=26*1,8%</t>
  </si>
  <si>
    <t>28=26+27</t>
  </si>
  <si>
    <t>30=28*29</t>
  </si>
  <si>
    <t>31=30*5%</t>
  </si>
  <si>
    <t>32=30-31</t>
  </si>
  <si>
    <t>г.Железногорск</t>
  </si>
  <si>
    <t>г.Курск</t>
  </si>
  <si>
    <t>г.Курчатов</t>
  </si>
  <si>
    <t>Нераспределенный резерв</t>
  </si>
  <si>
    <t>Расчет субвенции на осуществление компенсационных выплат в связи с расходами по оплате жилья, коммунальных услуг, твердого топлива и его доставке ветеранам труда и тружеников тыла</t>
  </si>
  <si>
    <t>Приложение № 1.11.6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</si>
</sst>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2" fillId="0" borderId="0" xfId="0" applyNumberFormat="1" applyFont="1" applyFill="1"/>
    <xf numFmtId="0" fontId="1" fillId="0" borderId="0" xfId="0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6" xfId="0" applyNumberFormat="1" applyFont="1" applyFill="1" applyBorder="1"/>
    <xf numFmtId="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1" fillId="0" borderId="6" xfId="0" applyFont="1" applyFill="1" applyBorder="1" applyProtection="1"/>
    <xf numFmtId="4" fontId="1" fillId="0" borderId="6" xfId="0" applyNumberFormat="1" applyFont="1" applyFill="1" applyBorder="1" applyProtection="1">
      <protection locked="0"/>
    </xf>
    <xf numFmtId="4" fontId="1" fillId="0" borderId="6" xfId="0" applyNumberFormat="1" applyFont="1" applyFill="1" applyBorder="1" applyAlignment="1" applyProtection="1">
      <alignment vertical="top" wrapText="1"/>
    </xf>
    <xf numFmtId="0" fontId="1" fillId="0" borderId="6" xfId="0" applyFont="1" applyFill="1" applyBorder="1" applyAlignment="1" applyProtection="1">
      <alignment wrapText="1"/>
    </xf>
    <xf numFmtId="4" fontId="5" fillId="0" borderId="0" xfId="0" applyNumberFormat="1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olotova_I/Desktop/&#1050;&#1086;&#1087;&#1080;&#1103;%20&#1055;&#1088;&#1080;&#1083;&#1086;&#1078;&#1077;&#1085;&#1080;&#1077;%20&#8470;%2025%20(&#1082;&#1086;&#1084;&#1087;&#1077;&#1085;&#1089;&#1072;&#1094;&#1080;&#1103;%20&#1046;&#1050;&#1059;)%20&#1052;&#1041;&#1058;_3_2_3_5_4_6_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ветераны и труженники"/>
      <sheetName val="многодетные"/>
      <sheetName val="реабилитированные"/>
      <sheetName val="со званием &quot;ветеран труда&quot;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Год</v>
          </cell>
          <cell r="B2" t="str">
            <v>2024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на выплату компенсации в связи с расходами по оплате жилья, коммунальных услуг, твердого топлива и его доставке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01.01.2024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14"/>
  <sheetViews>
    <sheetView tabSelected="1" zoomScaleNormal="100" workbookViewId="0">
      <selection activeCell="K1" sqref="K1:L1"/>
    </sheetView>
  </sheetViews>
  <sheetFormatPr defaultRowHeight="15" customHeight="1"/>
  <cols>
    <col min="1" max="1" width="17" style="2" customWidth="1"/>
    <col min="2" max="5" width="16.5703125" style="2" customWidth="1"/>
    <col min="6" max="6" width="14.5703125" style="2" customWidth="1"/>
    <col min="7" max="10" width="16.5703125" style="2" customWidth="1"/>
    <col min="11" max="11" width="12.7109375" style="2" customWidth="1"/>
    <col min="12" max="12" width="16.5703125" style="2" customWidth="1"/>
    <col min="13" max="13" width="12.85546875" style="2" customWidth="1"/>
    <col min="14" max="32" width="16.5703125" style="2" customWidth="1"/>
    <col min="33" max="16384" width="9.140625" style="2"/>
  </cols>
  <sheetData>
    <row r="1" spans="1:32" ht="20.25" customHeight="1">
      <c r="B1" s="14"/>
      <c r="C1" s="14"/>
      <c r="D1" s="14"/>
      <c r="E1" s="14"/>
      <c r="F1" s="14"/>
      <c r="G1" s="14"/>
      <c r="H1" s="14"/>
      <c r="I1" s="1"/>
      <c r="J1" s="1"/>
      <c r="K1" s="19" t="s">
        <v>35</v>
      </c>
      <c r="L1" s="1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44.25" customHeight="1">
      <c r="A2" s="14"/>
      <c r="B2" s="13" t="s">
        <v>34</v>
      </c>
      <c r="C2" s="13"/>
      <c r="D2" s="13"/>
      <c r="E2" s="13"/>
      <c r="F2" s="13"/>
      <c r="G2" s="13"/>
      <c r="H2" s="13"/>
      <c r="I2" s="13"/>
      <c r="J2" s="1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5" customHeight="1">
      <c r="A4" s="11" t="s">
        <v>0</v>
      </c>
      <c r="B4" s="3" t="str">
        <f>"Отчетный "&amp;(VALUE(VLOOKUP("Год",'[1]Реквизиты документа'!$A$2:$B$20,2,0)-2))&amp;" год"</f>
        <v>Отчетный 2022 год</v>
      </c>
      <c r="C4" s="8" t="str">
        <f>"Текущий "&amp;(VALUE(VLOOKUP("Год",'[1]Реквизиты документа'!$A$2:$B$20,2,0)-1))&amp;" год"</f>
        <v>Текущий 2023 год</v>
      </c>
      <c r="D4" s="9"/>
      <c r="E4" s="10"/>
      <c r="F4" s="8" t="str">
        <f>"Очередной "&amp;(VALUE(VLOOKUP("Год",'[1]Реквизиты документа'!$A$2:$B$20,2,0)-0))&amp;" год"</f>
        <v>Очередной 2024 год</v>
      </c>
      <c r="G4" s="9"/>
      <c r="H4" s="9"/>
      <c r="I4" s="9"/>
      <c r="J4" s="9"/>
      <c r="K4" s="9"/>
      <c r="L4" s="9"/>
      <c r="M4" s="9"/>
      <c r="N4" s="10"/>
      <c r="O4" s="8" t="str">
        <f>(VALUE(VLOOKUP("Год",'[1]Реквизиты документа'!$A$2:$B$20,2,0)+1))&amp;" год планового периода"</f>
        <v>2025 год планового периода</v>
      </c>
      <c r="P4" s="9"/>
      <c r="Q4" s="9"/>
      <c r="R4" s="9"/>
      <c r="S4" s="9"/>
      <c r="T4" s="9"/>
      <c r="U4" s="9"/>
      <c r="V4" s="9"/>
      <c r="W4" s="10"/>
      <c r="X4" s="8" t="str">
        <f>(VALUE(VLOOKUP("Год",'[1]Реквизиты документа'!$A$2:$B$20,2,0)+2))&amp;" год планового периода"</f>
        <v>2026 год планового периода</v>
      </c>
      <c r="Y4" s="9"/>
      <c r="Z4" s="9"/>
      <c r="AA4" s="9"/>
      <c r="AB4" s="9"/>
      <c r="AC4" s="9"/>
      <c r="AD4" s="9"/>
      <c r="AE4" s="9"/>
      <c r="AF4" s="10"/>
    </row>
    <row r="5" spans="1:32" ht="89.25">
      <c r="A5" s="12"/>
      <c r="B5" s="4" t="s">
        <v>1</v>
      </c>
      <c r="C5" s="4" t="s">
        <v>1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</v>
      </c>
      <c r="X5" s="4" t="s">
        <v>4</v>
      </c>
      <c r="Y5" s="4" t="s">
        <v>5</v>
      </c>
      <c r="Z5" s="4" t="s">
        <v>6</v>
      </c>
      <c r="AA5" s="4" t="s">
        <v>7</v>
      </c>
      <c r="AB5" s="4" t="s">
        <v>8</v>
      </c>
      <c r="AC5" s="4" t="s">
        <v>9</v>
      </c>
      <c r="AD5" s="4" t="s">
        <v>10</v>
      </c>
      <c r="AE5" s="4" t="s">
        <v>11</v>
      </c>
      <c r="AF5" s="4" t="s">
        <v>1</v>
      </c>
    </row>
    <row r="6" spans="1:32" ht="22.5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 t="s">
        <v>12</v>
      </c>
      <c r="I6" s="5" t="s">
        <v>13</v>
      </c>
      <c r="J6" s="5" t="s">
        <v>14</v>
      </c>
      <c r="K6" s="5">
        <v>11</v>
      </c>
      <c r="L6" s="5" t="s">
        <v>15</v>
      </c>
      <c r="M6" s="5" t="s">
        <v>16</v>
      </c>
      <c r="N6" s="5" t="s">
        <v>17</v>
      </c>
      <c r="O6" s="5">
        <v>15</v>
      </c>
      <c r="P6" s="5">
        <v>16</v>
      </c>
      <c r="Q6" s="5" t="s">
        <v>18</v>
      </c>
      <c r="R6" s="5" t="s">
        <v>19</v>
      </c>
      <c r="S6" s="5" t="s">
        <v>20</v>
      </c>
      <c r="T6" s="5">
        <v>20</v>
      </c>
      <c r="U6" s="5" t="s">
        <v>21</v>
      </c>
      <c r="V6" s="5" t="s">
        <v>22</v>
      </c>
      <c r="W6" s="5" t="s">
        <v>23</v>
      </c>
      <c r="X6" s="5">
        <v>24</v>
      </c>
      <c r="Y6" s="5">
        <v>25</v>
      </c>
      <c r="Z6" s="5" t="s">
        <v>24</v>
      </c>
      <c r="AA6" s="5" t="s">
        <v>25</v>
      </c>
      <c r="AB6" s="5" t="s">
        <v>26</v>
      </c>
      <c r="AC6" s="5">
        <v>29</v>
      </c>
      <c r="AD6" s="5" t="s">
        <v>27</v>
      </c>
      <c r="AE6" s="5" t="s">
        <v>28</v>
      </c>
      <c r="AF6" s="5" t="s">
        <v>29</v>
      </c>
    </row>
    <row r="7" spans="1:32" ht="15" customHeight="1">
      <c r="A7" s="6"/>
      <c r="B7" s="6">
        <f t="shared" ref="B7:AF7" si="0">SUM(B8:B995)</f>
        <v>499198007</v>
      </c>
      <c r="C7" s="6">
        <f t="shared" si="0"/>
        <v>517071923</v>
      </c>
      <c r="D7" s="6">
        <f t="shared" si="0"/>
        <v>275551437.53000003</v>
      </c>
      <c r="E7" s="6">
        <f t="shared" si="0"/>
        <v>44651</v>
      </c>
      <c r="F7" s="6">
        <f t="shared" si="0"/>
        <v>44651</v>
      </c>
      <c r="G7" s="6">
        <f t="shared" si="0"/>
        <v>3.0179999999999998</v>
      </c>
      <c r="H7" s="6">
        <f t="shared" si="0"/>
        <v>554409493</v>
      </c>
      <c r="I7" s="6">
        <f t="shared" si="0"/>
        <v>9979371</v>
      </c>
      <c r="J7" s="6">
        <f t="shared" si="0"/>
        <v>564388864</v>
      </c>
      <c r="K7" s="6">
        <f t="shared" si="0"/>
        <v>3</v>
      </c>
      <c r="L7" s="6">
        <f t="shared" si="0"/>
        <v>564388864</v>
      </c>
      <c r="M7" s="6">
        <f t="shared" si="0"/>
        <v>28219443</v>
      </c>
      <c r="N7" s="6">
        <f t="shared" si="0"/>
        <v>564388864</v>
      </c>
      <c r="O7" s="6">
        <f t="shared" si="0"/>
        <v>44651</v>
      </c>
      <c r="P7" s="6">
        <f t="shared" si="0"/>
        <v>3.0179999999999998</v>
      </c>
      <c r="Q7" s="6">
        <f t="shared" si="0"/>
        <v>554409493</v>
      </c>
      <c r="R7" s="6">
        <f t="shared" si="0"/>
        <v>9979371</v>
      </c>
      <c r="S7" s="6">
        <f t="shared" si="0"/>
        <v>564388864</v>
      </c>
      <c r="T7" s="6">
        <f t="shared" si="0"/>
        <v>3</v>
      </c>
      <c r="U7" s="6">
        <f t="shared" si="0"/>
        <v>564388864</v>
      </c>
      <c r="V7" s="6">
        <f t="shared" si="0"/>
        <v>28219443</v>
      </c>
      <c r="W7" s="6">
        <f t="shared" si="0"/>
        <v>564388864</v>
      </c>
      <c r="X7" s="6">
        <f t="shared" si="0"/>
        <v>44651</v>
      </c>
      <c r="Y7" s="6">
        <f t="shared" si="0"/>
        <v>3.0179999999999998</v>
      </c>
      <c r="Z7" s="6">
        <f t="shared" si="0"/>
        <v>554409493</v>
      </c>
      <c r="AA7" s="6">
        <f t="shared" si="0"/>
        <v>9979371</v>
      </c>
      <c r="AB7" s="6">
        <f t="shared" si="0"/>
        <v>564388864</v>
      </c>
      <c r="AC7" s="6">
        <f t="shared" si="0"/>
        <v>3</v>
      </c>
      <c r="AD7" s="6">
        <f t="shared" si="0"/>
        <v>564388864</v>
      </c>
      <c r="AE7" s="6">
        <f t="shared" si="0"/>
        <v>28219443</v>
      </c>
      <c r="AF7" s="6">
        <f t="shared" si="0"/>
        <v>564388864</v>
      </c>
    </row>
    <row r="8" spans="1:32" ht="15" customHeight="1">
      <c r="A8" s="15" t="s">
        <v>30</v>
      </c>
      <c r="B8" s="16">
        <v>84473047</v>
      </c>
      <c r="C8" s="16">
        <v>93851890</v>
      </c>
      <c r="D8" s="16">
        <v>51269052.619999997</v>
      </c>
      <c r="E8" s="16">
        <v>7260</v>
      </c>
      <c r="F8" s="16">
        <v>7260</v>
      </c>
      <c r="G8" s="16">
        <v>1.006</v>
      </c>
      <c r="H8" s="17">
        <f>IF($E8=0,0,ROUND($D8*F8*G8/$E8*2,0))</f>
        <v>103153334</v>
      </c>
      <c r="I8" s="17">
        <f>ROUND(H8*1.8/100,0)</f>
        <v>1856760</v>
      </c>
      <c r="J8" s="17">
        <f>H8+I8</f>
        <v>105010094</v>
      </c>
      <c r="K8" s="16">
        <v>1</v>
      </c>
      <c r="L8" s="17">
        <f>ROUND(J8*K8,0)</f>
        <v>105010094</v>
      </c>
      <c r="M8" s="17">
        <f>ROUND(L8*5/100,0)</f>
        <v>5250505</v>
      </c>
      <c r="N8" s="17">
        <f>ROUND(L8-M8,0)</f>
        <v>99759589</v>
      </c>
      <c r="O8" s="16">
        <v>7260</v>
      </c>
      <c r="P8" s="16">
        <v>1.006</v>
      </c>
      <c r="Q8" s="17">
        <f>IF($E8=0,0,ROUND($D8*O8*P8/$E8*2,0))</f>
        <v>103153334</v>
      </c>
      <c r="R8" s="17">
        <f>ROUND(Q8*1.8/100,0)</f>
        <v>1856760</v>
      </c>
      <c r="S8" s="17">
        <f>Q8+R8</f>
        <v>105010094</v>
      </c>
      <c r="T8" s="16">
        <v>1</v>
      </c>
      <c r="U8" s="17">
        <f>ROUND(S8*T8,0)</f>
        <v>105010094</v>
      </c>
      <c r="V8" s="17">
        <f>ROUND(U8*5/100,0)</f>
        <v>5250505</v>
      </c>
      <c r="W8" s="17">
        <f>ROUND(U8-V8,0)</f>
        <v>99759589</v>
      </c>
      <c r="X8" s="16">
        <v>7260</v>
      </c>
      <c r="Y8" s="16">
        <v>1.006</v>
      </c>
      <c r="Z8" s="17">
        <f>IF($E8=0,0,ROUND($D8*X8*Y8/$E8*2,0))</f>
        <v>103153334</v>
      </c>
      <c r="AA8" s="17">
        <f>ROUND(Z8*1.8/100,0)</f>
        <v>1856760</v>
      </c>
      <c r="AB8" s="17">
        <f>Z8+AA8</f>
        <v>105010094</v>
      </c>
      <c r="AC8" s="16">
        <v>1</v>
      </c>
      <c r="AD8" s="17">
        <f>ROUND(AB8*AC8,0)</f>
        <v>105010094</v>
      </c>
      <c r="AE8" s="17">
        <f>ROUND(AD8*5/100,0)</f>
        <v>5250505</v>
      </c>
      <c r="AF8" s="17">
        <f>ROUND(AD8-AE8,0)</f>
        <v>99759589</v>
      </c>
    </row>
    <row r="9" spans="1:32" ht="15" customHeight="1">
      <c r="A9" s="15" t="s">
        <v>31</v>
      </c>
      <c r="B9" s="16">
        <v>360056527</v>
      </c>
      <c r="C9" s="16">
        <v>342409341</v>
      </c>
      <c r="D9" s="16">
        <v>193335556.56</v>
      </c>
      <c r="E9" s="16">
        <v>31951</v>
      </c>
      <c r="F9" s="16">
        <v>31951</v>
      </c>
      <c r="G9" s="16">
        <v>1.006</v>
      </c>
      <c r="H9" s="17">
        <f t="shared" ref="H9:H10" si="1">IF($E9=0,0,ROUND($D9*F9*G9/$E9*2,0))</f>
        <v>388991140</v>
      </c>
      <c r="I9" s="17">
        <f t="shared" ref="I9:I10" si="2">ROUND(H9*1.8/100,0)</f>
        <v>7001841</v>
      </c>
      <c r="J9" s="17">
        <f t="shared" ref="J9:J10" si="3">H9+I9</f>
        <v>395992981</v>
      </c>
      <c r="K9" s="16">
        <v>1</v>
      </c>
      <c r="L9" s="17">
        <f t="shared" ref="L9:L11" si="4">ROUND(J9*K9,0)</f>
        <v>395992981</v>
      </c>
      <c r="M9" s="17">
        <f t="shared" ref="M9:M10" si="5">ROUND(L9*5/100,0)</f>
        <v>19799649</v>
      </c>
      <c r="N9" s="17">
        <f t="shared" ref="N9:N10" si="6">ROUND(L9-M9,0)</f>
        <v>376193332</v>
      </c>
      <c r="O9" s="16">
        <v>31951</v>
      </c>
      <c r="P9" s="16">
        <v>1.006</v>
      </c>
      <c r="Q9" s="17">
        <f t="shared" ref="Q9:Q10" si="7">IF($E9=0,0,ROUND($D9*O9*P9/$E9*2,0))</f>
        <v>388991140</v>
      </c>
      <c r="R9" s="17">
        <f t="shared" ref="R9:R10" si="8">ROUND(Q9*1.8/100,0)</f>
        <v>7001841</v>
      </c>
      <c r="S9" s="17">
        <f t="shared" ref="S9:S10" si="9">Q9+R9</f>
        <v>395992981</v>
      </c>
      <c r="T9" s="16">
        <v>1</v>
      </c>
      <c r="U9" s="17">
        <f t="shared" ref="U9:U11" si="10">ROUND(S9*T9,0)</f>
        <v>395992981</v>
      </c>
      <c r="V9" s="17">
        <f t="shared" ref="V9:V10" si="11">ROUND(U9*5/100,0)</f>
        <v>19799649</v>
      </c>
      <c r="W9" s="17">
        <f t="shared" ref="W9:W10" si="12">ROUND(U9-V9,0)</f>
        <v>376193332</v>
      </c>
      <c r="X9" s="16">
        <v>31951</v>
      </c>
      <c r="Y9" s="16">
        <v>1.006</v>
      </c>
      <c r="Z9" s="17">
        <f t="shared" ref="Z9:Z10" si="13">IF($E9=0,0,ROUND($D9*X9*Y9/$E9*2,0))</f>
        <v>388991140</v>
      </c>
      <c r="AA9" s="17">
        <f t="shared" ref="AA9:AA10" si="14">ROUND(Z9*1.8/100,0)</f>
        <v>7001841</v>
      </c>
      <c r="AB9" s="17">
        <f t="shared" ref="AB9:AB10" si="15">Z9+AA9</f>
        <v>395992981</v>
      </c>
      <c r="AC9" s="16">
        <v>1</v>
      </c>
      <c r="AD9" s="17">
        <f t="shared" ref="AD9:AD11" si="16">ROUND(AB9*AC9,0)</f>
        <v>395992981</v>
      </c>
      <c r="AE9" s="17">
        <f t="shared" ref="AE9:AE10" si="17">ROUND(AD9*5/100,0)</f>
        <v>19799649</v>
      </c>
      <c r="AF9" s="17">
        <f t="shared" ref="AF9:AF10" si="18">ROUND(AD9-AE9,0)</f>
        <v>376193332</v>
      </c>
    </row>
    <row r="10" spans="1:32" ht="15" customHeight="1">
      <c r="A10" s="15" t="s">
        <v>32</v>
      </c>
      <c r="B10" s="16">
        <v>54668433</v>
      </c>
      <c r="C10" s="16">
        <v>54957096</v>
      </c>
      <c r="D10" s="16">
        <v>30946828.350000001</v>
      </c>
      <c r="E10" s="16">
        <v>5440</v>
      </c>
      <c r="F10" s="16">
        <v>5440</v>
      </c>
      <c r="G10" s="16">
        <v>1.006</v>
      </c>
      <c r="H10" s="17">
        <f t="shared" si="1"/>
        <v>62265019</v>
      </c>
      <c r="I10" s="17">
        <f t="shared" si="2"/>
        <v>1120770</v>
      </c>
      <c r="J10" s="17">
        <f t="shared" si="3"/>
        <v>63385789</v>
      </c>
      <c r="K10" s="16">
        <v>1</v>
      </c>
      <c r="L10" s="17">
        <f t="shared" si="4"/>
        <v>63385789</v>
      </c>
      <c r="M10" s="17">
        <f t="shared" si="5"/>
        <v>3169289</v>
      </c>
      <c r="N10" s="17">
        <f t="shared" si="6"/>
        <v>60216500</v>
      </c>
      <c r="O10" s="16">
        <v>5440</v>
      </c>
      <c r="P10" s="16">
        <v>1.006</v>
      </c>
      <c r="Q10" s="17">
        <f t="shared" si="7"/>
        <v>62265019</v>
      </c>
      <c r="R10" s="17">
        <f t="shared" si="8"/>
        <v>1120770</v>
      </c>
      <c r="S10" s="17">
        <f t="shared" si="9"/>
        <v>63385789</v>
      </c>
      <c r="T10" s="16">
        <v>1</v>
      </c>
      <c r="U10" s="17">
        <f t="shared" si="10"/>
        <v>63385789</v>
      </c>
      <c r="V10" s="17">
        <f t="shared" si="11"/>
        <v>3169289</v>
      </c>
      <c r="W10" s="17">
        <f t="shared" si="12"/>
        <v>60216500</v>
      </c>
      <c r="X10" s="16">
        <v>5440</v>
      </c>
      <c r="Y10" s="16">
        <v>1.006</v>
      </c>
      <c r="Z10" s="17">
        <f t="shared" si="13"/>
        <v>62265019</v>
      </c>
      <c r="AA10" s="17">
        <f t="shared" si="14"/>
        <v>1120770</v>
      </c>
      <c r="AB10" s="17">
        <f t="shared" si="15"/>
        <v>63385789</v>
      </c>
      <c r="AC10" s="16">
        <v>1</v>
      </c>
      <c r="AD10" s="17">
        <f t="shared" si="16"/>
        <v>63385789</v>
      </c>
      <c r="AE10" s="17">
        <f t="shared" si="17"/>
        <v>3169289</v>
      </c>
      <c r="AF10" s="17">
        <f t="shared" si="18"/>
        <v>60216500</v>
      </c>
    </row>
    <row r="11" spans="1:32" ht="26.25" customHeight="1">
      <c r="A11" s="18" t="s">
        <v>33</v>
      </c>
      <c r="B11" s="16"/>
      <c r="C11" s="16">
        <v>25853596</v>
      </c>
      <c r="D11" s="16"/>
      <c r="E11" s="16"/>
      <c r="F11" s="16"/>
      <c r="G11" s="16"/>
      <c r="H11" s="17"/>
      <c r="I11" s="17"/>
      <c r="J11" s="17"/>
      <c r="K11" s="16"/>
      <c r="L11" s="17">
        <f t="shared" si="4"/>
        <v>0</v>
      </c>
      <c r="M11" s="17"/>
      <c r="N11" s="17">
        <f>SUM(M8:M10)</f>
        <v>28219443</v>
      </c>
      <c r="O11" s="16"/>
      <c r="P11" s="16"/>
      <c r="Q11" s="17"/>
      <c r="R11" s="17"/>
      <c r="S11" s="17"/>
      <c r="T11" s="16"/>
      <c r="U11" s="17">
        <f t="shared" si="10"/>
        <v>0</v>
      </c>
      <c r="V11" s="17"/>
      <c r="W11" s="17">
        <f>SUM(V8:V10)</f>
        <v>28219443</v>
      </c>
      <c r="X11" s="16"/>
      <c r="Y11" s="16"/>
      <c r="Z11" s="17"/>
      <c r="AA11" s="17"/>
      <c r="AB11" s="17"/>
      <c r="AC11" s="16"/>
      <c r="AD11" s="17">
        <f t="shared" si="16"/>
        <v>0</v>
      </c>
      <c r="AE11" s="17"/>
      <c r="AF11" s="17">
        <f>SUM(AE8:AE10)</f>
        <v>28219443</v>
      </c>
    </row>
    <row r="12" spans="1:32" ht="15" customHeight="1"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4:32" ht="15" customHeight="1"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4:32" ht="15" customHeight="1"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</row>
    <row r="19" spans="14:32" ht="15" customHeight="1"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4:32" ht="15" customHeight="1"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4:32" ht="15" customHeight="1"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</row>
    <row r="22" spans="14:32" ht="15" customHeight="1"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</row>
    <row r="23" spans="14:32" ht="15" customHeight="1"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</row>
    <row r="24" spans="14:32" ht="15" customHeight="1"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</row>
    <row r="25" spans="14:32" ht="15" customHeight="1"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</row>
    <row r="26" spans="14:32" ht="15" customHeight="1"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</row>
    <row r="27" spans="14:32" ht="15" customHeight="1"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</row>
    <row r="28" spans="14:32" ht="15" customHeight="1"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</row>
    <row r="29" spans="14:32" ht="15" customHeight="1"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</row>
    <row r="30" spans="14:32" ht="15" customHeight="1"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</row>
    <row r="31" spans="14:32" ht="15" customHeight="1"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</row>
    <row r="32" spans="14:32" ht="15" customHeight="1"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</row>
    <row r="33" spans="14:32" ht="15" customHeight="1"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</row>
    <row r="34" spans="14:32" ht="15" customHeight="1"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</row>
    <row r="35" spans="14:32" ht="15" customHeight="1"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</row>
    <row r="36" spans="14:32" ht="15" customHeight="1"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</row>
    <row r="37" spans="14:32" ht="15" customHeight="1"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</row>
    <row r="38" spans="14:32" ht="15" customHeight="1"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</row>
    <row r="39" spans="14:32" ht="15" customHeight="1"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</row>
    <row r="40" spans="14:32" ht="15" customHeight="1"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</row>
    <row r="41" spans="14:32" ht="15" customHeight="1"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</row>
    <row r="42" spans="14:32" ht="15" customHeight="1"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</row>
    <row r="43" spans="14:32" ht="15" customHeight="1"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</row>
    <row r="44" spans="14:32" ht="15" customHeight="1"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</row>
    <row r="45" spans="14:32" ht="15" customHeight="1"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</row>
    <row r="46" spans="14:32" ht="15" customHeight="1"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</row>
    <row r="47" spans="14:32" ht="15" customHeight="1"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</row>
    <row r="48" spans="14:32" ht="15" customHeight="1"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</row>
    <row r="49" spans="14:32" ht="15" customHeight="1"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</row>
    <row r="50" spans="14:32" ht="15" customHeight="1"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</row>
    <row r="51" spans="14:32" ht="15" customHeight="1"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</row>
    <row r="52" spans="14:32" ht="15" customHeight="1"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</row>
    <row r="53" spans="14:32" ht="15" customHeight="1"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</row>
    <row r="54" spans="14:32" ht="15" customHeight="1"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</row>
    <row r="55" spans="14:32" ht="15" customHeight="1"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</row>
    <row r="56" spans="14:32" ht="15" customHeight="1"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  <row r="57" spans="14:32" ht="15" customHeight="1"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</row>
    <row r="58" spans="14:32" ht="15" customHeight="1"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</row>
    <row r="59" spans="14:32" ht="15" customHeight="1"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</row>
    <row r="60" spans="14:32" ht="15" customHeight="1"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</row>
    <row r="61" spans="14:32" ht="15" customHeight="1"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</row>
    <row r="62" spans="14:32" ht="15" customHeight="1"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</row>
    <row r="63" spans="14:32" ht="15" customHeight="1"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</row>
    <row r="64" spans="14:32" ht="15" customHeight="1"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</row>
    <row r="65" spans="14:32" ht="15" customHeight="1"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</row>
    <row r="66" spans="14:32" ht="15" customHeight="1"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</row>
    <row r="67" spans="14:32" ht="15" customHeight="1"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14:32" ht="15" customHeight="1"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14:32" ht="15" customHeight="1"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</row>
    <row r="70" spans="14:32" ht="15" customHeight="1"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</row>
    <row r="71" spans="14:32" ht="15" customHeight="1"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</row>
    <row r="72" spans="14:32" ht="15" customHeight="1"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</row>
    <row r="73" spans="14:32" ht="15" customHeight="1"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</row>
    <row r="74" spans="14:32" ht="15" customHeight="1"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</row>
    <row r="75" spans="14:32" ht="15" customHeight="1"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</row>
    <row r="76" spans="14:32" ht="15" customHeight="1"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</row>
    <row r="77" spans="14:32" ht="15" customHeight="1"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</row>
    <row r="78" spans="14:32" ht="15" customHeight="1"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</row>
    <row r="79" spans="14:32" ht="15" customHeight="1"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</row>
    <row r="80" spans="14:32" ht="15" customHeight="1"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</row>
    <row r="81" spans="14:32" ht="15" customHeight="1"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</row>
    <row r="82" spans="14:32" ht="15" customHeight="1"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</row>
    <row r="83" spans="14:32" ht="15" customHeight="1"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</row>
    <row r="84" spans="14:32" ht="15" customHeight="1"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</row>
    <row r="85" spans="14:32" ht="15" customHeight="1"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14:32" ht="15" customHeight="1"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</row>
    <row r="87" spans="14:32" ht="15" customHeight="1"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</row>
    <row r="88" spans="14:32" ht="15" customHeight="1"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</row>
    <row r="89" spans="14:32" ht="15" customHeight="1"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</row>
    <row r="90" spans="14:32" ht="15" customHeight="1"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</row>
    <row r="91" spans="14:32" ht="15" customHeight="1"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</row>
    <row r="92" spans="14:32" ht="15" customHeight="1"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</row>
    <row r="93" spans="14:32" ht="15" customHeight="1"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</row>
    <row r="94" spans="14:32" ht="15" customHeight="1"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</row>
    <row r="95" spans="14:32" ht="15" customHeight="1"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</row>
    <row r="96" spans="14:32" ht="15" customHeight="1"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</row>
    <row r="97" spans="14:32" ht="15" customHeight="1"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</row>
    <row r="98" spans="14:32" ht="15" customHeight="1"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</row>
    <row r="99" spans="14:32" ht="15" customHeight="1"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</row>
    <row r="100" spans="14:32" ht="15" customHeight="1"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</row>
    <row r="101" spans="14:32" ht="15" customHeight="1"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</row>
    <row r="102" spans="14:32" ht="15" customHeight="1"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</row>
    <row r="103" spans="14:32" ht="15" customHeight="1"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</row>
    <row r="104" spans="14:32" ht="15" customHeight="1"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</row>
    <row r="105" spans="14:32" ht="15" customHeight="1"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</row>
    <row r="106" spans="14:32" ht="15" customHeight="1"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</row>
    <row r="107" spans="14:32" ht="15" customHeight="1"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</row>
    <row r="108" spans="14:32" ht="15" customHeight="1"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</row>
    <row r="109" spans="14:32" ht="15" customHeight="1"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</row>
    <row r="110" spans="14:32" ht="15" customHeight="1"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</row>
    <row r="111" spans="14:32" ht="15" customHeight="1"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</row>
    <row r="112" spans="14:32" ht="15" customHeight="1"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</row>
    <row r="113" spans="14:32" ht="15" customHeight="1"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</row>
    <row r="114" spans="14:32" ht="15" customHeight="1"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</row>
  </sheetData>
  <mergeCells count="7">
    <mergeCell ref="B2:J2"/>
    <mergeCell ref="K1:L1"/>
    <mergeCell ref="X4:AF4"/>
    <mergeCell ref="A4:A5"/>
    <mergeCell ref="C4:E4"/>
    <mergeCell ref="F4:N4"/>
    <mergeCell ref="O4:W4"/>
  </mergeCells>
  <pageMargins left="0.51181102362204722" right="0.19685039370078741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2023-10-12T08:20:04Z</dcterms:modified>
</cp:coreProperties>
</file>