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8530" windowHeight="12540" tabRatio="957" firstSheet="11" activeTab="18"/>
  </bookViews>
  <sheets>
    <sheet name="Администрация КО" sheetId="11" r:id="rId1"/>
    <sheet name="Комитет образования КО" sheetId="13" r:id="rId2"/>
    <sheet name="Комитет здравоохранения КО" sheetId="1" r:id="rId3"/>
    <sheet name="Комитет соц.обеспечения КО" sheetId="10" r:id="rId4"/>
    <sheet name="Комитет по культуре КО" sheetId="9" r:id="rId5"/>
    <sheet name="Комитет ЖКХ и ТЭК КО" sheetId="5" r:id="rId6"/>
    <sheet name="Комитет строительства КО" sheetId="12" r:id="rId7"/>
    <sheet name="Комитет по физкультуре КО" sheetId="16" r:id="rId8"/>
    <sheet name="Комитет информации и печати КО" sheetId="3" r:id="rId9"/>
    <sheet name="Комитет по управлению имущество" sheetId="15" r:id="rId10"/>
    <sheet name="Комитет молодежной политики КО" sheetId="14" r:id="rId11"/>
    <sheet name="Комитет арх-ры и град-ва КО" sheetId="17" r:id="rId12"/>
    <sheet name="Управление ветеринарии КО" sheetId="8" r:id="rId13"/>
    <sheet name="Комитет природных ресурсов КО" sheetId="6" r:id="rId14"/>
    <sheet name="Комитет пром-ти, торговли КО" sheetId="7" r:id="rId15"/>
    <sheet name="Госстройнадзор" sheetId="19" r:id="rId16"/>
    <sheet name="Комитет экономики КО" sheetId="18" r:id="rId17"/>
    <sheet name="Комитет цифрового развития КО" sheetId="4" r:id="rId18"/>
    <sheet name="Комитет региональной без-ти КО" sheetId="2" r:id="rId19"/>
  </sheets>
  <definedNames>
    <definedName name="_xlnm._FilterDatabase" localSheetId="2" hidden="1">'Комитет здравоохранения КО'!$C$4:$P$4</definedName>
    <definedName name="_xlnm.Print_Titles" localSheetId="2">'Комитет здравоохранения КО'!$3:$4</definedName>
    <definedName name="_xlnm.Print_Area" localSheetId="0">'Администрация КО'!$A$1:$O$38</definedName>
    <definedName name="_xlnm.Print_Area" localSheetId="15">Госстройнадзор!$A$1:$O$12</definedName>
    <definedName name="_xlnm.Print_Area" localSheetId="11">'Комитет арх-ры и град-ва КО'!$A$1:$O$13</definedName>
    <definedName name="_xlnm.Print_Area" localSheetId="5">'Комитет ЖКХ и ТЭК КО'!$A$1:$O$16</definedName>
    <definedName name="_xlnm.Print_Area" localSheetId="2">'Комитет здравоохранения КО'!$A$1:$R$59</definedName>
    <definedName name="_xlnm.Print_Area" localSheetId="8">'Комитет информации и печати КО'!$A$1:$O$42</definedName>
    <definedName name="_xlnm.Print_Area" localSheetId="10">'Комитет молодежной политики КО'!$A$1:$O$17</definedName>
    <definedName name="_xlnm.Print_Area" localSheetId="1">'Комитет образования КО'!$A$1:$O$87</definedName>
    <definedName name="_xlnm.Print_Area" localSheetId="4">'Комитет по культуре КО'!$A$1:$O$26</definedName>
    <definedName name="_xlnm.Print_Area" localSheetId="7">'Комитет по физкультуре КО'!$A$1:$O$19</definedName>
    <definedName name="_xlnm.Print_Area" localSheetId="13">'Комитет природных ресурсов КО'!$A$1:$O$19</definedName>
    <definedName name="_xlnm.Print_Area" localSheetId="14">'Комитет пром-ти, торговли КО'!$A$1:$O$15</definedName>
    <definedName name="_xlnm.Print_Area" localSheetId="18">'Комитет региональной без-ти КО'!$A$1:$O$12</definedName>
    <definedName name="_xlnm.Print_Area" localSheetId="3">'Комитет соц.обеспечения КО'!$A$1:$O$18</definedName>
    <definedName name="_xlnm.Print_Area" localSheetId="6">'Комитет строительства КО'!$A$1:$O$46</definedName>
    <definedName name="_xlnm.Print_Area" localSheetId="17">'Комитет цифрового развития КО'!$A$1:$O$24</definedName>
    <definedName name="_xlnm.Print_Area" localSheetId="16">'Комитет экономики КО'!$A$1:$T$14</definedName>
    <definedName name="_xlnm.Print_Area" localSheetId="12">'Управление ветеринарии КО'!$A$1:$O$14</definedName>
  </definedNames>
  <calcPr calcId="125725"/>
</workbook>
</file>

<file path=xl/calcChain.xml><?xml version="1.0" encoding="utf-8"?>
<calcChain xmlns="http://schemas.openxmlformats.org/spreadsheetml/2006/main">
  <c r="O46" i="12"/>
  <c r="M46"/>
  <c r="K46"/>
  <c r="I46"/>
  <c r="G46"/>
  <c r="O15" i="7" l="1"/>
  <c r="M15"/>
  <c r="K15"/>
  <c r="I15"/>
  <c r="G15"/>
  <c r="T14" i="18" l="1"/>
  <c r="T13"/>
  <c r="S13"/>
  <c r="P13"/>
  <c r="Q13" s="1"/>
  <c r="N13"/>
  <c r="M13"/>
  <c r="K13"/>
  <c r="H13"/>
  <c r="T12"/>
  <c r="S12"/>
  <c r="P12"/>
  <c r="Q12" s="1"/>
  <c r="N12"/>
  <c r="M12"/>
  <c r="K12"/>
  <c r="H12"/>
  <c r="H14" s="1"/>
  <c r="H11"/>
  <c r="T10"/>
  <c r="S10"/>
  <c r="Q10"/>
  <c r="P10"/>
  <c r="N10"/>
  <c r="M10"/>
  <c r="K10"/>
  <c r="H10"/>
  <c r="T9"/>
  <c r="S9"/>
  <c r="Q9"/>
  <c r="P9"/>
  <c r="N9"/>
  <c r="M9"/>
  <c r="K9"/>
  <c r="H9"/>
  <c r="T8"/>
  <c r="S8"/>
  <c r="Q8"/>
  <c r="P8"/>
  <c r="N8"/>
  <c r="M8"/>
  <c r="K8"/>
  <c r="H8"/>
  <c r="T7"/>
  <c r="S7"/>
  <c r="Q7"/>
  <c r="Q14" s="1"/>
  <c r="P7"/>
  <c r="N7"/>
  <c r="N14" s="1"/>
  <c r="M7"/>
  <c r="K7"/>
  <c r="K14" s="1"/>
  <c r="H7"/>
  <c r="R59" i="1"/>
  <c r="O59"/>
  <c r="M59"/>
  <c r="K59"/>
  <c r="I59"/>
  <c r="S56"/>
  <c r="S55"/>
  <c r="S54"/>
  <c r="S52"/>
  <c r="F52"/>
  <c r="T51"/>
  <c r="S51"/>
  <c r="S50"/>
  <c r="S49"/>
  <c r="W48"/>
  <c r="V48"/>
  <c r="U48"/>
  <c r="S48"/>
  <c r="S45"/>
  <c r="W44"/>
  <c r="V44"/>
  <c r="U44"/>
  <c r="S44"/>
  <c r="P44"/>
  <c r="N44"/>
  <c r="L44"/>
  <c r="J44"/>
  <c r="G44"/>
  <c r="W43"/>
  <c r="V43"/>
  <c r="U43"/>
  <c r="T43"/>
  <c r="S43"/>
  <c r="P43"/>
  <c r="N43"/>
  <c r="L43"/>
  <c r="J43"/>
  <c r="S42"/>
  <c r="H42"/>
  <c r="S41"/>
  <c r="S40"/>
  <c r="S39"/>
  <c r="S38"/>
  <c r="S37"/>
  <c r="S36"/>
  <c r="W35"/>
  <c r="V35"/>
  <c r="U35"/>
  <c r="S35"/>
  <c r="T34"/>
  <c r="S34"/>
  <c r="S33"/>
  <c r="S32"/>
  <c r="S31"/>
  <c r="G31"/>
  <c r="S30"/>
  <c r="S29"/>
  <c r="S28"/>
  <c r="S27"/>
  <c r="S26"/>
  <c r="S25"/>
  <c r="S24"/>
  <c r="S23"/>
  <c r="S22"/>
  <c r="S21"/>
  <c r="S20"/>
  <c r="T19"/>
  <c r="S19"/>
  <c r="S18"/>
  <c r="S17"/>
  <c r="S16"/>
  <c r="S15"/>
  <c r="S14"/>
  <c r="S13"/>
  <c r="S12"/>
  <c r="S11"/>
  <c r="S10"/>
  <c r="W9"/>
  <c r="V9"/>
  <c r="U9"/>
  <c r="S9"/>
  <c r="S8"/>
  <c r="S7"/>
  <c r="N24" i="4"/>
  <c r="L24"/>
  <c r="J24"/>
  <c r="H24"/>
  <c r="F24"/>
  <c r="O23"/>
  <c r="M23"/>
  <c r="K23"/>
  <c r="I23"/>
  <c r="G23"/>
  <c r="O22"/>
  <c r="N22"/>
  <c r="M22"/>
  <c r="L22"/>
  <c r="K22"/>
  <c r="J22"/>
  <c r="H22"/>
  <c r="F22"/>
  <c r="I11"/>
  <c r="G11"/>
  <c r="W59" i="1" l="1"/>
  <c r="W60" s="1"/>
  <c r="W62" s="1"/>
  <c r="U59"/>
  <c r="U60" s="1"/>
  <c r="U62" s="1"/>
  <c r="S59"/>
  <c r="S60" s="1"/>
  <c r="V59"/>
  <c r="V60" s="1"/>
  <c r="V62" s="1"/>
  <c r="T59"/>
  <c r="T60" s="1"/>
  <c r="O26" i="9"/>
  <c r="M26"/>
  <c r="K26"/>
  <c r="I26"/>
  <c r="G26"/>
  <c r="K14" i="8" l="1"/>
  <c r="I14"/>
  <c r="G14"/>
  <c r="O42" i="3" l="1"/>
  <c r="M42"/>
  <c r="K42"/>
  <c r="I42"/>
  <c r="G42"/>
  <c r="O19" i="15" l="1"/>
  <c r="M19"/>
  <c r="K19"/>
  <c r="I19"/>
  <c r="G19"/>
  <c r="M17" i="10"/>
  <c r="K17"/>
  <c r="I17"/>
  <c r="G17"/>
  <c r="M16"/>
  <c r="K16"/>
  <c r="K18" s="1"/>
  <c r="I16"/>
  <c r="G16"/>
  <c r="M15"/>
  <c r="O15" s="1"/>
  <c r="I15"/>
  <c r="I18" s="1"/>
  <c r="G15"/>
  <c r="I14"/>
  <c r="G14"/>
  <c r="O13"/>
  <c r="M13"/>
  <c r="I13"/>
  <c r="G13"/>
  <c r="O12"/>
  <c r="M12"/>
  <c r="I12"/>
  <c r="G12"/>
  <c r="O11"/>
  <c r="M11"/>
  <c r="M18" s="1"/>
  <c r="I11"/>
  <c r="G11"/>
  <c r="G18" s="1"/>
  <c r="O18" l="1"/>
  <c r="I82" i="13" l="1"/>
  <c r="I12" l="1"/>
  <c r="I87" s="1"/>
  <c r="O87"/>
  <c r="M87"/>
  <c r="K87"/>
  <c r="G87"/>
  <c r="O19" i="16" l="1"/>
  <c r="M19"/>
  <c r="K19"/>
  <c r="I19"/>
  <c r="G19"/>
  <c r="O12" i="2"/>
  <c r="M12"/>
  <c r="K12"/>
  <c r="I12"/>
  <c r="G12"/>
  <c r="M19" i="6"/>
  <c r="K19"/>
  <c r="I19"/>
  <c r="G19"/>
</calcChain>
</file>

<file path=xl/sharedStrings.xml><?xml version="1.0" encoding="utf-8"?>
<sst xmlns="http://schemas.openxmlformats.org/spreadsheetml/2006/main" count="1644" uniqueCount="480">
  <si>
    <t>Единицы измерения показателя объема государственной услуги (работы)</t>
  </si>
  <si>
    <t>ВСЕГО</t>
  </si>
  <si>
    <t>Х</t>
  </si>
  <si>
    <t>№ п/п</t>
  </si>
  <si>
    <t>Наименование государственных услуг (работ)</t>
  </si>
  <si>
    <t>Потребители государственных услуг</t>
  </si>
  <si>
    <t xml:space="preserve">объем  оказания государственных услуг (работ) </t>
  </si>
  <si>
    <t>объем субсидии на оказание государственных услуг (работ) (тыс. руб.)</t>
  </si>
  <si>
    <t>Планируемый объем  оказания государственных услуг (работ)</t>
  </si>
  <si>
    <t>Предусмотренный объем субсидии на оказание государственных услуг (работ) (тыс. руб.)</t>
  </si>
  <si>
    <t>Планируемый объем субсидии на оказание государственных услуг (работ) (тыс. руб.)</t>
  </si>
  <si>
    <t xml:space="preserve">Планируемый объем  оказания государственных услуг (работ) </t>
  </si>
  <si>
    <t>га</t>
  </si>
  <si>
    <t xml:space="preserve">Наименование государственной программы </t>
  </si>
  <si>
    <t>2023 год</t>
  </si>
  <si>
    <t>Развитие лесного хозяйства в Курской области</t>
  </si>
  <si>
    <t>2020 год</t>
  </si>
  <si>
    <t>2021 год (ожидаемое исполнение)</t>
  </si>
  <si>
    <t>2022  год</t>
  </si>
  <si>
    <t>2024 год</t>
  </si>
  <si>
    <t>Государственная работа №1 "Предупреждение и возникновения распространения  лесных пожаров, включая территориюООПТ" Подпрограмма 1 " Охрана, защита и воспроизводство лесов"</t>
  </si>
  <si>
    <t>тыс.га</t>
  </si>
  <si>
    <t>Государственная работа №2 "Тушение лесных пожаров" Подпрограмма 1 " Охрана, защита и воспроизводство лесов"</t>
  </si>
  <si>
    <t>Государственная работа №3 "Выполнение работ по отводу лесосек" Подпрограмма 1 " Охрана, защита и воспроизводство лесов"</t>
  </si>
  <si>
    <t>Государственная работа №4 "Выполнение работ по отводу лесосек" Подпрограмма 1 " Охрана, защита и воспроизводство лесов"</t>
  </si>
  <si>
    <t>Государственная работа №5 "Проведение ухода за лесами" Подпрограмма 1 " Охрана, защита и воспроизводство лесов"</t>
  </si>
  <si>
    <t>Государственная работа №6 "Профилактика возникновения очагов вредных организмов" Подпрограмма 1 " Охрана, защита и воспроизводство лесов"</t>
  </si>
  <si>
    <t>Государственная работа №7 "Ликвидация очагов вредных организмов" Подпрограмма 1 " Охрана, защита и воспроизводство лесов"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</si>
  <si>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комитету региональной безопасности Курской области</t>
  </si>
  <si>
    <t>1.</t>
  </si>
  <si>
    <t>«Защита населения и территорий от чрезвычайных ситуаций, обеспечение пожарной безопасности и безопасности людей на водных объектах»</t>
  </si>
  <si>
    <t>Реализация дополнительных профессиональных  программ повышения квалификации</t>
  </si>
  <si>
    <t>Юридические лица, физические лица</t>
  </si>
  <si>
    <t>Комплектование слушателями учебных групп в соответствии с подлежащими обучению категориями (шт.)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</si>
  <si>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подведомственными комитету по физической культуре и спорту Курской области</t>
  </si>
  <si>
    <t xml:space="preserve">Государственная программа Курской области "Развитие физической культуры и спорта в Курской области", утвержденная постановлением Администрации Курской области от 11.10.2013 № 724-па </t>
  </si>
  <si>
    <t>Спортивная подготовка по олимпийским и неолимпийским видам спорта</t>
  </si>
  <si>
    <t>Физические лица (граждане Российской Федерации)</t>
  </si>
  <si>
    <t>Количество спортсменов, человек</t>
  </si>
  <si>
    <t>Спортивная подготовка по спорту лиц с поражением ОДА, спорту глухих</t>
  </si>
  <si>
    <t>Физические лица 
(граждане Российской 
Федерации)</t>
  </si>
  <si>
    <t>Количество спортсменов,
 человек</t>
  </si>
  <si>
    <t>Обеспечение участия лиц, проходящих
 спортивную подготовку, в спортивных 
соревнованиях</t>
  </si>
  <si>
    <t>В интересах общества</t>
  </si>
  <si>
    <t>Количество соревнований,
единиц</t>
  </si>
  <si>
    <t>Участие в организации официальных спортивных мероприятий</t>
  </si>
  <si>
    <t>Колиество мероприятий, штук</t>
  </si>
  <si>
    <t>Организация и проведение официальных физкультурынх (физкультурно-оздоровительных) мероприятий (региональные, межрегиональные, всероссийские, международные, ГТО)</t>
  </si>
  <si>
    <t>Количество мероприятий, штук</t>
  </si>
  <si>
    <t xml:space="preserve">Обеспечение участия спортивных сборных команд в официальных физкультурных мероприятиях и спортивных мероприятиях </t>
  </si>
  <si>
    <t>Количество команд, штук</t>
  </si>
  <si>
    <t>Обеспечение доступа к объектам спорта</t>
  </si>
  <si>
    <t>Часы</t>
  </si>
  <si>
    <t>Организация и проведение спортивно
-оздоровительной работы по развитию 
физической культуры и спорта среди 
различных групп населения</t>
  </si>
  <si>
    <t>Количество привлечённых
 лиц</t>
  </si>
  <si>
    <t>-</t>
  </si>
  <si>
    <t>Приложение к письму Администрации Курской области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</si>
  <si>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подведомственными Администрации Курской области</t>
  </si>
  <si>
    <t>Государственное образовательное автономное учреждение высшего образования Курской области «Курская академия государственной и муниципальной службы»</t>
  </si>
  <si>
    <t>Государственная программа Курской области "Развитие образования в Курской области"</t>
  </si>
  <si>
    <t>Реализация образовательных программ высшего  образования - программ бакалавриата -Экономика (очная)</t>
  </si>
  <si>
    <t>Численность обучающихся</t>
  </si>
  <si>
    <t>Человек</t>
  </si>
  <si>
    <t>Реализация образовательных программ высшего  образования - программ бакалавриата -Государственное и муниципальное управление (очная)</t>
  </si>
  <si>
    <t>Реализация образовательных программ высшего  образования - программ специалитета- Таможенное дело (очная)</t>
  </si>
  <si>
    <t>Реализация образовательных программ высшего  образования -программ магистратуры - Экономика (очная)</t>
  </si>
  <si>
    <t>Реализация образовательных программ высшего  образования -программ магистратуры - Государственное и муниципальное управление (очная)</t>
  </si>
  <si>
    <t>Реализация образовательных программ высшего  образования -программ магистратуры - Экономика (очно-заочная)</t>
  </si>
  <si>
    <t>Реализация образовательных программ высшего  образования -программ магистратуры - Государственное и муниципальное управление (очно-заочная)</t>
  </si>
  <si>
    <t>Реализация дополнительных профессиональных  программ повышения квалификации  (Очная с применением дистанционных образовательных технологий)</t>
  </si>
  <si>
    <t>Количество человеко-часов</t>
  </si>
  <si>
    <t>Человеко-час</t>
  </si>
  <si>
    <t>Реализация дополнительных профессиональных  программ повышения квалификации (очная)</t>
  </si>
  <si>
    <t>Проведение прикладных научных исследований (научные исследования и разработки)</t>
  </si>
  <si>
    <t>Количество научно-исследовательских работ-единиц</t>
  </si>
  <si>
    <t>Единица</t>
  </si>
  <si>
    <t>Научно-методическое обеспечение  (научное, в том числе научно-правовое обеспечение, экспертиза проектов нормативных правовых актов, подготовка аналитических отчетов, заключений, справок), организационно-техническое и учебно-методическое обеспечение)</t>
  </si>
  <si>
    <t>Количество отчетов по итогам научного, организационно-технического или учебно-методического обеспечения</t>
  </si>
  <si>
    <t>Научное  бюджетное учреждение Курской области "Научно-методический центр музыкальной культуры и искусства"</t>
  </si>
  <si>
    <t>Государственная программа Курской области "Развитие культуры в Курской области"</t>
  </si>
  <si>
    <t>Показ (организация показа) концертных программ</t>
  </si>
  <si>
    <t>физические лица</t>
  </si>
  <si>
    <t>Создание концертов и концертных программ</t>
  </si>
  <si>
    <t xml:space="preserve">Научно-методическое обеспечение </t>
  </si>
  <si>
    <t>в интересах общества</t>
  </si>
  <si>
    <t>Библиографическая обработка документов и создание каталогов</t>
  </si>
  <si>
    <t>х</t>
  </si>
  <si>
    <t>Областное бюджетное учреждение "Управление делами Администрации Курской области"</t>
  </si>
  <si>
    <t>Содержание (эксплуатация) имущества, находящегося в государственной (муниципальной) собственности</t>
  </si>
  <si>
    <t>Органы государственной власти Курской области (Курская областная Дума, Администрация Курской области)</t>
  </si>
  <si>
    <t>Количество кв. метров</t>
  </si>
  <si>
    <t>Организация и осуществление транспортного обслуживания должностных лиц, государственных органов и государственных учреждений</t>
  </si>
  <si>
    <t>Курская областная Дума, лица, замещающие государственные должности Курской области в органах исполнительной власти Курской области, должностные лица Администрации Курской области и органов исполнительной власти Курской области, органы исполнительной власти Курской области</t>
  </si>
  <si>
    <t>Количество часов</t>
  </si>
  <si>
    <t>Протокольное сопровождение мероприятий, техническое и организационное обеспечение документационного оборота Администрации Курской области</t>
  </si>
  <si>
    <t>Администрация Курской области</t>
  </si>
  <si>
    <t>Количество человек</t>
  </si>
  <si>
    <t>Обеспечение деятельности Губернатора Курской области и Администрации Курской области</t>
  </si>
  <si>
    <t>Губернатор Курской области и сотрудники Администрации Курской области</t>
  </si>
  <si>
    <t>ИТОГО</t>
  </si>
  <si>
    <t>"Повышение эффективности реализации молодежной политики, создание благоприятных условий для развития туризма и развития системы оздоровления и отдыха детей в Курской области"</t>
  </si>
  <si>
    <t>Работа №1 "Организация мероприятий в сфере молодежной политики, направленных на формирование системы развития талантливой и инициативной молодежи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молодежи"</t>
  </si>
  <si>
    <t>Физические лица от 14 до 30 лет</t>
  </si>
  <si>
    <t>единица</t>
  </si>
  <si>
    <t>18 569, 530</t>
  </si>
  <si>
    <t>Работа №2 "Организация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жизни"</t>
  </si>
  <si>
    <t>Физические лица</t>
  </si>
  <si>
    <t>15 205, 006</t>
  </si>
  <si>
    <t>Работа №3 «Организация досуга детей, подростков и молодежи»</t>
  </si>
  <si>
    <t>17 440, 532</t>
  </si>
  <si>
    <t xml:space="preserve">Организация деятельности специализированных (профильных) лагерей </t>
  </si>
  <si>
    <t>1 643, 260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</si>
  <si>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комитету образования и науки Курской области</t>
  </si>
  <si>
    <t>Реализация основных общеобразовательных программ начального общего образования</t>
  </si>
  <si>
    <t>Человек; Штук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</si>
  <si>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</si>
  <si>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</si>
  <si>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"230100 ИНФОРМАТИКА И ВЫЧИСЛИТЕЛЬНАЯ ТЕХНИКА"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</si>
  <si>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</si>
  <si>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"09.00.00 ИНФОРМАТИКА И ВЫЧИСЛИТЕЛЬНАЯ ТЕХНИКА"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</si>
  <si>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"11.00.00 ЭЛЕКТРОНИКА, РАДИОТЕХНИКА И СИСТЕМЫ СВЯЗИ"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</si>
  <si>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"13.00.00 ЭЛЕКТРО- И ТЕПЛОЭНЕРГЕТИКА"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</si>
  <si>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"15.00.00 МАШИНОСТРОЕНИЕ"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</si>
  <si>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</si>
  <si>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"20.00.00 ТЕХНОСФЕРНАЯ БЕЗОПАСНОСТЬ И ПРИРОДООБУСТРОЙСТВО"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</si>
  <si>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"21.00.00 ПРИКЛАДНАЯ ГЕОЛОГИЯ, ГОРНОЕ ДЕЛО, НЕФТЕГАЗОВОЕ ДЕЛО И ГЕОДЕЗИЯ"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</si>
  <si>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</si>
  <si>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"29.00.00 ТЕХНОЛОГИИ ЛЕГКОЙ ПРОМЫШЛЕННОСТИ"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</si>
  <si>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</si>
  <si>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"38.00.00 ЭКОНОМИКА И УПРАВЛЕНИЕ"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</si>
  <si>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 по укрупненной группе направлений подготовки и специальностей (профессий) "43.00.00 СЕРВИС И ТУРИЗМ"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</si>
  <si>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</si>
  <si>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"09.00.00 ИНФОРМАТИКА И ВЫЧИСЛИТЕЛЬНАЯ ТЕХНИКА"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</si>
  <si>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"10.00.00 ИНФОРМАЦИОННАЯ БЕЗОПАСНОСТЬ"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</si>
  <si>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"11.00.00 ЭЛЕКТРОНИКА, РАДИОТЕХНИКА И СИСТЕМЫ СВЯЗИ"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</si>
  <si>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"13.00.00 ЭЛЕКТРО- И ТЕПЛОЭНЕРГЕТИКА"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</si>
  <si>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"14.00.00 ЯДЕРНАЯ ЭНЕРГЕТИКА И 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</si>
  <si>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"15.00.00 МАШИНОСТРОЕНИЕ"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</si>
  <si>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"18.00.00 ХИМИЧЕСКИЕ 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</si>
  <si>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</si>
  <si>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"20.00.00 ТЕХНОСФЕРНАЯ БЕЗОПАСНОСТЬ И ПРИРОДООБУСТРОЙСТВО"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</si>
  <si>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"21.00.00 ПРИКЛАДНАЯ ГЕОЛОГИЯ, ГОРНОЕ ДЕЛО, НЕФТЕГАЗОВОЕ ДЕЛО И ГЕОДЕЗИЯ"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</si>
  <si>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"22.00.00 ТЕХНОЛОГИИ МАТЕРИАЛОВ"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</si>
  <si>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</si>
  <si>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"29.00.00 ТЕХНОЛОГИИ ЛЕГКОЙ ПРОМЫШЛЕННОСТИ"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</si>
  <si>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</si>
  <si>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"36.00.00 ВЕТЕРИНАРИЯ И ЗООТЕХНИЯ"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</si>
  <si>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"38.00.00 ЭКОНОМИКА И УПРАВЛЕНИЕ"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</si>
  <si>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"39.00.00 СОЦИОЛОГИЯ И СОЦИАЛЬНАЯ РАБОТА"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</si>
  <si>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"42.00.00 СРЕДСТВА МАССОВОЙ ИНФОРМАЦИИ И ИНФОРМАЦИОННО-БИБЛИОТЕЧНОЕ ДЕЛО"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</si>
  <si>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"43.00.00 СЕРВИС И ТУРИЗМ"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</si>
  <si>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"49.00.00 ФИЗИЧЕСКАЯ КУЛЬТУРА И СПОРТ"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</si>
  <si>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"53.00.00 МУЗЫКАЛЬНОЕ ИСКУССТВО"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</si>
  <si>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"54.00.00 ИЗОБРАЗИТЕЛЬНОЕ И ПРИКЛАДНЫЕ ВИДЫ ИСКУССТВ"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</si>
  <si>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 по укрупненной группе направлений подготовки и специальностей (профессий) "44.00.00 ОБРАЗОВАНИЕ И ПЕДАГОГИЧЕСКИЕ НАУКИ"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</si>
  <si>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</si>
  <si>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"15.00.00 МАШИНОСТРОЕНИЕ"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</si>
  <si>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</si>
  <si>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</si>
  <si>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"38.00.00 ЭКОНОМИКА И УПРАВЛЕНИЕ"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</si>
  <si>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"39.00.00 СОЦИОЛОГИЯ И СОЦИАЛЬНАЯ РАБОТА"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</si>
  <si>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среднего общего образования по укрупненной группе направлений подготовки и специальностей (профессий) "43.00.00 СЕРВИС И ТУРИЗМ"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</si>
  <si>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"08.00.00 ТЕХНИКА И ТЕХНОЛОГИИ СТРОИТЕЛЬСТВА"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</si>
  <si>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"09.00.00 ИНФОРМАТИКА И ВЫЧИСЛИТЕЛЬНАЯ ТЕХНИКА"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</si>
  <si>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"13.00.00 ЭЛЕКТРО- И ТЕПЛОЭНЕРГЕТИКА"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</si>
  <si>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"15.00.00 МАШИНОСТРОЕНИЕ"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</si>
  <si>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"19.00.00 ПРОМЫШЛЕННАЯ ЭКОЛОГИЯ И БИОТЕХНОЛОГИИ"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</si>
  <si>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"21.00.00 ПРИКЛАДНАЯ ГЕОЛОГИЯ, ГОРНОЕ ДЕЛО, НЕФТЕГАЗОВОЕ ДЕЛО И ГЕОДЕЗИЯ"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</si>
  <si>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"22.00.00 ТЕХНОЛОГИИ МАТЕРИАЛОВ"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</si>
  <si>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"23.00.00 ТЕХНИКА И ТЕХНОЛОГИИ НАЗЕМНОГО ТРАНСПОРТА"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</si>
  <si>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"29.00.00 ТЕХНОЛОГИИ ЛЕГКОЙ ПРОМЫШЛЕННОСТИ"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</si>
  <si>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"35.00.00 СЕЛЬСКОЕ, ЛЕСНОЕ И РЫБНОЕ ХОЗЯЙСТВО"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</si>
  <si>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"38.00.00 ЭКОНОМИКА И УПРАВЛЕНИЕ"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</si>
  <si>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"39.00.00 СОЦИОЛОГИЯ И СОЦИАЛЬНАЯ РАБОТА"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</si>
  <si>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"43.00.00 СЕРВИС И ТУРИЗМ"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</si>
  <si>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 по укрупненной группе направлений подготовки и специальностей (профессий) "44.00.00 ОБРАЗОВАНИЕ И ПЕДАГОГИЧЕСКИЕ НАУКИ"</t>
  </si>
  <si>
    <t>Содержание детей</t>
  </si>
  <si>
    <t>Реализация дополнительных общеразвивающих программ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</si>
  <si>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</si>
  <si>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</si>
  <si>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</si>
  <si>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Коррекционно-развивающая, компенсирующая и логопедическая помощь обучающимся</t>
  </si>
  <si>
    <t>Присмотр и уход</t>
  </si>
  <si>
    <t>Региональная программа Курской области "Повышение уровня финансовой грамотности населения Курской области" на 2018-2023 годы</t>
  </si>
  <si>
    <t>Организация проведения общественно-значимых мероприятий в сфере образования, науки и молодежной политики</t>
  </si>
  <si>
    <t>34235.536</t>
  </si>
  <si>
    <t>7.109</t>
  </si>
  <si>
    <r>
      <t xml:space="preserve">Сведения о фактических и плановых объемах оказания государственных услуг (работ) и объемах субсидий на их выполнение в 2020-2024 годах бюджетным учреждением Курской области (ОБУ "ИНФОГРАД"), подведомственным  </t>
    </r>
    <r>
      <rPr>
        <b/>
        <u/>
        <sz val="14"/>
        <color theme="1"/>
        <rFont val="Times New Roman"/>
        <family val="1"/>
        <charset val="204"/>
      </rPr>
      <t>комитету архитектуры и градостроительства Курской области</t>
    </r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</si>
  <si>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</si>
  <si>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Ведение государственной информационной системы обеспечения градостроительной деятельности, в том числе государственной информационной системы обеспечения градостроительной деятельности с функциями автоматизированной информационно-аналитической поддержки осуществления полномочий в области градостроительной деятельности, в пределах компетенции, установленной Градостроительным кодексом Российской Федерации</t>
  </si>
  <si>
    <t>Органы государственной власти, органы местного самоуправления; муниципальные учреждения, государственные учреждения, юридические лица, физические лица</t>
  </si>
  <si>
    <t>ПРОЦ</t>
  </si>
  <si>
    <t>Подготовка проекта изменений схемы территориального планирования Курской области</t>
  </si>
  <si>
    <t>Органы государственной власти</t>
  </si>
  <si>
    <t xml:space="preserve">ЕД 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</si>
  <si>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комитету социального обеспечения, материнства и детства Курской области</t>
  </si>
  <si>
    <t>Социальная поддержка граждан в Курской области</t>
  </si>
  <si>
    <t>Социальные услуги, предоставляемые в форме социального обслуживания на дому</t>
  </si>
  <si>
    <t>Граждане, получающие социальные услуги</t>
  </si>
  <si>
    <t>Социальные услуги, предоставляемые в полустационарной форме</t>
  </si>
  <si>
    <t>Социальные услуги, предоставляемые в стационарной форме для интернатов общего типа</t>
  </si>
  <si>
    <t>Социальные услуги, предоставляемые в стационарной форме для интернатов психоневрологического типа</t>
  </si>
  <si>
    <t>Социальные услуги, предоставляемые в стационарной форме для детских домов-интернатов</t>
  </si>
  <si>
    <t xml:space="preserve">Организация отдыха семей, взявших на воспитание детей-сирот и детей, оставшихся без попечения родителей </t>
  </si>
  <si>
    <t xml:space="preserve">Обеспечение отдельных категорий граждан продовольственными товарами в автономном социальном учреждении Курской области «Ветеран»  </t>
  </si>
  <si>
    <r>
      <t xml:space="preserve">Сведения о фактических и плановых объемах оказания государственных услуг (работ) объемах субсидий на их выполнение в 2020-2024 годах государственными и бюджетными учреждениями Курской области, </t>
    </r>
    <r>
      <rPr>
        <sz val="11"/>
        <rFont val="Times"/>
        <family val="1"/>
      </rPr>
      <t xml:space="preserve">
</t>
    </r>
    <r>
      <rPr>
        <b/>
        <sz val="10"/>
        <rFont val="Times"/>
        <family val="1"/>
      </rPr>
      <t>подведомственных комитету по управлению имуществом Курской области</t>
    </r>
  </si>
  <si>
    <t>№ 
п/п</t>
  </si>
  <si>
    <t>Наименование 
государственной 
программы</t>
  </si>
  <si>
    <t>Наименование 
государственных 
услуг (работ)</t>
  </si>
  <si>
    <t>Потребители 
государственных 
услуг</t>
  </si>
  <si>
    <t>Единицы 
измерения 
показателя объема 
государственной 
услуги (работы)</t>
  </si>
  <si>
    <t>2022 год</t>
  </si>
  <si>
    <t>Объем 
оказания 
государственных 
услуг 
(работ)</t>
  </si>
  <si>
    <t>объем 
субсидии 
на оказание 
государственных 
услуг (работ) 
(тыс. руб)</t>
  </si>
  <si>
    <r>
      <t xml:space="preserve">Планируемый 
объем оказания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государственных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>услуг (работ)</t>
    </r>
    <r>
      <rPr>
        <sz val="11"/>
        <rFont val="Times"/>
        <family val="1"/>
      </rPr>
      <t xml:space="preserve">
</t>
    </r>
  </si>
  <si>
    <r>
      <t xml:space="preserve">Планируемый 
объем субсидии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на оказание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государственных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услуг (работ)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>(тыс. руб)</t>
    </r>
    <r>
      <rPr>
        <sz val="11"/>
        <rFont val="Times"/>
        <family val="1"/>
      </rPr>
      <t xml:space="preserve">
</t>
    </r>
  </si>
  <si>
    <r>
      <t xml:space="preserve">Управление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государственным имуществом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>Курской области,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утвержденная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постановлением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Администрации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Курской области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>от 23.03.2013 г. № 771-па</t>
    </r>
  </si>
  <si>
    <t>Рассмотрение обращений, связанных с наличием ошибок, допущенных при определении кадастровой стоимости</t>
  </si>
  <si>
    <r>
      <t xml:space="preserve">Юридические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и физические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>лица</t>
    </r>
  </si>
  <si>
    <t>Число 
обращений 
(единица)</t>
  </si>
  <si>
    <t>Разъяснение результатов определения кадастровой стоимости</t>
  </si>
  <si>
    <t>Количество 
объектов 
(единица)</t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</si>
  <si>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информации, необходимой для ведения Единого государственного реестра недвижимости</t>
  </si>
  <si>
    <t>Использование технических паспортов, оценочной и иной учетно-технической документации</t>
  </si>
  <si>
    <t>Количество 
документов
(единица)</t>
  </si>
  <si>
    <t>Сбор, обработка, систематизация и накопление информации при определении кадастровой стоимости</t>
  </si>
  <si>
    <t>Определение кадастровой стоимости объектов недвижимости в соответствии со статьей 14 Федерального закона от 03.07.2016 № 237-ФЗ «О государственной кадастровой оценке»</t>
  </si>
  <si>
    <t>Определение кадастровой стоимости объектов недвижимости в соответствии со статьей 16 Федерального закона от 03.07.2016 № 237-ФЗ «О государственной кадастровой оценке»</t>
  </si>
  <si>
    <t>Сбор материалов для определения вида фактического использования объектов недвижимого имущества (зданий, строений, сооружений, помещений), в отношении которых налоговая база определяется как кадастровая стоимость</t>
  </si>
  <si>
    <t>Подготовка документов, необходимых для государственной регистрации права собственности Курской области на объекты недвижимого имущества, земельные участки, находящиеся в собственности Курской области, а также земельные участки, государственная собственность на которые не разграничена, расположенные в границах города Курска</t>
  </si>
  <si>
    <t>Обеспечение реализации полномочий Курской области по предоставлению земельных участков из  земель сельскохозяйственного назначения, право государственной собственности на которые не разграничено</t>
  </si>
  <si>
    <t>Рассмотрение заявлений об установлении кадастровой стоимости объекта недвижимости в размере его рыночной стоимости</t>
  </si>
  <si>
    <r>
      <t>Хранение копий</t>
    </r>
    <r>
      <rPr>
        <sz val="11"/>
        <rFont val="Times"/>
        <family val="1"/>
      </rPr>
      <t xml:space="preserve">
</t>
    </r>
    <r>
      <rPr>
        <sz val="10"/>
        <color theme="1"/>
        <rFont val="Times"/>
        <family val="1"/>
      </rPr>
      <t>отчетов и документов, формируемых в ходе определения кадастровой стоимости</t>
    </r>
    <r>
      <rPr>
        <sz val="11"/>
        <rFont val="Times"/>
        <family val="1"/>
      </rPr>
      <t xml:space="preserve">
</t>
    </r>
  </si>
  <si>
    <r>
      <t>Юридические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 xml:space="preserve">и физические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>лица</t>
    </r>
  </si>
  <si>
    <r>
      <t>Хранение копий</t>
    </r>
    <r>
      <rPr>
        <sz val="11"/>
        <rFont val="Times"/>
        <family val="1"/>
      </rPr>
      <t xml:space="preserve">
</t>
    </r>
    <r>
      <rPr>
        <sz val="10"/>
        <color theme="1"/>
        <rFont val="Times"/>
        <family val="1"/>
      </rPr>
      <t xml:space="preserve">документов и </t>
    </r>
    <r>
      <rPr>
        <sz val="11"/>
        <rFont val="Times"/>
        <family val="1"/>
      </rPr>
      <t xml:space="preserve">
</t>
    </r>
    <r>
      <rPr>
        <sz val="10"/>
        <color theme="1"/>
        <rFont val="Times"/>
        <family val="1"/>
      </rPr>
      <t>материалов, используемых при определении кадастровой стоимости</t>
    </r>
  </si>
  <si>
    <r>
      <t xml:space="preserve">Количество 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>документов</t>
    </r>
    <r>
      <rPr>
        <sz val="11"/>
        <rFont val="Times"/>
        <family val="1"/>
      </rPr>
      <t xml:space="preserve">
</t>
    </r>
    <r>
      <rPr>
        <sz val="10"/>
        <rFont val="Times"/>
        <family val="1"/>
      </rPr>
      <t>(единица)</t>
    </r>
    <r>
      <rPr>
        <sz val="11"/>
        <rFont val="Times"/>
        <family val="1"/>
      </rPr>
      <t xml:space="preserve">
</t>
    </r>
  </si>
  <si>
    <t>Представление в федеральный орган исполнительной власти, осуществляющий государственный кадастровый учет и государственную регистрацию прав, информации о данных рынка недвижимости</t>
  </si>
  <si>
    <t>всего</t>
  </si>
  <si>
    <t>«Реализация государственной политики в сфере печати и массовой информации в Курской области»</t>
  </si>
  <si>
    <t>Осуществление издательской деятельности</t>
  </si>
  <si>
    <t>АУКО "Редакция газеты "Беловские зори"</t>
  </si>
  <si>
    <t>Единиц</t>
  </si>
  <si>
    <t>АУКО "Редакция газеты "Народная газета"</t>
  </si>
  <si>
    <t>АУКО "Редакция газеты "Родные просторы"</t>
  </si>
  <si>
    <t>АУКО "Редакция газеты "Маяк"</t>
  </si>
  <si>
    <t>АУКО "Редакция газеты "Дмитриевский вестник"</t>
  </si>
  <si>
    <t>АУКО "Редакция газеты "Золотухинская жизнь"</t>
  </si>
  <si>
    <t>АУКО "Редакция газеты "Вести"</t>
  </si>
  <si>
    <t>АУКО "Редакция газеты "Трибуна"</t>
  </si>
  <si>
    <t>АУКО "Редакция газеты "Голос района"</t>
  </si>
  <si>
    <t>АУКО "Редакция газеты "Сельская новь"</t>
  </si>
  <si>
    <t>АУКО "Редакция газеты "Слово"</t>
  </si>
  <si>
    <t>АУКО "Редакция газеты "Курьер"</t>
  </si>
  <si>
    <t>АУКО "Редакция газеты "Время и мы"</t>
  </si>
  <si>
    <t>АУКО "Редакция газеты "Медвенские новости"</t>
  </si>
  <si>
    <t>АУКО "Редакция газеты "Обоянская газета"</t>
  </si>
  <si>
    <t>АУКО "Редакция газеты "Районные вести"</t>
  </si>
  <si>
    <t>АУКО "Редакция газеты "Знамя победы"</t>
  </si>
  <si>
    <t>АУКО "Редакция газеты "Районные известия"</t>
  </si>
  <si>
    <t>АУКО "Редакция газеты "Районные будни"</t>
  </si>
  <si>
    <t>АУКО "Редакция газеты "Нива"</t>
  </si>
  <si>
    <t>АУКО "Редакция газеты "За честь хлебороба"</t>
  </si>
  <si>
    <t>АУКО "Редакция газеты "Суджанские вести"</t>
  </si>
  <si>
    <t>АУКО "Редакция газеты "Слово хлебороба"</t>
  </si>
  <si>
    <t>АУКО "Редакция газеты "Фатежские будни"</t>
  </si>
  <si>
    <t>АУКО "Редакция газеты "Районные новости"</t>
  </si>
  <si>
    <t>АУКО "Редакция газеты "Слово народа"</t>
  </si>
  <si>
    <t>АУКО "Редакция газеты "Районный вестник"</t>
  </si>
  <si>
    <t>Ведение информационных ресурсов и баз данных</t>
  </si>
  <si>
    <t>АУКО "РИА "Курск"</t>
  </si>
  <si>
    <t>Мегабайт</t>
  </si>
  <si>
    <t>Производство и распространение телепрограмм</t>
  </si>
  <si>
    <t>АУКО "ТРК "Сейм"</t>
  </si>
  <si>
    <t>Час</t>
  </si>
  <si>
    <t>Минута</t>
  </si>
  <si>
    <t>АУКО "Редакция газеты "Курская правда"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</si>
  <si>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</t>
  </si>
  <si>
    <t>08.02.01 Строительство и эксплуатация зданий и сооружений</t>
  </si>
  <si>
    <t>чел.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</si>
  <si>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</si>
  <si>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</si>
  <si>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08.02.04 Водоснабжение и водоотведение</t>
  </si>
  <si>
    <t>08.02.06 Строительство и эксплуатация городских путей сообщения</t>
  </si>
  <si>
    <t>13.02.02 Теплоснабжение и теплотехническое оборудование</t>
  </si>
  <si>
    <t>23.02.03 Техническое обслуживание и ремонт автомобильного транспорта</t>
  </si>
  <si>
    <t>20.02.01 Рациональное использование природохозяйс-твенных комплексов</t>
  </si>
  <si>
    <t>21.02.05 Земельно-имущественные отношения</t>
  </si>
  <si>
    <t>38.02.06 Финансы</t>
  </si>
  <si>
    <t>19.02.10 Технология продукции общественного питания</t>
  </si>
  <si>
    <t>08.02.09 Монтаж, наладка и эксплуатация электрооборудования промышленных и гражданских зданий</t>
  </si>
  <si>
    <t>Поварское и кондитерское дело</t>
  </si>
  <si>
    <t>ТОРДСАА</t>
  </si>
  <si>
    <t>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</t>
  </si>
  <si>
    <t>08.01.07 Мастер общестроительных работ</t>
  </si>
  <si>
    <t>23.01.08 Слесарь по ремонту строительных машин</t>
  </si>
  <si>
    <t>08.01.24  Мастер столярно-плотничных, паркетных и стекольных работ</t>
  </si>
  <si>
    <t>29.01.08 Оператор швейного оборудования</t>
  </si>
  <si>
    <t>15.01.05 Сварщик (ручной и частично механизированной сварки (наплавки))</t>
  </si>
  <si>
    <t>08.01.25 Мастер отделочных строительных и декоративных работ</t>
  </si>
  <si>
    <t>Реализация основных профессиональных образовательных программ профессионального образования - программ профессиональной подготовки по профессиям рабочих, должностям служащих(адаптированная программа)</t>
  </si>
  <si>
    <t>чел.час</t>
  </si>
  <si>
    <t>ВСЕГО:</t>
  </si>
  <si>
    <r>
      <t xml:space="preserve"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учреждениями Курской области, подведомственных </t>
    </r>
    <r>
      <rPr>
        <b/>
        <u/>
        <sz val="14"/>
        <color theme="1"/>
        <rFont val="Times New Roman"/>
        <family val="1"/>
        <charset val="204"/>
      </rPr>
      <t>управлению ветеринарии Курской области</t>
    </r>
  </si>
  <si>
    <t>Развитие сельского хозяйства и регулирование рынков сельскохозяйственной продукции, сырья и продовольствия в Курской области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</si>
  <si>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</si>
  <si>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Физические и юридические лица</t>
  </si>
  <si>
    <t>Оформление и выдача ветеринарных сопроводительных документов</t>
  </si>
  <si>
    <t>Штуки</t>
  </si>
  <si>
    <t>Проведение мероприятий по защите населения от болезней общих для человека и животных и пищевых отравлений</t>
  </si>
  <si>
    <r>
      <t xml:space="preserve"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</t>
    </r>
    <r>
      <rPr>
        <b/>
        <u/>
        <sz val="14"/>
        <color theme="1"/>
        <rFont val="Times New Roman"/>
        <family val="1"/>
        <charset val="204"/>
      </rPr>
      <t>комитету жилищно-коммунального хозяйства и ТЭК Курской области</t>
    </r>
  </si>
  <si>
    <t>"Развитие образования в Курской области"</t>
  </si>
  <si>
    <t>Физические лица, за исключением лиц с ОВЗ и инвалидов</t>
  </si>
  <si>
    <r>
      <t xml:space="preserve"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</t>
    </r>
    <r>
      <rPr>
        <b/>
        <u/>
        <sz val="14"/>
        <color theme="1"/>
        <rFont val="Times New Roman"/>
        <family val="1"/>
        <charset val="204"/>
      </rPr>
      <t>комитету по культуре Курской области</t>
    </r>
  </si>
  <si>
    <t xml:space="preserve">1. </t>
  </si>
  <si>
    <t>Библиотечное, библиографическое и информационное обслуживание пользователей библиотеки</t>
  </si>
  <si>
    <t>Физические лица (граждане РФ)</t>
  </si>
  <si>
    <t>Количество посещений, единиц</t>
  </si>
  <si>
    <t>Формирование, учет, изучение, обеспечение физического сохранения и безопасности фондов библиотеки, включая оцифровку фондов</t>
  </si>
  <si>
    <t>Количество документов, единиц</t>
  </si>
  <si>
    <t>Публичный показ музейных предметов, музейных коллекций</t>
  </si>
  <si>
    <t>Число посетителей, человек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</si>
  <si>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</si>
  <si>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предметов, единиц</t>
  </si>
  <si>
    <t>Создание спектаклей</t>
  </si>
  <si>
    <t>Количество новых (капитально возобновленных) постановок, единиц</t>
  </si>
  <si>
    <t>Показ (организация показа) спектаклей (театральных постановок)</t>
  </si>
  <si>
    <t>Число зрителей, человек</t>
  </si>
  <si>
    <t>Количество новых (капитально возобновленных) концертов, единиц</t>
  </si>
  <si>
    <t>Услуги прочие по распространению кинофильмов, видеофильмов и телевизионных программ</t>
  </si>
  <si>
    <t>Количество выданных копий, единиц</t>
  </si>
  <si>
    <t>Организация и проведение культурно-массовых мероприятий: зрелищных, творческих, учебно-методических и иных</t>
  </si>
  <si>
    <t>Количество проведенных мероприятий, единиц</t>
  </si>
  <si>
    <t>Реализация дополнительных профессиональных программ повышения квалификации, реализация дополнительных профессиональных программ профессиональной переподготовки</t>
  </si>
  <si>
    <t>Реализация дополнительных общеразвивающих программ, реализация дополнительных предпрофессиональных программ в области искусства</t>
  </si>
  <si>
    <t>Оказание туристско-информационных услуг</t>
  </si>
  <si>
    <t>Количество просмотров, единиц</t>
  </si>
  <si>
    <t>Формирование, ведение баз данных, в том числе интернет-ресурсов в сфере туризма</t>
  </si>
  <si>
    <t>Количество работ, единиц</t>
  </si>
  <si>
    <t>Сведения о фактических и плановых объемах оказания государственных услуг (работ) и объемах субсидий на их выполнение в 2020-2024 годах автономным учреждением  Курской области "Многофункциональный центр по предоставлению государственных и муниципальных услуг" , подведомственным  комитету цифрового развития и связи Курской области</t>
  </si>
  <si>
    <t>Развитие экономики и внешних связей Курской области</t>
  </si>
  <si>
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</si>
  <si>
    <t>Юридические лица</t>
  </si>
  <si>
    <t>Регистрация в федеральной государственной информационной системе «Единая система идентификации и аутентификации в инфраструктуре, обеспечивающей информационно-технологическое взаимодействие информационных систем, используемых для предоставления государственных и муниципальных услуг в электронной форме» на безвозмездной основе</t>
  </si>
  <si>
    <t>Физические лица, юридические лица</t>
  </si>
  <si>
    <t>Прием заявлений о включении в список избирателей, участников референдума по месту нахождения при проведении выборов Президента Российской Федерации, выборов в органы государственной власти субъекта Российской Федерации, референдума субъекта Российской Федерации в соответствии с порядком включения в список избирателей, участников референдума по месту нахождения, установленным Центральной избирательной комиссией Российской Федерации</t>
  </si>
  <si>
    <t>Организация предоставления услуг юридическим лицам и индивидуальным предпринимателям, связанных с предоставлением государственных и муниципальных услуг, необходимых для начала осуществления и развития предпринимательской деятельности</t>
  </si>
  <si>
    <t>Подбор по заданным параметрам информации о недвижимом имуществе, включенном в перечни государственного и муниципального имущества, предусмотренные частью 4 статьи 18 Федерального закона от 24 июля 2007 г.        № 209-ФЗ «О развитии малого и среднего предпринимательства в Российской Федерации», и свободном от прав третьих лиц</t>
  </si>
  <si>
    <t>Предоставление по заданным параметрам информации о формах и условиях финансовой поддержки субъектов малого и среднего предпринимательства</t>
  </si>
  <si>
    <t>Предоставление по заданным параметрам информации об объемах и номенклатуре закупок конкретных и отдельных заказчиков, определенных в соответствии с Федеральным законом от 18 июля 2011 г. № 223-ФЗ «О закупках товаров, работ, услуг отдельными видами юридических лиц», у субъектов малого и среднего предпринимательства в текущем году</t>
  </si>
  <si>
    <t>Предоставление информации об органах государственной власти Российской Федерации, органах местного самоуправления, организациях, образующих инфраструктуру поддержки субъектов малого и среднего предпринимательства, о мерах и условиях поддержки, предоставляемой на федеральном, региональном и муниципальном уровнях субъектам малого и среднего предпринимательства</t>
  </si>
  <si>
    <t>Информирование о тренингах по программам обучения АО «Корпорация «МСП» и электронной записи на участие в таких тренингах</t>
  </si>
  <si>
    <t>Осуществление функционирования  регионального контакт-центра оперативной помощи гражданам в условиях распространения  новой коронавирусной инфекции COVID-19 по единому номеру "122"</t>
  </si>
  <si>
    <t>нет</t>
  </si>
  <si>
    <t>Работа выполняется с 2021 г.</t>
  </si>
  <si>
    <t xml:space="preserve"> Повышение уровня финансовой грамотности населения Курской области </t>
  </si>
  <si>
    <t>Организация консультаций по повышению финансовой грамотности населения на базе филиалов АУ КО "МФЦ"</t>
  </si>
  <si>
    <r>
      <t xml:space="preserve">Сведения о фактических и плановых объемах оказания государственных услуг (работ) и объемах субсидии на их выполнение в 2020-2024 годах государственными бюджетными и автономными учреждениями Курской области, подведомственными </t>
    </r>
    <r>
      <rPr>
        <b/>
        <u/>
        <sz val="12"/>
        <color theme="1"/>
        <rFont val="Times New Roman"/>
        <family val="1"/>
        <charset val="204"/>
      </rPr>
      <t>комитету здравоохранения Курской области</t>
    </r>
  </si>
  <si>
    <t>Наименование государственной программы</t>
  </si>
  <si>
    <t>Наименование государственной услуги (работы)</t>
  </si>
  <si>
    <t>Единица измерения</t>
  </si>
  <si>
    <t>объем оказания государственных услуг (работ)</t>
  </si>
  <si>
    <t>объем субсидии на оказание государственных услуг (работ) тыс. руб.</t>
  </si>
  <si>
    <t>Планируемый объем оказания государственных услуг (работ)</t>
  </si>
  <si>
    <t>Планируемый объем субсидии на оказание государственных услуг (работ) тыс. руб.</t>
  </si>
  <si>
    <t>Развитие здравоохранения в Курской области</t>
  </si>
  <si>
    <t xml:space="preserve">Первичная медико-санитарная помощь, не включенная в базовую программу обязательного медицинского страхования </t>
  </si>
  <si>
    <t>Число посещений</t>
  </si>
  <si>
    <t>Профилактика неинфекционных заболеваний, формирование здорового образа жизни и санитрано-гигиеническое просвящение</t>
  </si>
  <si>
    <t>Количество мероприятий</t>
  </si>
  <si>
    <t>Первичная медико-санитарная помощь в части диагностики и лечения по профилю «Наркология»</t>
  </si>
  <si>
    <t>Первичная медико-санитарная помощь в части диагностики и лечения по профилю «Фтизиатрия»</t>
  </si>
  <si>
    <t>Первичная медико-санитарная помощь в части диагностики и лечения по профилю «Психиатрия»</t>
  </si>
  <si>
    <t>Первичная медико-санитарная помощь в части диагностики и лечения по профилю «Венерология»</t>
  </si>
  <si>
    <t>Первичная медико-санитарная помощь в части диагностики и лечения по профилю «ВИЧ-инфекция»</t>
  </si>
  <si>
    <t>Число обращений</t>
  </si>
  <si>
    <t>Первичная медико-санитарная помощь, в части диагностики и лечения по профилю «Профпатология»</t>
  </si>
  <si>
    <t xml:space="preserve">Судебно-психиатрическая экспертиза </t>
  </si>
  <si>
    <t>Количество экспертиз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</si>
  <si>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</si>
  <si>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освидетельствований</t>
  </si>
  <si>
    <t>Первичная медико-санитарная помощь в части диагностики и лечения по профилю «Генетика»</t>
  </si>
  <si>
    <t>Число исследований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</si>
  <si>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«Фтизиатрия» </t>
  </si>
  <si>
    <t>Случаи госпитализации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</si>
  <si>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«Венерология» </t>
  </si>
  <si>
    <t>Случаи лечения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</si>
  <si>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«Психиатрия - наркология (в части наркологии)» 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</si>
  <si>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«Психиатрия» </t>
  </si>
  <si>
    <t>Судебно-психиатрическая  экспертиза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</si>
  <si>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«Инфекционные болезни (в части синдрома приобретенного иммунодефицита (ВИЧ-инфекции)» </t>
  </si>
  <si>
    <t xml:space="preserve">Патологическая анатомия </t>
  </si>
  <si>
    <t>Количество исследований</t>
  </si>
  <si>
    <t xml:space="preserve">Специализированная медицинская помощь (за исключением высокотехнологичной медицинской помощи),  не включенная в базовую программу обязательного медицинского страхования, по профилю «Профпатология» </t>
  </si>
  <si>
    <t>Консультация врача-психиатра</t>
  </si>
  <si>
    <t>количество консультаций</t>
  </si>
  <si>
    <t>Специализированная медицинская помощь (за исключением высокотехнологичной медицинской помощи),  включенная в базовую программу обязательного медицинского страхования</t>
  </si>
  <si>
    <t xml:space="preserve">Высокотехнологичная медицинская помощь, не включенная в базовую программу обязательного медицинского страхования, по профилю «Травматология – ортопедия» </t>
  </si>
  <si>
    <t>Число пациентов</t>
  </si>
  <si>
    <t xml:space="preserve">Высокотехнологичная медицинская помощь, не включенная в базовую программу обязательного медицинского страхования, по профилю «Сердечно-сосудистая хирургия» </t>
  </si>
  <si>
    <t>Высокотехнологичная медицинская помощь, не включенная в базовую программу обязательного медицинского страхования, по профилю "Офтальмология"</t>
  </si>
  <si>
    <t xml:space="preserve">Высокотехнологичная медицинская помощь, не включенная в базовую программу обязательного медицинского страхования, по профилю «Онкология» </t>
  </si>
  <si>
    <t xml:space="preserve">Заготовка, хранение, транспортировка и обеспечение безопасности донорской крови и ее компонентов </t>
  </si>
  <si>
    <t>Литры</t>
  </si>
  <si>
    <t xml:space="preserve">Скорая, в том числе скорая специализированная, медицинская помощь (включая медицинскую эвакуацию), включенная в базовую программу обязательного медицинского страхования, а также оказание медицинской помощи при чрезвычайных ситуациях </t>
  </si>
  <si>
    <t>Количество пациентов</t>
  </si>
  <si>
    <t>организация круглосуточного приема, содержания, выхаживания и воспитания детей</t>
  </si>
  <si>
    <t>Количество койко-дней</t>
  </si>
  <si>
    <t>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</t>
  </si>
  <si>
    <t>Организация отдыха детей и молодежи</t>
  </si>
  <si>
    <t>Количество человеко-дней пребывания</t>
  </si>
  <si>
    <t xml:space="preserve">Паллиативная медицинская помощь </t>
  </si>
  <si>
    <t xml:space="preserve">Реализация дополнительных профессиональных образовательных программ повышения квалификации </t>
  </si>
  <si>
    <t xml:space="preserve">Реализация дополнительных профессиональных программ профессиональной переподготовки </t>
  </si>
  <si>
    <t xml:space="preserve">Судебно-медицинская экспертиза </t>
  </si>
  <si>
    <t xml:space="preserve">Транспортировка тел умерших, не связанная с предоставлением ритуальных услуг </t>
  </si>
  <si>
    <t>1 час работы бригады</t>
  </si>
  <si>
    <t xml:space="preserve">Ведение информационных ресурсов и баз данных </t>
  </si>
  <si>
    <t>Количество информационных ресурсов и баз данных</t>
  </si>
  <si>
    <t>Медицинское сопровождение по медицинским показаниям больных, страдающих хронической почечной недостаточностью, к месту проведения амбулаторного гемодиализа</t>
  </si>
  <si>
    <t>количество единиц</t>
  </si>
  <si>
    <t>Скорая, в том числе специализированная, медицинская помощь (включая медицинскую эвакуацию), не включенная в базовую программу обязательного медицинского страхования</t>
  </si>
  <si>
    <t>Развитие образования в Курской области</t>
  </si>
  <si>
    <t>Сестринское дело/среднее общее образование (очная)</t>
  </si>
  <si>
    <t>число обучающихся</t>
  </si>
  <si>
    <t>Сестринское дело/основное  общее образование (очная)</t>
  </si>
  <si>
    <t>Сестринское дело/среднее общее образование (очно-заочная)</t>
  </si>
  <si>
    <t>Акушерское дело/основное общее образование (очная)</t>
  </si>
  <si>
    <t>Лечебное дело/среднее общее образование (очная)</t>
  </si>
  <si>
    <t>Стоматология ортопедическая/среднее общее образование (очная)</t>
  </si>
  <si>
    <t>Итого:</t>
  </si>
  <si>
    <t>2023  год</t>
  </si>
  <si>
    <t>2024  год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</si>
  <si>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 государственной инспекции строительного надзора Курской области</t>
  </si>
  <si>
    <t>Проведение строительного контроля застройщика при выполнения работ  по капитальному ремонту объектов капитального строительства</t>
  </si>
  <si>
    <t>структурные  и отраслевые подразделения Админстрации Курской области и их подведственные учреждения</t>
  </si>
  <si>
    <t>шт</t>
  </si>
  <si>
    <t>Единицы измерения показателя объёма государственной услуги (работы)</t>
  </si>
  <si>
    <t>объём оказания государственных услуг (работ)</t>
  </si>
  <si>
    <t>Стоимость единицы (тыс. руб.)</t>
  </si>
  <si>
    <t>объём субсидии на оказание государственных услуг (работ)</t>
  </si>
  <si>
    <t>Планируемый объём оказания государственных услуг (работ)</t>
  </si>
  <si>
    <t>Предусмотренный объём субсидии на оказание государственных услуг (работ) (тыс. руб.)</t>
  </si>
  <si>
    <t xml:space="preserve">Государственная программа "Развитие экономики и внешних связей Курской области", подпрограмма 1 "Создание благоприятных условий для привлечения инвестиций в экономику Курской области"
</t>
  </si>
  <si>
    <t>Исследование конъюнктуры рынка инвестиций</t>
  </si>
  <si>
    <t>Потенциальные инвесторы</t>
  </si>
  <si>
    <t>шт.</t>
  </si>
  <si>
    <t>Предоставление информационной и консультационной поддержки субъектам инвестиционной деятельности (комплексное сопровождение инвестиционных проектов (инвесторов) по принципу «одного окна»)</t>
  </si>
  <si>
    <t>Инициаторы инвестиционных проектов</t>
  </si>
  <si>
    <t>Предоставление информационной и консультационной поддержки субъектам инвестиционной деятельности (мониторинг реализации инвестиционных проектов инвесторов, с которыми не заключены соглашения о сопровождении по принципу «одного окна», но по которым автономное учреждение «Корпорация развития Курской области» оказывает инвесторам содействие в реализации проектов)</t>
  </si>
  <si>
    <t>Предоставление информационной  и консультационной поддержки субъектам инвестиционной деятельности (информирование и консультирование субъектов предпринимательской и инвестиционной деятельности об условиях реализации инвестиционных проектов на территории Курской области, в том числе на принципах ГЧП и мерах государственной поддержки, предоставляемых инвесторам)</t>
  </si>
  <si>
    <t>Организация проведения и (или) участие в организации (проведении) информационно-презентационных мероприятий</t>
  </si>
  <si>
    <t>Потенциальные и действующие инвесторы</t>
  </si>
  <si>
    <t>Создание и ведение баз данных (Создание и ведение баз данных по инвестиционным проектам, сопровождаемым по принципу «одного окна» и проектам, по которым осуществляется мониторинг их реализации)</t>
  </si>
  <si>
    <t>Потенциалные инвесторы</t>
  </si>
  <si>
    <t>Создание и ведение баз данных (создание и ведение сайта автономного учреждения «Корпорация развития Курской области» в сети «Интернет»; подготовка информационных материалов для наполнения сайта, постоянная актуализация материалов; обеспечение бесперебойного функционирования сайта)</t>
  </si>
  <si>
    <t>Население Курской области</t>
  </si>
  <si>
    <r>
  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</t>
    </r>
    <r>
      <rPr>
        <sz val="14"/>
        <color theme="1"/>
        <rFont val="Times New Roman"/>
        <family val="1"/>
        <charset val="204"/>
      </rPr>
      <t>х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>комитету промышленности, торговли и предпринимательства Курской области</t>
    </r>
  </si>
  <si>
    <t>Государственная программа Курской области "Развитие экономики и внешних связей Курской области"</t>
  </si>
  <si>
    <t>Поддержка выставочной деятельности</t>
  </si>
  <si>
    <t>Органы государственной власти; Органы местного самоуправления;Государственные учреждения; Муниципальные учреждения, Субъекты малого и среднего предпринимательства; Физические лица; Индивидуальные предприниматели; Юридические лица</t>
  </si>
  <si>
    <t>Информационно-аналитическое наблюдение за состоянием рынка определенного товара и осуществлением торговой деятельности на территории Курской области</t>
  </si>
  <si>
    <t>Деятельность по созданию и использованию баз данных и информационных ресурсов</t>
  </si>
  <si>
    <t>Физические лица; Юридические лица; Муниципальные учреждения</t>
  </si>
  <si>
    <t>4 247 ,06</t>
  </si>
  <si>
    <t>Работа по содержанию (эксплуатации) имущества, находящегося в государственной (муниципальной) собственности</t>
  </si>
  <si>
    <t xml:space="preserve"> тыс.м.кв.</t>
  </si>
  <si>
    <t>4 602, 97</t>
  </si>
  <si>
    <t>Расходы на обеспечение  деятельности (оказания услуг) государственных учреждений                                  (0510710010)</t>
  </si>
  <si>
    <t>Осуществление архитектурно-строительного проектирования разработка проектно-сметной документации объектов недвижимости</t>
  </si>
  <si>
    <t>Количество объектов (штука)</t>
  </si>
  <si>
    <t>Проведение ежегодной межрегиональной оптово-розничной Курской Коренской ярмарки (1440112704)</t>
  </si>
  <si>
    <t>Предоставление жилых помещений детям-сиротам, оставшимся без попечения родителей…                             (03314R0821)</t>
  </si>
  <si>
    <t>Физические лица за исключением лиц с ОВЗ и инвалидов</t>
  </si>
  <si>
    <t>адаптированная программа</t>
  </si>
  <si>
    <t>Обучающиеся с ограниченными возможностями здоровья (ОВЗ)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</si>
  <si>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комитету строительства Курской области</t>
  </si>
  <si>
    <t xml:space="preserve"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 комитету информации и печати Курской области 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</si>
  <si>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комитету молодежной политики Курской области</t>
  </si>
  <si>
    <t>Сведения о фактических и плановых объемах оказания государственных услуг (работ) и объемах субсидий на их выполнение в 2020-2024 годах государственными бюджетными и автономными учреждениями Курской области, подведомственных комитету природных ресурсов Курской области</t>
  </si>
  <si>
    <t>Сведения о фактических и плановых объёмах оказания государственных услуг (работ) и объёмах субсидий на их выполнение в 2020-2024 годах , подведомтсвенных учреждениям комитету по экономике и раззвитию Курской области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</si>
</sst>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0.0"/>
    <numFmt numFmtId="165" formatCode="#,##0.000"/>
    <numFmt numFmtId="166" formatCode="#,##0.0"/>
    <numFmt numFmtId="167" formatCode="0.000"/>
    <numFmt numFmtId="168" formatCode="_-* #,##0.00_р_._-;\-* #,##0.00_р_._-;_-* &quot;-&quot;??_р_._-;_-@_-"/>
    <numFmt numFmtId="169" formatCode="_-* #,##0.000\ _₽_-;\-* #,##0.000\ _₽_-;_-* &quot;-&quot;??\ _₽_-;_-@_-"/>
    <numFmt numFmtId="170" formatCode="#,##0.00;\-#,##0.00"/>
    <numFmt numFmtId="171" formatCode="0.00;\-0.00"/>
    <numFmt numFmtId="172" formatCode="000000"/>
  </numFmts>
  <fonts count="42">
    <font>
      <sz val="10"/>
      <name val="Arial Cyr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"/>
      <family val="1"/>
    </font>
    <font>
      <sz val="11"/>
      <name val="Times"/>
      <family val="1"/>
    </font>
    <font>
      <sz val="10"/>
      <name val="Times"/>
      <family val="1"/>
    </font>
    <font>
      <sz val="10"/>
      <color theme="1"/>
      <name val="Times"/>
      <family val="1"/>
    </font>
    <font>
      <b/>
      <sz val="9"/>
      <name val="Times"/>
      <family val="1"/>
    </font>
    <font>
      <sz val="12"/>
      <color theme="1"/>
      <name val="Times New Roman"/>
      <family val="2"/>
    </font>
    <font>
      <sz val="11"/>
      <color theme="1"/>
      <name val="Times New Roman"/>
      <family val="2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rgb="FF000000"/>
      <name val="Arial"/>
      <family val="2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40" fillId="0" borderId="31">
      <alignment horizontal="left" vertical="top" wrapText="1"/>
    </xf>
  </cellStyleXfs>
  <cellXfs count="458">
    <xf numFmtId="0" fontId="0" fillId="0" borderId="0" xfId="0"/>
    <xf numFmtId="0" fontId="7" fillId="0" borderId="0" xfId="3" applyFont="1"/>
    <xf numFmtId="0" fontId="8" fillId="0" borderId="1" xfId="3" applyFont="1" applyBorder="1" applyAlignment="1">
      <alignment horizontal="center" vertical="center" wrapText="1"/>
    </xf>
    <xf numFmtId="3" fontId="7" fillId="0" borderId="3" xfId="3" applyNumberFormat="1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3" xfId="3" applyFont="1" applyBorder="1" applyAlignment="1">
      <alignment horizontal="left" vertical="center" wrapText="1"/>
    </xf>
    <xf numFmtId="166" fontId="7" fillId="0" borderId="3" xfId="3" applyNumberFormat="1" applyFont="1" applyBorder="1" applyAlignment="1">
      <alignment horizontal="center" vertical="center"/>
    </xf>
    <xf numFmtId="0" fontId="8" fillId="0" borderId="10" xfId="3" applyFont="1" applyBorder="1" applyAlignment="1">
      <alignment horizontal="center"/>
    </xf>
    <xf numFmtId="166" fontId="8" fillId="0" borderId="10" xfId="3" applyNumberFormat="1" applyFont="1" applyBorder="1" applyAlignment="1">
      <alignment horizontal="center"/>
    </xf>
    <xf numFmtId="0" fontId="7" fillId="0" borderId="0" xfId="3" applyFont="1" applyBorder="1" applyAlignment="1">
      <alignment horizontal="center" vertical="top" wrapText="1"/>
    </xf>
    <xf numFmtId="166" fontId="7" fillId="0" borderId="0" xfId="3" applyNumberFormat="1" applyFont="1" applyBorder="1" applyAlignment="1">
      <alignment horizontal="center" vertical="top" wrapText="1"/>
    </xf>
    <xf numFmtId="0" fontId="7" fillId="0" borderId="0" xfId="3" applyFont="1" applyBorder="1"/>
    <xf numFmtId="0" fontId="8" fillId="0" borderId="0" xfId="3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center" vertical="center" wrapText="1"/>
    </xf>
    <xf numFmtId="166" fontId="7" fillId="0" borderId="0" xfId="3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165" fontId="7" fillId="0" borderId="3" xfId="3" applyNumberFormat="1" applyFont="1" applyBorder="1" applyAlignment="1">
      <alignment horizontal="center" vertical="center"/>
    </xf>
    <xf numFmtId="0" fontId="8" fillId="0" borderId="3" xfId="3" applyFont="1" applyBorder="1" applyAlignment="1">
      <alignment horizontal="center"/>
    </xf>
    <xf numFmtId="0" fontId="12" fillId="0" borderId="3" xfId="3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top" wrapText="1"/>
    </xf>
    <xf numFmtId="0" fontId="8" fillId="0" borderId="0" xfId="3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3" fontId="7" fillId="2" borderId="3" xfId="3" applyNumberFormat="1" applyFont="1" applyFill="1" applyBorder="1" applyAlignment="1">
      <alignment horizontal="center" vertical="center"/>
    </xf>
    <xf numFmtId="166" fontId="7" fillId="2" borderId="3" xfId="3" applyNumberFormat="1" applyFont="1" applyFill="1" applyBorder="1" applyAlignment="1">
      <alignment horizontal="center" vertical="center"/>
    </xf>
    <xf numFmtId="165" fontId="8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vertical="top" wrapText="1"/>
    </xf>
    <xf numFmtId="3" fontId="7" fillId="0" borderId="2" xfId="3" applyNumberFormat="1" applyFont="1" applyBorder="1" applyAlignment="1">
      <alignment horizontal="center" vertical="center"/>
    </xf>
    <xf numFmtId="166" fontId="8" fillId="0" borderId="10" xfId="3" applyNumberFormat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top" wrapText="1"/>
    </xf>
    <xf numFmtId="1" fontId="6" fillId="0" borderId="3" xfId="3" applyNumberFormat="1" applyFont="1" applyBorder="1" applyAlignment="1">
      <alignment horizontal="center" vertical="center"/>
    </xf>
    <xf numFmtId="165" fontId="6" fillId="0" borderId="3" xfId="3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168" fontId="9" fillId="2" borderId="3" xfId="2" applyNumberFormat="1" applyFont="1" applyFill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3" fontId="12" fillId="0" borderId="3" xfId="3" applyNumberFormat="1" applyFont="1" applyBorder="1" applyAlignment="1">
      <alignment horizontal="center" vertical="center"/>
    </xf>
    <xf numFmtId="0" fontId="12" fillId="0" borderId="3" xfId="3" applyNumberFormat="1" applyFont="1" applyBorder="1" applyAlignment="1">
      <alignment horizontal="center" vertical="center" wrapText="1"/>
    </xf>
    <xf numFmtId="0" fontId="12" fillId="0" borderId="2" xfId="3" applyNumberFormat="1" applyFont="1" applyBorder="1" applyAlignment="1">
      <alignment horizontal="center" vertical="center" wrapText="1"/>
    </xf>
    <xf numFmtId="3" fontId="16" fillId="0" borderId="2" xfId="3" applyNumberFormat="1" applyFont="1" applyBorder="1" applyAlignment="1">
      <alignment horizontal="center" vertical="center" wrapText="1"/>
    </xf>
    <xf numFmtId="3" fontId="16" fillId="0" borderId="2" xfId="3" applyNumberFormat="1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 vertical="top" wrapText="1"/>
    </xf>
    <xf numFmtId="0" fontId="8" fillId="0" borderId="0" xfId="3" applyFont="1" applyBorder="1" applyAlignment="1"/>
    <xf numFmtId="0" fontId="9" fillId="0" borderId="0" xfId="3" applyFont="1"/>
    <xf numFmtId="0" fontId="13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/>
    </xf>
    <xf numFmtId="3" fontId="9" fillId="0" borderId="3" xfId="3" applyNumberFormat="1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166" fontId="9" fillId="0" borderId="3" xfId="3" applyNumberFormat="1" applyFont="1" applyBorder="1" applyAlignment="1">
      <alignment horizontal="center" vertical="center"/>
    </xf>
    <xf numFmtId="165" fontId="9" fillId="0" borderId="3" xfId="3" applyNumberFormat="1" applyFont="1" applyBorder="1" applyAlignment="1">
      <alignment horizontal="center" vertical="center"/>
    </xf>
    <xf numFmtId="4" fontId="9" fillId="0" borderId="3" xfId="3" applyNumberFormat="1" applyFont="1" applyBorder="1" applyAlignment="1">
      <alignment horizontal="center" vertical="center"/>
    </xf>
    <xf numFmtId="166" fontId="9" fillId="0" borderId="3" xfId="3" applyNumberFormat="1" applyFont="1" applyBorder="1" applyAlignment="1">
      <alignment horizontal="center" vertical="center" wrapText="1"/>
    </xf>
    <xf numFmtId="164" fontId="9" fillId="0" borderId="3" xfId="3" applyNumberFormat="1" applyFont="1" applyBorder="1" applyAlignment="1">
      <alignment horizontal="center" vertical="center" wrapText="1"/>
    </xf>
    <xf numFmtId="165" fontId="9" fillId="0" borderId="3" xfId="3" applyNumberFormat="1" applyFont="1" applyBorder="1" applyAlignment="1">
      <alignment horizontal="center" vertical="center" wrapText="1"/>
    </xf>
    <xf numFmtId="0" fontId="13" fillId="0" borderId="10" xfId="3" applyFont="1" applyBorder="1" applyAlignment="1">
      <alignment horizontal="center"/>
    </xf>
    <xf numFmtId="165" fontId="13" fillId="0" borderId="10" xfId="3" applyNumberFormat="1" applyFont="1" applyBorder="1" applyAlignment="1">
      <alignment horizontal="center"/>
    </xf>
    <xf numFmtId="166" fontId="13" fillId="0" borderId="10" xfId="3" applyNumberFormat="1" applyFont="1" applyBorder="1" applyAlignment="1">
      <alignment horizontal="center"/>
    </xf>
    <xf numFmtId="0" fontId="9" fillId="0" borderId="0" xfId="3" applyFont="1" applyBorder="1"/>
    <xf numFmtId="0" fontId="9" fillId="0" borderId="0" xfId="3" applyFont="1" applyBorder="1" applyAlignment="1">
      <alignment horizontal="center" vertical="top" wrapText="1"/>
    </xf>
    <xf numFmtId="0" fontId="9" fillId="0" borderId="0" xfId="3" applyFont="1" applyBorder="1" applyAlignment="1">
      <alignment horizontal="left" vertical="top" wrapText="1"/>
    </xf>
    <xf numFmtId="166" fontId="9" fillId="0" borderId="0" xfId="3" applyNumberFormat="1" applyFont="1" applyBorder="1" applyAlignment="1">
      <alignment horizontal="center" vertical="top" wrapText="1"/>
    </xf>
    <xf numFmtId="0" fontId="13" fillId="0" borderId="0" xfId="3" applyFont="1" applyBorder="1" applyAlignment="1">
      <alignment wrapText="1"/>
    </xf>
    <xf numFmtId="166" fontId="13" fillId="0" borderId="0" xfId="3" applyNumberFormat="1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/>
    <xf numFmtId="0" fontId="9" fillId="0" borderId="0" xfId="3" applyFont="1" applyBorder="1" applyAlignment="1">
      <alignment horizontal="center" vertical="center" wrapText="1"/>
    </xf>
    <xf numFmtId="166" fontId="9" fillId="0" borderId="0" xfId="3" applyNumberFormat="1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8" fillId="0" borderId="0" xfId="3" applyFont="1" applyBorder="1" applyAlignment="1"/>
    <xf numFmtId="3" fontId="8" fillId="0" borderId="10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 vertical="top" wrapText="1"/>
    </xf>
    <xf numFmtId="0" fontId="8" fillId="0" borderId="0" xfId="3" applyFont="1" applyBorder="1" applyAlignment="1"/>
    <xf numFmtId="1" fontId="17" fillId="0" borderId="3" xfId="3" applyNumberFormat="1" applyFont="1" applyBorder="1" applyAlignment="1">
      <alignment horizontal="center" vertical="center"/>
    </xf>
    <xf numFmtId="165" fontId="17" fillId="0" borderId="3" xfId="3" applyNumberFormat="1" applyFont="1" applyBorder="1" applyAlignment="1">
      <alignment horizontal="center" vertical="center"/>
    </xf>
    <xf numFmtId="0" fontId="18" fillId="0" borderId="10" xfId="3" applyFont="1" applyBorder="1" applyAlignment="1">
      <alignment horizontal="center"/>
    </xf>
    <xf numFmtId="165" fontId="18" fillId="0" borderId="10" xfId="3" applyNumberFormat="1" applyFont="1" applyBorder="1" applyAlignment="1">
      <alignment horizontal="center"/>
    </xf>
    <xf numFmtId="0" fontId="21" fillId="0" borderId="0" xfId="3" applyFont="1"/>
    <xf numFmtId="0" fontId="19" fillId="0" borderId="1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/>
    </xf>
    <xf numFmtId="3" fontId="21" fillId="0" borderId="3" xfId="3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justify" vertical="center" wrapText="1"/>
    </xf>
    <xf numFmtId="0" fontId="21" fillId="0" borderId="3" xfId="3" applyFont="1" applyBorder="1" applyAlignment="1">
      <alignment horizontal="left" vertical="center" wrapText="1"/>
    </xf>
    <xf numFmtId="0" fontId="7" fillId="0" borderId="0" xfId="3" applyFont="1" applyBorder="1" applyAlignment="1">
      <alignment vertical="center"/>
    </xf>
    <xf numFmtId="0" fontId="21" fillId="0" borderId="3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justify" vertical="center" wrapText="1"/>
    </xf>
    <xf numFmtId="0" fontId="21" fillId="0" borderId="2" xfId="3" applyFont="1" applyBorder="1" applyAlignment="1">
      <alignment horizontal="left" vertical="center" wrapText="1"/>
    </xf>
    <xf numFmtId="0" fontId="21" fillId="0" borderId="2" xfId="3" applyFont="1" applyBorder="1" applyAlignment="1">
      <alignment horizontal="center" vertical="center"/>
    </xf>
    <xf numFmtId="3" fontId="21" fillId="0" borderId="2" xfId="3" applyNumberFormat="1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4" xfId="0" applyFont="1" applyBorder="1" applyAlignment="1">
      <alignment horizontal="justify" vertical="center" wrapText="1"/>
    </xf>
    <xf numFmtId="0" fontId="21" fillId="0" borderId="4" xfId="3" applyFont="1" applyBorder="1" applyAlignment="1">
      <alignment horizontal="left" vertical="center" wrapText="1"/>
    </xf>
    <xf numFmtId="3" fontId="21" fillId="0" borderId="4" xfId="3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19" fillId="0" borderId="3" xfId="3" applyFont="1" applyBorder="1" applyAlignment="1">
      <alignment horizontal="center"/>
    </xf>
    <xf numFmtId="0" fontId="21" fillId="0" borderId="3" xfId="3" applyFont="1" applyBorder="1" applyAlignment="1">
      <alignment horizontal="center" vertical="top" wrapText="1"/>
    </xf>
    <xf numFmtId="0" fontId="19" fillId="0" borderId="3" xfId="3" applyFont="1" applyBorder="1" applyAlignment="1">
      <alignment horizontal="center" vertical="top" wrapText="1"/>
    </xf>
    <xf numFmtId="0" fontId="21" fillId="0" borderId="3" xfId="3" applyFont="1" applyBorder="1" applyAlignment="1">
      <alignment vertical="top" wrapText="1"/>
    </xf>
    <xf numFmtId="167" fontId="19" fillId="0" borderId="3" xfId="3" applyNumberFormat="1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justify"/>
    </xf>
    <xf numFmtId="0" fontId="21" fillId="0" borderId="3" xfId="3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3" applyFont="1" applyBorder="1" applyAlignment="1">
      <alignment vertical="top" wrapText="1"/>
    </xf>
    <xf numFmtId="165" fontId="21" fillId="0" borderId="3" xfId="3" applyNumberFormat="1" applyFont="1" applyBorder="1" applyAlignment="1">
      <alignment horizontal="center" vertical="center"/>
    </xf>
    <xf numFmtId="165" fontId="19" fillId="0" borderId="3" xfId="3" applyNumberFormat="1" applyFont="1" applyBorder="1" applyAlignment="1">
      <alignment horizontal="center"/>
    </xf>
    <xf numFmtId="165" fontId="19" fillId="0" borderId="3" xfId="3" applyNumberFormat="1" applyFont="1" applyBorder="1" applyAlignment="1">
      <alignment horizontal="center" vertical="top" wrapText="1"/>
    </xf>
    <xf numFmtId="165" fontId="19" fillId="0" borderId="3" xfId="3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9" fontId="7" fillId="0" borderId="3" xfId="2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" fontId="7" fillId="0" borderId="3" xfId="3" applyNumberFormat="1" applyFont="1" applyBorder="1" applyAlignment="1">
      <alignment horizontal="center" vertical="center" wrapText="1"/>
    </xf>
    <xf numFmtId="169" fontId="2" fillId="0" borderId="3" xfId="2" applyNumberFormat="1" applyFont="1" applyBorder="1" applyAlignment="1">
      <alignment horizontal="center" vertical="center"/>
    </xf>
    <xf numFmtId="165" fontId="8" fillId="0" borderId="3" xfId="3" applyNumberFormat="1" applyFont="1" applyBorder="1" applyAlignment="1">
      <alignment horizontal="center" vertical="center"/>
    </xf>
    <xf numFmtId="0" fontId="3" fillId="0" borderId="0" xfId="3" applyFont="1"/>
    <xf numFmtId="0" fontId="2" fillId="0" borderId="3" xfId="3" applyFont="1" applyBorder="1" applyAlignment="1">
      <alignment horizontal="center"/>
    </xf>
    <xf numFmtId="0" fontId="2" fillId="0" borderId="3" xfId="3" applyFont="1" applyBorder="1" applyAlignment="1">
      <alignment horizontal="left" wrapText="1"/>
    </xf>
    <xf numFmtId="0" fontId="2" fillId="0" borderId="0" xfId="3" applyFont="1" applyAlignment="1"/>
    <xf numFmtId="0" fontId="4" fillId="0" borderId="10" xfId="3" applyFont="1" applyBorder="1" applyAlignment="1">
      <alignment horizontal="center"/>
    </xf>
    <xf numFmtId="0" fontId="3" fillId="0" borderId="0" xfId="3" applyFont="1" applyBorder="1"/>
    <xf numFmtId="0" fontId="7" fillId="0" borderId="0" xfId="3" applyFont="1" applyFill="1" applyBorder="1" applyAlignment="1">
      <alignment horizontal="center" vertical="top" wrapText="1"/>
    </xf>
    <xf numFmtId="166" fontId="7" fillId="0" borderId="0" xfId="3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166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166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8" fillId="0" borderId="0" xfId="3" applyFont="1" applyFill="1" applyBorder="1" applyAlignment="1"/>
    <xf numFmtId="166" fontId="8" fillId="0" borderId="0" xfId="3" applyNumberFormat="1" applyFont="1" applyFill="1" applyBorder="1" applyAlignment="1"/>
    <xf numFmtId="0" fontId="7" fillId="0" borderId="0" xfId="3" applyFont="1" applyBorder="1" applyAlignment="1">
      <alignment vertical="top" wrapText="1"/>
    </xf>
    <xf numFmtId="0" fontId="26" fillId="0" borderId="0" xfId="3" applyFont="1"/>
    <xf numFmtId="0" fontId="27" fillId="0" borderId="1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/>
    </xf>
    <xf numFmtId="3" fontId="26" fillId="0" borderId="3" xfId="3" applyNumberFormat="1" applyFont="1" applyBorder="1" applyAlignment="1">
      <alignment horizontal="center" vertical="center"/>
    </xf>
    <xf numFmtId="0" fontId="26" fillId="0" borderId="0" xfId="3" applyFont="1" applyAlignment="1">
      <alignment vertical="center"/>
    </xf>
    <xf numFmtId="166" fontId="26" fillId="0" borderId="3" xfId="3" applyNumberFormat="1" applyFont="1" applyBorder="1" applyAlignment="1">
      <alignment horizontal="center" vertical="center"/>
    </xf>
    <xf numFmtId="0" fontId="27" fillId="0" borderId="21" xfId="3" applyFont="1" applyBorder="1" applyAlignment="1">
      <alignment horizontal="center"/>
    </xf>
    <xf numFmtId="166" fontId="27" fillId="0" borderId="21" xfId="3" applyNumberFormat="1" applyFont="1" applyBorder="1" applyAlignment="1">
      <alignment horizontal="center"/>
    </xf>
    <xf numFmtId="0" fontId="26" fillId="0" borderId="0" xfId="3" applyFont="1" applyAlignment="1">
      <alignment horizontal="center" vertical="top" wrapText="1"/>
    </xf>
    <xf numFmtId="0" fontId="26" fillId="0" borderId="0" xfId="3" applyFont="1" applyAlignment="1">
      <alignment horizontal="left" vertical="top" wrapText="1"/>
    </xf>
    <xf numFmtId="166" fontId="26" fillId="0" borderId="0" xfId="3" applyNumberFormat="1" applyFont="1" applyAlignment="1">
      <alignment horizontal="center" vertical="top" wrapText="1"/>
    </xf>
    <xf numFmtId="0" fontId="27" fillId="0" borderId="0" xfId="3" applyFont="1" applyAlignment="1">
      <alignment wrapText="1"/>
    </xf>
    <xf numFmtId="166" fontId="27" fillId="0" borderId="0" xfId="3" applyNumberFormat="1" applyFont="1" applyAlignment="1">
      <alignment horizontal="center"/>
    </xf>
    <xf numFmtId="0" fontId="27" fillId="0" borderId="0" xfId="3" applyFont="1" applyAlignment="1">
      <alignment horizontal="center"/>
    </xf>
    <xf numFmtId="0" fontId="27" fillId="0" borderId="0" xfId="3" applyFont="1"/>
    <xf numFmtId="0" fontId="26" fillId="0" borderId="0" xfId="3" applyFont="1" applyAlignment="1">
      <alignment horizontal="center" vertical="center" wrapText="1"/>
    </xf>
    <xf numFmtId="166" fontId="26" fillId="0" borderId="0" xfId="3" applyNumberFormat="1" applyFont="1" applyAlignment="1">
      <alignment horizontal="center" vertical="center" wrapText="1"/>
    </xf>
    <xf numFmtId="0" fontId="7" fillId="0" borderId="0" xfId="3" applyFont="1" applyBorder="1" applyAlignment="1">
      <alignment horizontal="left" vertical="top" wrapText="1"/>
    </xf>
    <xf numFmtId="0" fontId="8" fillId="0" borderId="0" xfId="3" applyFont="1" applyBorder="1" applyAlignment="1"/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29" fillId="2" borderId="3" xfId="0" applyFont="1" applyFill="1" applyBorder="1" applyAlignment="1">
      <alignment horizontal="center" vertical="center" wrapText="1"/>
    </xf>
    <xf numFmtId="166" fontId="7" fillId="0" borderId="3" xfId="3" applyNumberFormat="1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8" fillId="0" borderId="0" xfId="3" applyFont="1" applyBorder="1" applyAlignment="1"/>
    <xf numFmtId="0" fontId="7" fillId="0" borderId="0" xfId="3" applyFont="1" applyBorder="1" applyAlignment="1">
      <alignment horizontal="left" vertical="top" wrapText="1"/>
    </xf>
    <xf numFmtId="0" fontId="12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32" fillId="0" borderId="0" xfId="0" applyNumberFormat="1" applyFont="1"/>
    <xf numFmtId="0" fontId="32" fillId="0" borderId="14" xfId="0" applyNumberFormat="1" applyFont="1" applyBorder="1" applyAlignment="1">
      <alignment horizontal="center" vertical="center" wrapText="1"/>
    </xf>
    <xf numFmtId="0" fontId="32" fillId="0" borderId="14" xfId="0" applyNumberFormat="1" applyFont="1" applyBorder="1" applyAlignment="1">
      <alignment horizontal="center" vertical="top"/>
    </xf>
    <xf numFmtId="0" fontId="32" fillId="0" borderId="14" xfId="0" applyNumberFormat="1" applyFont="1" applyBorder="1" applyAlignment="1">
      <alignment vertical="top" wrapText="1"/>
    </xf>
    <xf numFmtId="49" fontId="33" fillId="0" borderId="14" xfId="0" applyNumberFormat="1" applyFont="1" applyBorder="1" applyAlignment="1">
      <alignment horizontal="left" vertical="top" wrapText="1"/>
    </xf>
    <xf numFmtId="0" fontId="32" fillId="0" borderId="14" xfId="0" applyNumberFormat="1" applyFont="1" applyBorder="1" applyAlignment="1">
      <alignment horizontal="center" vertical="top" wrapText="1"/>
    </xf>
    <xf numFmtId="170" fontId="32" fillId="0" borderId="14" xfId="0" applyNumberFormat="1" applyFont="1" applyBorder="1" applyAlignment="1">
      <alignment vertical="top"/>
    </xf>
    <xf numFmtId="171" fontId="32" fillId="0" borderId="14" xfId="0" applyNumberFormat="1" applyFont="1" applyBorder="1" applyAlignment="1">
      <alignment vertical="top"/>
    </xf>
    <xf numFmtId="0" fontId="31" fillId="0" borderId="0" xfId="0" applyNumberFormat="1" applyFont="1"/>
    <xf numFmtId="172" fontId="33" fillId="0" borderId="14" xfId="0" applyNumberFormat="1" applyFont="1" applyBorder="1" applyAlignment="1">
      <alignment horizontal="left" vertical="top" wrapText="1"/>
    </xf>
    <xf numFmtId="0" fontId="31" fillId="0" borderId="14" xfId="0" applyNumberFormat="1" applyFont="1" applyBorder="1"/>
    <xf numFmtId="170" fontId="30" fillId="0" borderId="14" xfId="0" applyNumberFormat="1" applyFont="1" applyBorder="1" applyAlignment="1">
      <alignment vertical="top"/>
    </xf>
    <xf numFmtId="49" fontId="35" fillId="0" borderId="3" xfId="0" applyNumberFormat="1" applyFont="1" applyBorder="1" applyAlignment="1">
      <alignment horizontal="left" vertical="top" wrapText="1"/>
    </xf>
    <xf numFmtId="0" fontId="7" fillId="0" borderId="3" xfId="3" applyFont="1" applyBorder="1" applyAlignment="1">
      <alignment horizontal="center"/>
    </xf>
    <xf numFmtId="3" fontId="12" fillId="2" borderId="3" xfId="0" applyNumberFormat="1" applyFont="1" applyFill="1" applyBorder="1" applyAlignment="1">
      <alignment vertical="center"/>
    </xf>
    <xf numFmtId="0" fontId="36" fillId="0" borderId="3" xfId="0" applyNumberFormat="1" applyFont="1" applyBorder="1" applyAlignment="1">
      <alignment horizontal="right" vertical="center"/>
    </xf>
    <xf numFmtId="166" fontId="36" fillId="0" borderId="3" xfId="0" applyNumberFormat="1" applyFont="1" applyBorder="1" applyAlignment="1">
      <alignment horizontal="right" vertical="center"/>
    </xf>
    <xf numFmtId="164" fontId="36" fillId="0" borderId="3" xfId="0" applyNumberFormat="1" applyFont="1" applyBorder="1" applyAlignment="1">
      <alignment horizontal="right" vertical="center"/>
    </xf>
    <xf numFmtId="49" fontId="36" fillId="0" borderId="3" xfId="0" applyNumberFormat="1" applyFont="1" applyBorder="1" applyAlignment="1">
      <alignment horizontal="left" vertical="top" wrapText="1"/>
    </xf>
    <xf numFmtId="49" fontId="36" fillId="0" borderId="3" xfId="0" applyNumberFormat="1" applyFont="1" applyBorder="1" applyAlignment="1">
      <alignment horizontal="left" wrapText="1"/>
    </xf>
    <xf numFmtId="4" fontId="7" fillId="0" borderId="3" xfId="0" applyNumberFormat="1" applyFont="1" applyBorder="1" applyAlignment="1">
      <alignment horizontal="right" vertical="center"/>
    </xf>
    <xf numFmtId="4" fontId="36" fillId="0" borderId="3" xfId="0" applyNumberFormat="1" applyFont="1" applyBorder="1" applyAlignment="1">
      <alignment horizontal="right" vertical="center"/>
    </xf>
    <xf numFmtId="166" fontId="36" fillId="0" borderId="0" xfId="0" applyNumberFormat="1" applyFont="1" applyAlignment="1">
      <alignment horizontal="right" vertical="center"/>
    </xf>
    <xf numFmtId="0" fontId="7" fillId="0" borderId="29" xfId="3" applyFont="1" applyBorder="1" applyAlignment="1">
      <alignment horizontal="center" vertical="center"/>
    </xf>
    <xf numFmtId="3" fontId="7" fillId="0" borderId="2" xfId="3" applyNumberFormat="1" applyFont="1" applyBorder="1" applyAlignment="1">
      <alignment horizontal="right" vertical="center"/>
    </xf>
    <xf numFmtId="166" fontId="7" fillId="0" borderId="2" xfId="3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right" vertical="center"/>
    </xf>
    <xf numFmtId="49" fontId="35" fillId="0" borderId="4" xfId="0" applyNumberFormat="1" applyFont="1" applyBorder="1" applyAlignment="1">
      <alignment horizontal="left" vertical="top" wrapText="1"/>
    </xf>
    <xf numFmtId="4" fontId="7" fillId="0" borderId="3" xfId="3" applyNumberFormat="1" applyFont="1" applyBorder="1" applyAlignment="1">
      <alignment horizontal="center" vertical="center"/>
    </xf>
    <xf numFmtId="4" fontId="8" fillId="0" borderId="10" xfId="3" applyNumberFormat="1" applyFont="1" applyBorder="1" applyAlignment="1">
      <alignment horizontal="center"/>
    </xf>
    <xf numFmtId="1" fontId="7" fillId="0" borderId="2" xfId="3" applyNumberFormat="1" applyFont="1" applyBorder="1" applyAlignment="1">
      <alignment horizontal="center" vertical="center" wrapText="1"/>
    </xf>
    <xf numFmtId="165" fontId="16" fillId="0" borderId="2" xfId="3" applyNumberFormat="1" applyFont="1" applyBorder="1" applyAlignment="1">
      <alignment horizontal="center" vertical="center" wrapText="1"/>
    </xf>
    <xf numFmtId="0" fontId="7" fillId="0" borderId="2" xfId="3" applyNumberFormat="1" applyFont="1" applyBorder="1" applyAlignment="1">
      <alignment horizontal="center" vertical="center"/>
    </xf>
    <xf numFmtId="165" fontId="7" fillId="0" borderId="2" xfId="3" applyNumberFormat="1" applyFont="1" applyBorder="1" applyAlignment="1">
      <alignment horizontal="center" vertical="center"/>
    </xf>
    <xf numFmtId="165" fontId="7" fillId="0" borderId="2" xfId="3" applyNumberFormat="1" applyFont="1" applyBorder="1" applyAlignment="1">
      <alignment horizontal="center" vertical="center" wrapText="1"/>
    </xf>
    <xf numFmtId="167" fontId="8" fillId="0" borderId="10" xfId="3" applyNumberFormat="1" applyFont="1" applyBorder="1" applyAlignment="1">
      <alignment horizontal="center"/>
    </xf>
    <xf numFmtId="165" fontId="8" fillId="0" borderId="10" xfId="3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9" fillId="0" borderId="3" xfId="4" applyNumberFormat="1" applyFont="1" applyBorder="1" applyAlignment="1" applyProtection="1">
      <alignment horizontal="center" vertical="top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 shrinkToFit="1"/>
    </xf>
    <xf numFmtId="166" fontId="9" fillId="0" borderId="3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166" fontId="13" fillId="0" borderId="10" xfId="0" applyNumberFormat="1" applyFont="1" applyBorder="1" applyAlignment="1">
      <alignment horizontal="center"/>
    </xf>
    <xf numFmtId="0" fontId="9" fillId="0" borderId="0" xfId="0" applyFont="1" applyBorder="1"/>
    <xf numFmtId="0" fontId="21" fillId="0" borderId="3" xfId="3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left" vertical="top" wrapText="1"/>
    </xf>
    <xf numFmtId="0" fontId="7" fillId="0" borderId="3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wrapText="1"/>
    </xf>
    <xf numFmtId="0" fontId="8" fillId="0" borderId="0" xfId="3" applyFont="1" applyBorder="1" applyAlignment="1"/>
    <xf numFmtId="0" fontId="7" fillId="0" borderId="3" xfId="3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/>
    <xf numFmtId="0" fontId="7" fillId="0" borderId="3" xfId="3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horizontal="center" wrapText="1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165" fontId="21" fillId="0" borderId="2" xfId="3" applyNumberFormat="1" applyFont="1" applyBorder="1" applyAlignment="1">
      <alignment horizontal="center" vertical="center"/>
    </xf>
    <xf numFmtId="165" fontId="21" fillId="0" borderId="4" xfId="3" applyNumberFormat="1" applyFont="1" applyBorder="1" applyAlignment="1">
      <alignment horizontal="center" vertical="center"/>
    </xf>
    <xf numFmtId="165" fontId="21" fillId="0" borderId="7" xfId="3" applyNumberFormat="1" applyFont="1" applyBorder="1" applyAlignment="1">
      <alignment horizontal="center" vertical="center"/>
    </xf>
    <xf numFmtId="165" fontId="21" fillId="0" borderId="13" xfId="3" applyNumberFormat="1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165" fontId="19" fillId="0" borderId="3" xfId="3" applyNumberFormat="1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 wrapText="1"/>
    </xf>
    <xf numFmtId="3" fontId="2" fillId="0" borderId="3" xfId="3" applyNumberFormat="1" applyFont="1" applyBorder="1" applyAlignment="1">
      <alignment horizontal="center" vertical="center"/>
    </xf>
    <xf numFmtId="166" fontId="2" fillId="0" borderId="3" xfId="3" applyNumberFormat="1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66" fontId="4" fillId="0" borderId="10" xfId="3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3" fontId="7" fillId="0" borderId="3" xfId="3" applyNumberFormat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/>
    </xf>
    <xf numFmtId="0" fontId="12" fillId="0" borderId="3" xfId="0" applyFont="1" applyBorder="1" applyAlignment="1">
      <alignment wrapText="1"/>
    </xf>
    <xf numFmtId="0" fontId="12" fillId="4" borderId="3" xfId="0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/>
    <xf numFmtId="0" fontId="7" fillId="0" borderId="3" xfId="3" applyFont="1" applyBorder="1" applyAlignment="1">
      <alignment horizontal="left" vertical="top" wrapText="1"/>
    </xf>
    <xf numFmtId="0" fontId="7" fillId="5" borderId="0" xfId="3" applyFont="1" applyFill="1" applyAlignment="1">
      <alignment vertical="center"/>
    </xf>
    <xf numFmtId="0" fontId="8" fillId="0" borderId="32" xfId="3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0" xfId="3" applyFont="1" applyAlignment="1">
      <alignment horizontal="center" vertical="top" wrapText="1"/>
    </xf>
    <xf numFmtId="0" fontId="7" fillId="0" borderId="0" xfId="3" applyFont="1" applyAlignment="1">
      <alignment horizontal="left" vertical="top" wrapText="1"/>
    </xf>
    <xf numFmtId="166" fontId="7" fillId="0" borderId="0" xfId="3" applyNumberFormat="1" applyFont="1" applyAlignment="1">
      <alignment horizontal="center" vertical="top" wrapText="1"/>
    </xf>
    <xf numFmtId="0" fontId="8" fillId="0" borderId="0" xfId="3" applyFont="1" applyAlignment="1">
      <alignment wrapText="1"/>
    </xf>
    <xf numFmtId="166" fontId="8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center" vertical="center" wrapText="1"/>
    </xf>
    <xf numFmtId="166" fontId="7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2" fillId="6" borderId="3" xfId="0" applyFont="1" applyFill="1" applyBorder="1"/>
    <xf numFmtId="0" fontId="12" fillId="6" borderId="3" xfId="0" applyFont="1" applyFill="1" applyBorder="1" applyAlignment="1">
      <alignment horizontal="center" vertical="center" wrapText="1"/>
    </xf>
    <xf numFmtId="3" fontId="7" fillId="6" borderId="3" xfId="3" applyNumberFormat="1" applyFont="1" applyFill="1" applyBorder="1" applyAlignment="1">
      <alignment horizontal="center" vertical="center"/>
    </xf>
    <xf numFmtId="4" fontId="7" fillId="6" borderId="3" xfId="3" applyNumberFormat="1" applyFont="1" applyFill="1" applyBorder="1" applyAlignment="1">
      <alignment horizontal="center" vertical="center"/>
    </xf>
    <xf numFmtId="14" fontId="12" fillId="6" borderId="3" xfId="0" applyNumberFormat="1" applyFont="1" applyFill="1" applyBorder="1" applyAlignment="1">
      <alignment wrapText="1"/>
    </xf>
    <xf numFmtId="0" fontId="12" fillId="6" borderId="3" xfId="0" applyFont="1" applyFill="1" applyBorder="1" applyAlignment="1">
      <alignment wrapText="1"/>
    </xf>
    <xf numFmtId="0" fontId="12" fillId="6" borderId="2" xfId="0" applyFont="1" applyFill="1" applyBorder="1" applyAlignment="1">
      <alignment wrapText="1"/>
    </xf>
    <xf numFmtId="0" fontId="16" fillId="7" borderId="3" xfId="0" applyFont="1" applyFill="1" applyBorder="1" applyAlignment="1">
      <alignment wrapText="1"/>
    </xf>
    <xf numFmtId="0" fontId="12" fillId="7" borderId="3" xfId="0" applyFont="1" applyFill="1" applyBorder="1" applyAlignment="1">
      <alignment horizontal="center" vertical="center" wrapText="1"/>
    </xf>
    <xf numFmtId="3" fontId="7" fillId="7" borderId="3" xfId="3" applyNumberFormat="1" applyFont="1" applyFill="1" applyBorder="1" applyAlignment="1">
      <alignment horizontal="center" vertical="center"/>
    </xf>
    <xf numFmtId="4" fontId="7" fillId="7" borderId="3" xfId="3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wrapText="1"/>
    </xf>
    <xf numFmtId="0" fontId="7" fillId="8" borderId="2" xfId="3" applyFont="1" applyFill="1" applyBorder="1" applyAlignment="1">
      <alignment horizontal="center" vertical="center" wrapText="1"/>
    </xf>
    <xf numFmtId="0" fontId="7" fillId="8" borderId="3" xfId="3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3" fontId="7" fillId="8" borderId="3" xfId="3" applyNumberFormat="1" applyFont="1" applyFill="1" applyBorder="1" applyAlignment="1">
      <alignment horizontal="center" vertical="center"/>
    </xf>
    <xf numFmtId="4" fontId="7" fillId="8" borderId="3" xfId="3" applyNumberFormat="1" applyFont="1" applyFill="1" applyBorder="1" applyAlignment="1">
      <alignment horizontal="center" vertical="center"/>
    </xf>
    <xf numFmtId="0" fontId="19" fillId="0" borderId="3" xfId="3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7" fillId="0" borderId="0" xfId="3" applyFont="1" applyAlignment="1">
      <alignment horizontal="center"/>
    </xf>
    <xf numFmtId="0" fontId="19" fillId="0" borderId="0" xfId="3" applyFont="1" applyAlignment="1">
      <alignment horizontal="center" vertical="center" wrapText="1"/>
    </xf>
    <xf numFmtId="0" fontId="20" fillId="0" borderId="0" xfId="0" applyFont="1" applyAlignment="1"/>
    <xf numFmtId="0" fontId="21" fillId="0" borderId="3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9" fillId="0" borderId="3" xfId="3" applyFont="1" applyBorder="1" applyAlignment="1">
      <alignment horizontal="center" vertical="top" wrapText="1"/>
    </xf>
    <xf numFmtId="0" fontId="19" fillId="0" borderId="5" xfId="3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21" fillId="0" borderId="4" xfId="3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 wrapText="1"/>
    </xf>
    <xf numFmtId="0" fontId="22" fillId="0" borderId="7" xfId="3" applyFont="1" applyBorder="1" applyAlignment="1">
      <alignment horizontal="center" vertical="center" wrapText="1"/>
    </xf>
    <xf numFmtId="0" fontId="22" fillId="0" borderId="4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wrapText="1"/>
    </xf>
    <xf numFmtId="0" fontId="4" fillId="0" borderId="12" xfId="3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7" fillId="0" borderId="0" xfId="3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3" fillId="0" borderId="2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1" fillId="0" borderId="0" xfId="0" applyFont="1" applyAlignment="1"/>
    <xf numFmtId="0" fontId="3" fillId="0" borderId="2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left" vertical="top" wrapText="1"/>
    </xf>
    <xf numFmtId="0" fontId="8" fillId="0" borderId="8" xfId="3" applyFont="1" applyBorder="1" applyAlignment="1">
      <alignment horizontal="center" wrapText="1"/>
    </xf>
    <xf numFmtId="0" fontId="8" fillId="0" borderId="12" xfId="3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3" applyFont="1" applyBorder="1" applyAlignment="1"/>
    <xf numFmtId="0" fontId="8" fillId="0" borderId="0" xfId="3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2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center"/>
    </xf>
    <xf numFmtId="0" fontId="7" fillId="0" borderId="0" xfId="3" applyFont="1" applyAlignment="1">
      <alignment wrapText="1"/>
    </xf>
    <xf numFmtId="0" fontId="7" fillId="0" borderId="0" xfId="0" applyFont="1" applyAlignment="1">
      <alignment wrapText="1"/>
    </xf>
    <xf numFmtId="0" fontId="11" fillId="0" borderId="0" xfId="0" applyFont="1"/>
    <xf numFmtId="2" fontId="16" fillId="0" borderId="2" xfId="0" applyNumberFormat="1" applyFont="1" applyBorder="1" applyAlignment="1">
      <alignment vertical="center" wrapText="1"/>
    </xf>
    <xf numFmtId="2" fontId="38" fillId="0" borderId="7" xfId="0" applyNumberFormat="1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16" fillId="6" borderId="2" xfId="0" applyFont="1" applyFill="1" applyBorder="1" applyAlignment="1">
      <alignment vertical="center" wrapText="1"/>
    </xf>
    <xf numFmtId="0" fontId="38" fillId="6" borderId="7" xfId="0" applyFont="1" applyFill="1" applyBorder="1" applyAlignment="1">
      <alignment vertical="center"/>
    </xf>
    <xf numFmtId="0" fontId="6" fillId="0" borderId="0" xfId="0" applyFont="1" applyAlignment="1">
      <alignment horizontal="left" wrapText="1"/>
    </xf>
    <xf numFmtId="0" fontId="7" fillId="0" borderId="7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35" fillId="0" borderId="2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4" fillId="0" borderId="14" xfId="0" applyNumberFormat="1" applyFont="1" applyBorder="1" applyAlignment="1">
      <alignment horizontal="center"/>
    </xf>
    <xf numFmtId="0" fontId="34" fillId="0" borderId="16" xfId="0" applyNumberFormat="1" applyFont="1" applyBorder="1" applyAlignment="1">
      <alignment horizontal="center"/>
    </xf>
    <xf numFmtId="0" fontId="34" fillId="0" borderId="15" xfId="0" applyNumberFormat="1" applyFont="1" applyBorder="1" applyAlignment="1">
      <alignment horizontal="center"/>
    </xf>
    <xf numFmtId="0" fontId="32" fillId="0" borderId="14" xfId="0" applyNumberFormat="1" applyFont="1" applyBorder="1" applyAlignment="1">
      <alignment horizontal="center" vertical="center"/>
    </xf>
    <xf numFmtId="0" fontId="32" fillId="0" borderId="17" xfId="0" applyNumberFormat="1" applyFont="1" applyBorder="1" applyAlignment="1">
      <alignment horizontal="center" vertical="center"/>
    </xf>
    <xf numFmtId="0" fontId="32" fillId="0" borderId="14" xfId="0" applyNumberFormat="1" applyFont="1" applyBorder="1" applyAlignment="1">
      <alignment horizontal="center" vertical="center" wrapText="1"/>
    </xf>
    <xf numFmtId="0" fontId="32" fillId="0" borderId="15" xfId="0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26" fillId="0" borderId="0" xfId="3" applyFont="1" applyAlignment="1">
      <alignment horizontal="left" vertical="top" wrapText="1"/>
    </xf>
    <xf numFmtId="0" fontId="26" fillId="0" borderId="0" xfId="3" applyFont="1" applyAlignment="1">
      <alignment wrapText="1"/>
    </xf>
    <xf numFmtId="0" fontId="26" fillId="0" borderId="0" xfId="0" applyFont="1" applyAlignment="1">
      <alignment wrapText="1"/>
    </xf>
    <xf numFmtId="0" fontId="27" fillId="0" borderId="18" xfId="3" applyFont="1" applyBorder="1" applyAlignment="1">
      <alignment horizontal="center" wrapText="1"/>
    </xf>
    <xf numFmtId="0" fontId="27" fillId="0" borderId="19" xfId="3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28" fillId="0" borderId="0" xfId="0" applyFont="1" applyAlignment="1">
      <alignment horizontal="left" wrapText="1"/>
    </xf>
    <xf numFmtId="0" fontId="27" fillId="0" borderId="0" xfId="3" applyFont="1"/>
    <xf numFmtId="0" fontId="27" fillId="0" borderId="0" xfId="3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2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 wrapText="1"/>
    </xf>
    <xf numFmtId="0" fontId="25" fillId="0" borderId="0" xfId="0" applyFont="1"/>
    <xf numFmtId="0" fontId="26" fillId="0" borderId="3" xfId="3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3" fillId="0" borderId="0" xfId="3" applyFont="1" applyBorder="1" applyAlignment="1"/>
    <xf numFmtId="0" fontId="13" fillId="0" borderId="0" xfId="3" applyFont="1" applyBorder="1" applyAlignment="1">
      <alignment horizontal="center" wrapText="1"/>
    </xf>
    <xf numFmtId="0" fontId="13" fillId="0" borderId="10" xfId="3" applyFont="1" applyBorder="1" applyAlignment="1">
      <alignment horizontal="center" wrapText="1"/>
    </xf>
    <xf numFmtId="0" fontId="9" fillId="0" borderId="3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/>
    </xf>
    <xf numFmtId="0" fontId="9" fillId="0" borderId="0" xfId="3" applyFont="1" applyBorder="1" applyAlignment="1">
      <alignment horizontal="left" vertical="top" wrapText="1"/>
    </xf>
    <xf numFmtId="0" fontId="9" fillId="0" borderId="0" xfId="3" applyFont="1" applyBorder="1" applyAlignment="1">
      <alignment wrapText="1"/>
    </xf>
    <xf numFmtId="0" fontId="13" fillId="0" borderId="1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5" fontId="7" fillId="0" borderId="2" xfId="3" applyNumberFormat="1" applyFont="1" applyBorder="1" applyAlignment="1">
      <alignment horizontal="center" vertical="center"/>
    </xf>
    <xf numFmtId="165" fontId="7" fillId="0" borderId="7" xfId="3" applyNumberFormat="1" applyFont="1" applyBorder="1" applyAlignment="1">
      <alignment horizontal="center" vertical="center"/>
    </xf>
    <xf numFmtId="165" fontId="7" fillId="0" borderId="4" xfId="3" applyNumberFormat="1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12" fillId="0" borderId="5" xfId="3" applyNumberFormat="1" applyFont="1" applyBorder="1" applyAlignment="1">
      <alignment horizontal="center" vertical="center" wrapText="1"/>
    </xf>
    <xf numFmtId="0" fontId="12" fillId="0" borderId="6" xfId="3" applyNumberFormat="1" applyFont="1" applyBorder="1" applyAlignment="1">
      <alignment horizontal="center" vertical="center" wrapText="1"/>
    </xf>
    <xf numFmtId="0" fontId="30" fillId="0" borderId="34" xfId="0" applyNumberFormat="1" applyFont="1" applyBorder="1" applyAlignment="1">
      <alignment horizontal="center" vertical="center" wrapText="1"/>
    </xf>
    <xf numFmtId="0" fontId="30" fillId="0" borderId="22" xfId="0" applyNumberFormat="1" applyFont="1" applyBorder="1" applyAlignment="1">
      <alignment horizontal="center" vertical="center" wrapText="1"/>
    </xf>
    <xf numFmtId="0" fontId="30" fillId="0" borderId="23" xfId="0" applyNumberFormat="1" applyFont="1" applyBorder="1" applyAlignment="1">
      <alignment horizontal="center" vertical="center" wrapText="1"/>
    </xf>
    <xf numFmtId="0" fontId="30" fillId="0" borderId="24" xfId="0" applyNumberFormat="1" applyFont="1" applyBorder="1" applyAlignment="1">
      <alignment horizontal="center" vertical="center" wrapText="1"/>
    </xf>
    <xf numFmtId="0" fontId="30" fillId="0" borderId="25" xfId="0" applyNumberFormat="1" applyFont="1" applyBorder="1" applyAlignment="1">
      <alignment horizontal="center" vertical="center" wrapText="1"/>
    </xf>
    <xf numFmtId="0" fontId="30" fillId="0" borderId="2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5">
    <cellStyle name="ex66" xfId="4"/>
    <cellStyle name="Обычный" xfId="0" builtinId="0"/>
    <cellStyle name="Обычный 2" xfId="1"/>
    <cellStyle name="Обычный 5" xfId="3"/>
    <cellStyle name="Финансовый" xfId="2" builtinId="3"/>
  </cellStyles>
  <dxfs count="17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FF8080"/>
        </left>
        <right style="thin">
          <color rgb="FFFFFF00"/>
        </right>
        <top style="thin">
          <color rgb="FFFF8080"/>
        </top>
        <bottom style="thin">
          <color rgb="FFFFFF00"/>
        </bottom>
      </border>
    </dxf>
    <dxf>
      <fill>
        <patternFill patternType="solid">
          <bgColor rgb="FFCCCCFF"/>
        </patternFill>
      </fill>
      <border>
        <left style="thin">
          <color rgb="FF808080"/>
        </left>
        <right style="thin">
          <color rgb="FF00FFFF"/>
        </right>
        <top style="thin">
          <color rgb="FF808080"/>
        </top>
        <bottom style="thin">
          <color rgb="FF00FFFF"/>
        </bottom>
      </border>
    </dxf>
    <dxf>
      <fill>
        <patternFill patternType="solid">
          <bgColor rgb="FFCCCCFF"/>
        </patternFill>
      </fill>
      <border>
        <left style="thin">
          <color rgb="FFC0C0C0"/>
        </left>
        <right style="thin">
          <color rgb="FFFF00FF"/>
        </right>
        <top style="thin">
          <color rgb="FFC0C0C0"/>
        </top>
        <bottom style="thin">
          <color rgb="FFFF00FF"/>
        </bottom>
      </border>
    </dxf>
    <dxf>
      <fill>
        <patternFill patternType="solid">
          <bgColor rgb="FFFF99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FF99CC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bgColor rgb="FFCCCC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V42"/>
  <sheetViews>
    <sheetView view="pageBreakPreview" zoomScale="55" zoomScaleNormal="90" zoomScaleSheetLayoutView="55" workbookViewId="0">
      <selection activeCell="I33" sqref="I33"/>
    </sheetView>
  </sheetViews>
  <sheetFormatPr defaultColWidth="9.140625" defaultRowHeight="15.75"/>
  <cols>
    <col min="1" max="1" width="8" style="1" customWidth="1"/>
    <col min="2" max="2" width="27" style="1" customWidth="1"/>
    <col min="3" max="3" width="37" style="1" customWidth="1"/>
    <col min="4" max="4" width="31.5703125" style="1" customWidth="1"/>
    <col min="5" max="5" width="19.42578125" style="1" customWidth="1"/>
    <col min="6" max="6" width="17.5703125" style="1" customWidth="1"/>
    <col min="7" max="7" width="23" style="1" customWidth="1"/>
    <col min="8" max="8" width="26.28515625" style="1" customWidth="1"/>
    <col min="9" max="9" width="25.7109375" style="1" customWidth="1"/>
    <col min="10" max="10" width="22.140625" style="1" customWidth="1"/>
    <col min="11" max="11" width="23.7109375" style="1" customWidth="1"/>
    <col min="12" max="12" width="21.42578125" style="1" customWidth="1"/>
    <col min="13" max="13" width="35.5703125" style="1" bestFit="1" customWidth="1"/>
    <col min="14" max="14" width="20.7109375" style="1" customWidth="1"/>
    <col min="15" max="15" width="26.7109375" style="1" customWidth="1"/>
    <col min="16" max="16384" width="9.140625" style="1"/>
  </cols>
  <sheetData>
    <row r="1" spans="1:22">
      <c r="L1" s="324" t="s">
        <v>56</v>
      </c>
      <c r="M1" s="324"/>
      <c r="N1" s="324"/>
      <c r="O1" s="324"/>
    </row>
    <row r="3" spans="1:22" ht="15" customHeight="1">
      <c r="A3" s="325" t="s">
        <v>57</v>
      </c>
      <c r="B3" s="325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</row>
    <row r="4" spans="1:22" ht="31.5" customHeight="1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</row>
    <row r="5" spans="1:22" ht="7.5" customHeight="1">
      <c r="A5" s="326"/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</row>
    <row r="6" spans="1:22" ht="15" hidden="1" customHeight="1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</row>
    <row r="7" spans="1:22" ht="15" hidden="1" customHeight="1">
      <c r="A7" s="326"/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</row>
    <row r="8" spans="1:22" ht="18.75" customHeight="1">
      <c r="A8" s="95"/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22" ht="20.25">
      <c r="A9" s="327" t="s">
        <v>3</v>
      </c>
      <c r="B9" s="328" t="s">
        <v>13</v>
      </c>
      <c r="C9" s="328" t="s">
        <v>4</v>
      </c>
      <c r="D9" s="328" t="s">
        <v>5</v>
      </c>
      <c r="E9" s="328" t="s">
        <v>0</v>
      </c>
      <c r="F9" s="328" t="s">
        <v>16</v>
      </c>
      <c r="G9" s="328"/>
      <c r="H9" s="328" t="s">
        <v>17</v>
      </c>
      <c r="I9" s="328"/>
      <c r="J9" s="328" t="s">
        <v>18</v>
      </c>
      <c r="K9" s="328"/>
      <c r="L9" s="328" t="s">
        <v>14</v>
      </c>
      <c r="M9" s="328"/>
      <c r="N9" s="328" t="s">
        <v>19</v>
      </c>
      <c r="O9" s="328"/>
    </row>
    <row r="10" spans="1:22" ht="156" customHeight="1">
      <c r="A10" s="327"/>
      <c r="B10" s="328"/>
      <c r="C10" s="328"/>
      <c r="D10" s="328"/>
      <c r="E10" s="328"/>
      <c r="F10" s="97" t="s">
        <v>6</v>
      </c>
      <c r="G10" s="97" t="s">
        <v>7</v>
      </c>
      <c r="H10" s="97" t="s">
        <v>8</v>
      </c>
      <c r="I10" s="97" t="s">
        <v>9</v>
      </c>
      <c r="J10" s="97" t="s">
        <v>8</v>
      </c>
      <c r="K10" s="97" t="s">
        <v>10</v>
      </c>
      <c r="L10" s="97" t="s">
        <v>11</v>
      </c>
      <c r="M10" s="97" t="s">
        <v>10</v>
      </c>
      <c r="N10" s="97" t="s">
        <v>8</v>
      </c>
      <c r="O10" s="97" t="s">
        <v>10</v>
      </c>
    </row>
    <row r="11" spans="1:22" s="4" customFormat="1" ht="21" customHeight="1">
      <c r="A11" s="98">
        <v>1</v>
      </c>
      <c r="B11" s="98">
        <v>2</v>
      </c>
      <c r="C11" s="98">
        <v>3</v>
      </c>
      <c r="D11" s="98">
        <v>4</v>
      </c>
      <c r="E11" s="98">
        <v>5</v>
      </c>
      <c r="F11" s="99">
        <v>6</v>
      </c>
      <c r="G11" s="99">
        <v>7</v>
      </c>
      <c r="H11" s="99">
        <v>8</v>
      </c>
      <c r="I11" s="99">
        <v>9</v>
      </c>
      <c r="J11" s="99">
        <v>10</v>
      </c>
      <c r="K11" s="99">
        <v>11</v>
      </c>
      <c r="L11" s="99">
        <v>12</v>
      </c>
      <c r="M11" s="99">
        <v>13</v>
      </c>
      <c r="N11" s="99">
        <v>14</v>
      </c>
      <c r="O11" s="99">
        <v>15</v>
      </c>
    </row>
    <row r="12" spans="1:22" s="4" customFormat="1" ht="21" customHeight="1">
      <c r="A12" s="331" t="s">
        <v>58</v>
      </c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3"/>
    </row>
    <row r="13" spans="1:22" s="4" customFormat="1" ht="126.75" customHeight="1">
      <c r="A13" s="98">
        <v>1</v>
      </c>
      <c r="B13" s="334" t="s">
        <v>59</v>
      </c>
      <c r="C13" s="100" t="s">
        <v>60</v>
      </c>
      <c r="D13" s="101" t="s">
        <v>61</v>
      </c>
      <c r="E13" s="98" t="s">
        <v>62</v>
      </c>
      <c r="F13" s="99">
        <v>76</v>
      </c>
      <c r="G13" s="122">
        <v>7919.5990000000002</v>
      </c>
      <c r="H13" s="99">
        <v>80</v>
      </c>
      <c r="I13" s="122">
        <v>9618.384</v>
      </c>
      <c r="J13" s="99">
        <v>80</v>
      </c>
      <c r="K13" s="122">
        <v>9708.4110000000001</v>
      </c>
      <c r="L13" s="99">
        <v>80</v>
      </c>
      <c r="M13" s="122">
        <v>9280.1620000000003</v>
      </c>
      <c r="N13" s="99">
        <v>80</v>
      </c>
      <c r="O13" s="122">
        <v>9605.3790000000008</v>
      </c>
      <c r="U13" s="102"/>
      <c r="V13" s="102"/>
    </row>
    <row r="14" spans="1:22" s="4" customFormat="1" ht="176.25" customHeight="1">
      <c r="A14" s="98">
        <v>2</v>
      </c>
      <c r="B14" s="335"/>
      <c r="C14" s="103" t="s">
        <v>63</v>
      </c>
      <c r="D14" s="101" t="s">
        <v>61</v>
      </c>
      <c r="E14" s="98" t="s">
        <v>62</v>
      </c>
      <c r="F14" s="99">
        <v>91</v>
      </c>
      <c r="G14" s="122">
        <v>9482.6769999999997</v>
      </c>
      <c r="H14" s="99">
        <v>96</v>
      </c>
      <c r="I14" s="122">
        <v>11542.781000000001</v>
      </c>
      <c r="J14" s="99">
        <v>96</v>
      </c>
      <c r="K14" s="122">
        <v>11650.093000000001</v>
      </c>
      <c r="L14" s="99">
        <v>96</v>
      </c>
      <c r="M14" s="271">
        <v>11136.195</v>
      </c>
      <c r="N14" s="99">
        <v>96</v>
      </c>
      <c r="O14" s="122">
        <v>11526.455</v>
      </c>
    </row>
    <row r="15" spans="1:22" s="4" customFormat="1" ht="134.25" customHeight="1">
      <c r="A15" s="98">
        <v>3</v>
      </c>
      <c r="B15" s="335"/>
      <c r="C15" s="100" t="s">
        <v>64</v>
      </c>
      <c r="D15" s="101" t="s">
        <v>61</v>
      </c>
      <c r="E15" s="98" t="s">
        <v>62</v>
      </c>
      <c r="F15" s="99">
        <v>100</v>
      </c>
      <c r="G15" s="122">
        <v>10420.523999999999</v>
      </c>
      <c r="H15" s="99">
        <v>108</v>
      </c>
      <c r="I15" s="122">
        <v>12985.628000000001</v>
      </c>
      <c r="J15" s="99">
        <v>110</v>
      </c>
      <c r="K15" s="122">
        <v>13349.065000000001</v>
      </c>
      <c r="L15" s="99">
        <v>110</v>
      </c>
      <c r="M15" s="122">
        <v>12760.223</v>
      </c>
      <c r="N15" s="99">
        <v>110</v>
      </c>
      <c r="O15" s="272">
        <v>13207.396000000001</v>
      </c>
    </row>
    <row r="16" spans="1:22" s="4" customFormat="1" ht="131.25" customHeight="1">
      <c r="A16" s="98">
        <v>4</v>
      </c>
      <c r="B16" s="335"/>
      <c r="C16" s="104" t="s">
        <v>65</v>
      </c>
      <c r="D16" s="105" t="s">
        <v>61</v>
      </c>
      <c r="E16" s="106" t="s">
        <v>62</v>
      </c>
      <c r="F16" s="107">
        <v>44</v>
      </c>
      <c r="G16" s="271">
        <v>4913.1499999999996</v>
      </c>
      <c r="H16" s="107">
        <v>44</v>
      </c>
      <c r="I16" s="271">
        <v>5673.134</v>
      </c>
      <c r="J16" s="107">
        <v>44</v>
      </c>
      <c r="K16" s="271">
        <v>5726.701</v>
      </c>
      <c r="L16" s="107">
        <v>44</v>
      </c>
      <c r="M16" s="273">
        <v>5474.0540000000001</v>
      </c>
      <c r="N16" s="107">
        <v>44</v>
      </c>
      <c r="O16" s="271">
        <v>5665.9160000000002</v>
      </c>
    </row>
    <row r="17" spans="1:15" s="102" customFormat="1" ht="179.25" customHeight="1">
      <c r="A17" s="98">
        <v>5</v>
      </c>
      <c r="B17" s="335"/>
      <c r="C17" s="103" t="s">
        <v>66</v>
      </c>
      <c r="D17" s="101" t="s">
        <v>61</v>
      </c>
      <c r="E17" s="98" t="s">
        <v>62</v>
      </c>
      <c r="F17" s="99">
        <v>46</v>
      </c>
      <c r="G17" s="122">
        <v>5136.4740000000002</v>
      </c>
      <c r="H17" s="99">
        <v>46</v>
      </c>
      <c r="I17" s="122">
        <v>5931.0039999999999</v>
      </c>
      <c r="J17" s="99">
        <v>46</v>
      </c>
      <c r="K17" s="122">
        <v>5987.0050000000001</v>
      </c>
      <c r="L17" s="99">
        <v>46</v>
      </c>
      <c r="M17" s="122">
        <v>5722.8739999999998</v>
      </c>
      <c r="N17" s="99">
        <v>46</v>
      </c>
      <c r="O17" s="122">
        <v>5923.4579999999996</v>
      </c>
    </row>
    <row r="18" spans="1:15" s="102" customFormat="1" ht="150" customHeight="1" thickBot="1">
      <c r="A18" s="108">
        <v>6</v>
      </c>
      <c r="B18" s="335"/>
      <c r="C18" s="109" t="s">
        <v>67</v>
      </c>
      <c r="D18" s="110" t="s">
        <v>61</v>
      </c>
      <c r="E18" s="108" t="s">
        <v>62</v>
      </c>
      <c r="F18" s="111">
        <v>45</v>
      </c>
      <c r="G18" s="272">
        <v>1218.671</v>
      </c>
      <c r="H18" s="111">
        <v>45</v>
      </c>
      <c r="I18" s="272">
        <v>1406.8720000000001</v>
      </c>
      <c r="J18" s="111">
        <v>45</v>
      </c>
      <c r="K18" s="272">
        <v>1419.848</v>
      </c>
      <c r="L18" s="111">
        <v>45</v>
      </c>
      <c r="M18" s="272">
        <v>1357.2180000000001</v>
      </c>
      <c r="N18" s="111">
        <v>45</v>
      </c>
      <c r="O18" s="274">
        <v>1404.78</v>
      </c>
    </row>
    <row r="19" spans="1:15" s="4" customFormat="1" ht="194.25" customHeight="1">
      <c r="A19" s="98">
        <v>7</v>
      </c>
      <c r="B19" s="335"/>
      <c r="C19" s="103" t="s">
        <v>68</v>
      </c>
      <c r="D19" s="101" t="s">
        <v>61</v>
      </c>
      <c r="E19" s="98" t="s">
        <v>62</v>
      </c>
      <c r="F19" s="99">
        <v>45</v>
      </c>
      <c r="G19" s="122">
        <v>1218.671</v>
      </c>
      <c r="H19" s="99">
        <v>43</v>
      </c>
      <c r="I19" s="122">
        <v>1344.3440000000001</v>
      </c>
      <c r="J19" s="99">
        <v>45</v>
      </c>
      <c r="K19" s="122">
        <v>1419.848</v>
      </c>
      <c r="L19" s="99">
        <v>45</v>
      </c>
      <c r="M19" s="272">
        <v>1357.2180000000001</v>
      </c>
      <c r="N19" s="99">
        <v>45</v>
      </c>
      <c r="O19" s="272">
        <v>1404.78</v>
      </c>
    </row>
    <row r="20" spans="1:15" s="4" customFormat="1" ht="195.75" customHeight="1">
      <c r="A20" s="98">
        <v>8</v>
      </c>
      <c r="B20" s="335"/>
      <c r="C20" s="112" t="s">
        <v>69</v>
      </c>
      <c r="D20" s="101" t="s">
        <v>70</v>
      </c>
      <c r="E20" s="97" t="s">
        <v>71</v>
      </c>
      <c r="F20" s="99">
        <v>15618</v>
      </c>
      <c r="G20" s="122">
        <v>1555.9110000000001</v>
      </c>
      <c r="H20" s="99">
        <v>15618</v>
      </c>
      <c r="I20" s="122">
        <v>1811.7550000000001</v>
      </c>
      <c r="J20" s="99">
        <v>15618</v>
      </c>
      <c r="K20" s="273">
        <v>1828.768</v>
      </c>
      <c r="L20" s="99">
        <v>15618</v>
      </c>
      <c r="M20" s="122">
        <v>1748.163</v>
      </c>
      <c r="N20" s="99">
        <v>15618</v>
      </c>
      <c r="O20" s="273">
        <v>1809.373</v>
      </c>
    </row>
    <row r="21" spans="1:15" s="4" customFormat="1" ht="107.25" customHeight="1">
      <c r="A21" s="98">
        <v>9</v>
      </c>
      <c r="B21" s="335"/>
      <c r="C21" s="112" t="s">
        <v>72</v>
      </c>
      <c r="D21" s="101" t="s">
        <v>70</v>
      </c>
      <c r="E21" s="97" t="s">
        <v>71</v>
      </c>
      <c r="F21" s="99">
        <v>1960</v>
      </c>
      <c r="G21" s="122">
        <v>189.14599999999999</v>
      </c>
      <c r="H21" s="99">
        <v>1960</v>
      </c>
      <c r="I21" s="122">
        <v>220.143</v>
      </c>
      <c r="J21" s="99">
        <v>1960</v>
      </c>
      <c r="K21" s="271">
        <v>222.21100000000001</v>
      </c>
      <c r="L21" s="99">
        <v>1960</v>
      </c>
      <c r="M21" s="273">
        <v>212.41300000000001</v>
      </c>
      <c r="N21" s="99">
        <v>1960</v>
      </c>
      <c r="O21" s="122">
        <v>219.85400000000001</v>
      </c>
    </row>
    <row r="22" spans="1:15" s="4" customFormat="1" ht="92.25" customHeight="1">
      <c r="A22" s="98">
        <v>10</v>
      </c>
      <c r="B22" s="335"/>
      <c r="C22" s="101" t="s">
        <v>73</v>
      </c>
      <c r="D22" s="101" t="s">
        <v>74</v>
      </c>
      <c r="E22" s="97" t="s">
        <v>75</v>
      </c>
      <c r="F22" s="99">
        <v>10</v>
      </c>
      <c r="G22" s="122">
        <v>6107.1589999999997</v>
      </c>
      <c r="H22" s="99">
        <v>15</v>
      </c>
      <c r="I22" s="122">
        <v>12133.557000000001</v>
      </c>
      <c r="J22" s="99">
        <v>13</v>
      </c>
      <c r="K22" s="122">
        <v>15466.474</v>
      </c>
      <c r="L22" s="99">
        <v>13</v>
      </c>
      <c r="M22" s="122">
        <v>15202.834999999999</v>
      </c>
      <c r="N22" s="99">
        <v>13</v>
      </c>
      <c r="O22" s="122">
        <v>15202.834999999999</v>
      </c>
    </row>
    <row r="23" spans="1:15" s="4" customFormat="1" ht="279" customHeight="1">
      <c r="A23" s="98">
        <v>11</v>
      </c>
      <c r="B23" s="336"/>
      <c r="C23" s="101" t="s">
        <v>76</v>
      </c>
      <c r="D23" s="101" t="s">
        <v>77</v>
      </c>
      <c r="E23" s="97" t="s">
        <v>75</v>
      </c>
      <c r="F23" s="99">
        <v>2</v>
      </c>
      <c r="G23" s="122">
        <v>555540</v>
      </c>
      <c r="H23" s="99">
        <v>2</v>
      </c>
      <c r="I23" s="122">
        <v>546.34199999999998</v>
      </c>
      <c r="J23" s="99">
        <v>2</v>
      </c>
      <c r="K23" s="122">
        <v>546.34199999999998</v>
      </c>
      <c r="L23" s="99">
        <v>2</v>
      </c>
      <c r="M23" s="122">
        <v>546.34199999999998</v>
      </c>
      <c r="N23" s="99">
        <v>2</v>
      </c>
      <c r="O23" s="122">
        <v>546.34199999999998</v>
      </c>
    </row>
    <row r="24" spans="1:15" s="11" customFormat="1" ht="26.25" customHeight="1">
      <c r="A24" s="322" t="s">
        <v>1</v>
      </c>
      <c r="B24" s="322"/>
      <c r="C24" s="329"/>
      <c r="D24" s="113" t="s">
        <v>2</v>
      </c>
      <c r="E24" s="113" t="s">
        <v>2</v>
      </c>
      <c r="F24" s="275" t="s">
        <v>2</v>
      </c>
      <c r="G24" s="276">
        <v>48717.521999999997</v>
      </c>
      <c r="H24" s="275" t="s">
        <v>2</v>
      </c>
      <c r="I24" s="276">
        <v>63214.540999999997</v>
      </c>
      <c r="J24" s="275" t="s">
        <v>2</v>
      </c>
      <c r="K24" s="276">
        <v>67324.766000000003</v>
      </c>
      <c r="L24" s="275" t="s">
        <v>2</v>
      </c>
      <c r="M24" s="276">
        <v>64797.697</v>
      </c>
      <c r="N24" s="275" t="s">
        <v>2</v>
      </c>
      <c r="O24" s="276">
        <v>66516.567999999999</v>
      </c>
    </row>
    <row r="25" spans="1:15" s="11" customFormat="1" ht="30.75" customHeight="1">
      <c r="A25" s="330" t="s">
        <v>78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</row>
    <row r="26" spans="1:15" s="11" customFormat="1" ht="110.25" customHeight="1">
      <c r="A26" s="114">
        <v>12</v>
      </c>
      <c r="B26" s="337" t="s">
        <v>79</v>
      </c>
      <c r="C26" s="115" t="s">
        <v>80</v>
      </c>
      <c r="D26" s="115" t="s">
        <v>81</v>
      </c>
      <c r="E26" s="97" t="s">
        <v>75</v>
      </c>
      <c r="F26" s="277"/>
      <c r="G26" s="277"/>
      <c r="H26" s="277">
        <v>8</v>
      </c>
      <c r="I26" s="125">
        <v>8037.5039999999999</v>
      </c>
      <c r="J26" s="277">
        <v>4</v>
      </c>
      <c r="K26" s="125">
        <v>4179.5020000000004</v>
      </c>
      <c r="L26" s="277">
        <v>4</v>
      </c>
      <c r="M26" s="125">
        <v>4179.5020000000004</v>
      </c>
      <c r="N26" s="277">
        <v>4</v>
      </c>
      <c r="O26" s="125">
        <v>4179.5020000000004</v>
      </c>
    </row>
    <row r="27" spans="1:15" s="11" customFormat="1" ht="87" customHeight="1">
      <c r="A27" s="114">
        <v>13</v>
      </c>
      <c r="B27" s="338"/>
      <c r="C27" s="115" t="s">
        <v>82</v>
      </c>
      <c r="D27" s="115" t="s">
        <v>81</v>
      </c>
      <c r="E27" s="97" t="s">
        <v>75</v>
      </c>
      <c r="F27" s="277"/>
      <c r="G27" s="277"/>
      <c r="H27" s="277">
        <v>4</v>
      </c>
      <c r="I27" s="125">
        <v>7236.0010000000002</v>
      </c>
      <c r="J27" s="277">
        <v>2</v>
      </c>
      <c r="K27" s="125">
        <v>6188.4870000000001</v>
      </c>
      <c r="L27" s="277">
        <v>2</v>
      </c>
      <c r="M27" s="125">
        <v>6188.4870000000001</v>
      </c>
      <c r="N27" s="277">
        <v>2</v>
      </c>
      <c r="O27" s="125">
        <v>6188.4870000000001</v>
      </c>
    </row>
    <row r="28" spans="1:15" s="11" customFormat="1" ht="66.75" customHeight="1">
      <c r="A28" s="114">
        <v>14</v>
      </c>
      <c r="B28" s="338"/>
      <c r="C28" s="115" t="s">
        <v>83</v>
      </c>
      <c r="D28" s="115" t="s">
        <v>84</v>
      </c>
      <c r="E28" s="97" t="s">
        <v>75</v>
      </c>
      <c r="F28" s="277"/>
      <c r="G28" s="277"/>
      <c r="H28" s="277">
        <v>2</v>
      </c>
      <c r="I28" s="125">
        <v>3618.0010000000002</v>
      </c>
      <c r="J28" s="277">
        <v>2</v>
      </c>
      <c r="K28" s="125">
        <v>6188.4870000000001</v>
      </c>
      <c r="L28" s="277">
        <v>2</v>
      </c>
      <c r="M28" s="125">
        <v>6188.4870000000001</v>
      </c>
      <c r="N28" s="277">
        <v>2</v>
      </c>
      <c r="O28" s="125">
        <v>6188.4870000000001</v>
      </c>
    </row>
    <row r="29" spans="1:15" s="11" customFormat="1" ht="85.5" customHeight="1">
      <c r="A29" s="97">
        <v>15</v>
      </c>
      <c r="B29" s="339"/>
      <c r="C29" s="116" t="s">
        <v>85</v>
      </c>
      <c r="D29" s="101" t="s">
        <v>81</v>
      </c>
      <c r="E29" s="97" t="s">
        <v>75</v>
      </c>
      <c r="F29" s="242"/>
      <c r="G29" s="117"/>
      <c r="H29" s="242">
        <v>3</v>
      </c>
      <c r="I29" s="125">
        <v>5427</v>
      </c>
      <c r="J29" s="242">
        <v>3</v>
      </c>
      <c r="K29" s="125">
        <v>9282.7199999999993</v>
      </c>
      <c r="L29" s="242">
        <v>3</v>
      </c>
      <c r="M29" s="125">
        <v>9282.7199999999993</v>
      </c>
      <c r="N29" s="242">
        <v>3</v>
      </c>
      <c r="O29" s="125">
        <v>9282.7199999999993</v>
      </c>
    </row>
    <row r="30" spans="1:15" s="11" customFormat="1" ht="20.25">
      <c r="A30" s="322" t="s">
        <v>1</v>
      </c>
      <c r="B30" s="322"/>
      <c r="C30" s="323"/>
      <c r="D30" s="113" t="s">
        <v>2</v>
      </c>
      <c r="E30" s="113" t="s">
        <v>2</v>
      </c>
      <c r="F30" s="113" t="s">
        <v>2</v>
      </c>
      <c r="G30" s="117" t="s">
        <v>86</v>
      </c>
      <c r="H30" s="113" t="s">
        <v>2</v>
      </c>
      <c r="I30" s="124">
        <v>24318.506000000001</v>
      </c>
      <c r="J30" s="113" t="s">
        <v>2</v>
      </c>
      <c r="K30" s="124">
        <v>25839.196</v>
      </c>
      <c r="L30" s="113" t="s">
        <v>2</v>
      </c>
      <c r="M30" s="124">
        <v>25839.196</v>
      </c>
      <c r="N30" s="113" t="s">
        <v>2</v>
      </c>
      <c r="O30" s="125">
        <v>25839.196</v>
      </c>
    </row>
    <row r="31" spans="1:15" s="11" customFormat="1" ht="30.75" customHeight="1">
      <c r="A31" s="330" t="s">
        <v>87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</row>
    <row r="32" spans="1:15" s="11" customFormat="1" ht="141.75">
      <c r="A32" s="97">
        <v>16</v>
      </c>
      <c r="B32" s="116"/>
      <c r="C32" s="97" t="s">
        <v>88</v>
      </c>
      <c r="D32" s="97" t="s">
        <v>89</v>
      </c>
      <c r="E32" s="118" t="s">
        <v>90</v>
      </c>
      <c r="F32" s="119">
        <v>23.1</v>
      </c>
      <c r="G32" s="122">
        <v>44470.190999999999</v>
      </c>
      <c r="H32" s="119">
        <v>23.1</v>
      </c>
      <c r="I32" s="122">
        <v>61725.785000000003</v>
      </c>
      <c r="J32" s="119">
        <v>23.1</v>
      </c>
      <c r="K32" s="122">
        <v>54688.008999999998</v>
      </c>
      <c r="L32" s="119">
        <v>23.1</v>
      </c>
      <c r="M32" s="122">
        <v>54688.008999999998</v>
      </c>
      <c r="N32" s="119">
        <v>23.1</v>
      </c>
      <c r="O32" s="122">
        <v>54688.008999999998</v>
      </c>
    </row>
    <row r="33" spans="1:15" s="11" customFormat="1" ht="313.5" customHeight="1">
      <c r="A33" s="97">
        <v>17</v>
      </c>
      <c r="B33" s="116"/>
      <c r="C33" s="97" t="s">
        <v>88</v>
      </c>
      <c r="D33" s="97" t="s">
        <v>89</v>
      </c>
      <c r="E33" s="118" t="s">
        <v>90</v>
      </c>
      <c r="F33" s="120">
        <v>8.9</v>
      </c>
      <c r="G33" s="122"/>
      <c r="H33" s="120">
        <v>8.9</v>
      </c>
      <c r="I33" s="122">
        <v>26640.335999999999</v>
      </c>
      <c r="J33" s="120">
        <v>8.9</v>
      </c>
      <c r="K33" s="122">
        <v>22031.558000000001</v>
      </c>
      <c r="L33" s="120">
        <v>8.9</v>
      </c>
      <c r="M33" s="122">
        <v>22031.558000000001</v>
      </c>
      <c r="N33" s="120">
        <v>8.9</v>
      </c>
      <c r="O33" s="122">
        <v>22031.558000000001</v>
      </c>
    </row>
    <row r="34" spans="1:15" s="11" customFormat="1" ht="364.5">
      <c r="A34" s="97">
        <v>18</v>
      </c>
      <c r="B34" s="116"/>
      <c r="C34" s="97" t="s">
        <v>91</v>
      </c>
      <c r="D34" s="97" t="s">
        <v>92</v>
      </c>
      <c r="E34" s="98" t="s">
        <v>93</v>
      </c>
      <c r="F34" s="119">
        <v>196416</v>
      </c>
      <c r="G34" s="122">
        <v>31436.76</v>
      </c>
      <c r="H34" s="119">
        <v>129019</v>
      </c>
      <c r="I34" s="122">
        <v>99627.225999999995</v>
      </c>
      <c r="J34" s="119">
        <v>91787</v>
      </c>
      <c r="K34" s="122">
        <v>85672.755999999994</v>
      </c>
      <c r="L34" s="119">
        <v>917879</v>
      </c>
      <c r="M34" s="122">
        <v>85672.755999999994</v>
      </c>
      <c r="N34" s="119">
        <v>91787</v>
      </c>
      <c r="O34" s="122">
        <v>85672.755999999994</v>
      </c>
    </row>
    <row r="35" spans="1:15" s="11" customFormat="1" ht="313.5" customHeight="1">
      <c r="A35" s="97">
        <v>19</v>
      </c>
      <c r="B35" s="116"/>
      <c r="C35" s="97" t="s">
        <v>94</v>
      </c>
      <c r="D35" s="97" t="s">
        <v>95</v>
      </c>
      <c r="E35" s="97" t="s">
        <v>96</v>
      </c>
      <c r="F35" s="120">
        <v>0</v>
      </c>
      <c r="G35" s="122"/>
      <c r="H35" s="120">
        <v>45</v>
      </c>
      <c r="I35" s="122">
        <v>18824.618999999999</v>
      </c>
      <c r="J35" s="120">
        <v>45</v>
      </c>
      <c r="K35" s="122">
        <v>172084.80100000001</v>
      </c>
      <c r="L35" s="120">
        <v>45</v>
      </c>
      <c r="M35" s="122">
        <v>17208.48</v>
      </c>
      <c r="N35" s="120">
        <v>45</v>
      </c>
      <c r="O35" s="122">
        <v>17208.48</v>
      </c>
    </row>
    <row r="36" spans="1:15" s="11" customFormat="1" ht="101.25">
      <c r="A36" s="97">
        <v>20</v>
      </c>
      <c r="B36" s="116"/>
      <c r="C36" s="97" t="s">
        <v>97</v>
      </c>
      <c r="D36" s="97" t="s">
        <v>98</v>
      </c>
      <c r="E36" s="97" t="s">
        <v>96</v>
      </c>
      <c r="F36" s="119">
        <v>0</v>
      </c>
      <c r="G36" s="122"/>
      <c r="H36" s="119">
        <v>186</v>
      </c>
      <c r="I36" s="122">
        <v>12310.661</v>
      </c>
      <c r="J36" s="119">
        <v>186</v>
      </c>
      <c r="K36" s="122">
        <v>10157.540999999999</v>
      </c>
      <c r="L36" s="119">
        <v>186</v>
      </c>
      <c r="M36" s="122">
        <v>10157.540999999999</v>
      </c>
      <c r="N36" s="119">
        <v>186</v>
      </c>
      <c r="O36" s="122">
        <v>10157.540999999999</v>
      </c>
    </row>
    <row r="37" spans="1:15" s="11" customFormat="1" ht="20.25">
      <c r="A37" s="322" t="s">
        <v>1</v>
      </c>
      <c r="B37" s="322"/>
      <c r="C37" s="323"/>
      <c r="D37" s="113" t="s">
        <v>2</v>
      </c>
      <c r="E37" s="113" t="s">
        <v>2</v>
      </c>
      <c r="F37" s="113" t="s">
        <v>2</v>
      </c>
      <c r="G37" s="123">
        <v>75906.951000000001</v>
      </c>
      <c r="H37" s="113" t="s">
        <v>2</v>
      </c>
      <c r="I37" s="123">
        <v>219128.62700000001</v>
      </c>
      <c r="J37" s="113" t="s">
        <v>2</v>
      </c>
      <c r="K37" s="123">
        <v>189758.34400000001</v>
      </c>
      <c r="L37" s="113" t="s">
        <v>2</v>
      </c>
      <c r="M37" s="123">
        <v>189758.34400000001</v>
      </c>
      <c r="N37" s="113" t="s">
        <v>2</v>
      </c>
      <c r="O37" s="123">
        <v>189758.34400000001</v>
      </c>
    </row>
    <row r="38" spans="1:15" s="11" customFormat="1" ht="20.25">
      <c r="A38" s="322" t="s">
        <v>99</v>
      </c>
      <c r="B38" s="322"/>
      <c r="C38" s="323"/>
      <c r="D38" s="113" t="s">
        <v>2</v>
      </c>
      <c r="E38" s="113" t="s">
        <v>2</v>
      </c>
      <c r="F38" s="113" t="s">
        <v>2</v>
      </c>
      <c r="G38" s="123">
        <v>124624.473</v>
      </c>
      <c r="H38" s="113" t="s">
        <v>2</v>
      </c>
      <c r="I38" s="123">
        <v>306661.674</v>
      </c>
      <c r="J38" s="113" t="s">
        <v>2</v>
      </c>
      <c r="K38" s="123">
        <v>282922.30599999998</v>
      </c>
      <c r="L38" s="113" t="s">
        <v>2</v>
      </c>
      <c r="M38" s="123">
        <v>280395.23700000002</v>
      </c>
      <c r="N38" s="113" t="s">
        <v>2</v>
      </c>
      <c r="O38" s="123">
        <v>282114.10800000001</v>
      </c>
    </row>
    <row r="39" spans="1:15" s="11" customFormat="1" ht="20.25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</row>
    <row r="40" spans="1:15" s="11" customFormat="1" ht="20.25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</row>
    <row r="41" spans="1:15" s="11" customFormat="1" ht="20.25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</row>
    <row r="42" spans="1:15" ht="20.2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</row>
  </sheetData>
  <mergeCells count="21">
    <mergeCell ref="A30:C30"/>
    <mergeCell ref="A12:O12"/>
    <mergeCell ref="B13:B23"/>
    <mergeCell ref="B26:B29"/>
    <mergeCell ref="A31:O31"/>
    <mergeCell ref="A37:C37"/>
    <mergeCell ref="A38:C38"/>
    <mergeCell ref="L1:O1"/>
    <mergeCell ref="A3:O7"/>
    <mergeCell ref="A9:A10"/>
    <mergeCell ref="B9:B10"/>
    <mergeCell ref="C9:C10"/>
    <mergeCell ref="D9:D10"/>
    <mergeCell ref="E9:E10"/>
    <mergeCell ref="F9:G9"/>
    <mergeCell ref="H9:I9"/>
    <mergeCell ref="J9:K9"/>
    <mergeCell ref="L9:M9"/>
    <mergeCell ref="N9:O9"/>
    <mergeCell ref="A24:C24"/>
    <mergeCell ref="A25:O2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O24"/>
  <sheetViews>
    <sheetView zoomScaleNormal="100" workbookViewId="0">
      <selection activeCell="E5" sqref="E5"/>
    </sheetView>
  </sheetViews>
  <sheetFormatPr defaultColWidth="10.7109375" defaultRowHeight="15"/>
  <cols>
    <col min="1" max="1" width="5.42578125" style="188" customWidth="1"/>
    <col min="2" max="2" width="24.28515625" style="188" customWidth="1"/>
    <col min="3" max="3" width="17" style="188" customWidth="1"/>
    <col min="4" max="4" width="13.42578125" style="188" customWidth="1"/>
    <col min="5" max="5" width="14.140625" style="188" customWidth="1"/>
    <col min="6" max="6" width="13.85546875" style="188" customWidth="1"/>
    <col min="7" max="7" width="14.5703125" style="188" customWidth="1"/>
    <col min="8" max="9" width="14.140625" style="188" customWidth="1"/>
    <col min="10" max="10" width="13.7109375" style="188" customWidth="1"/>
    <col min="11" max="11" width="14.28515625" style="188" customWidth="1"/>
    <col min="12" max="12" width="13.5703125" style="188" customWidth="1"/>
    <col min="13" max="13" width="14.42578125" style="188" customWidth="1"/>
    <col min="14" max="14" width="14.140625" style="188" customWidth="1"/>
    <col min="15" max="15" width="14.7109375" style="188" customWidth="1"/>
    <col min="16" max="16384" width="10.7109375" style="188"/>
  </cols>
  <sheetData>
    <row r="1" spans="1:15" s="180" customFormat="1" ht="12.75">
      <c r="A1" s="451" t="s">
        <v>205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3"/>
    </row>
    <row r="2" spans="1:15" s="180" customFormat="1" ht="20.25" customHeight="1">
      <c r="A2" s="454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6"/>
    </row>
    <row r="3" spans="1:15" s="180" customFormat="1" ht="12.75">
      <c r="A3" s="404" t="s">
        <v>206</v>
      </c>
      <c r="B3" s="406" t="s">
        <v>207</v>
      </c>
      <c r="C3" s="406" t="s">
        <v>208</v>
      </c>
      <c r="D3" s="406" t="s">
        <v>209</v>
      </c>
      <c r="E3" s="406" t="s">
        <v>210</v>
      </c>
      <c r="F3" s="404" t="s">
        <v>16</v>
      </c>
      <c r="G3" s="407"/>
      <c r="H3" s="404" t="s">
        <v>17</v>
      </c>
      <c r="I3" s="407"/>
      <c r="J3" s="404" t="s">
        <v>211</v>
      </c>
      <c r="K3" s="407"/>
      <c r="L3" s="404" t="s">
        <v>14</v>
      </c>
      <c r="M3" s="407"/>
      <c r="N3" s="404" t="s">
        <v>19</v>
      </c>
      <c r="O3" s="407"/>
    </row>
    <row r="4" spans="1:15" s="180" customFormat="1" ht="128.25">
      <c r="A4" s="405"/>
      <c r="B4" s="405"/>
      <c r="C4" s="405"/>
      <c r="D4" s="405"/>
      <c r="E4" s="405"/>
      <c r="F4" s="181" t="s">
        <v>212</v>
      </c>
      <c r="G4" s="181" t="s">
        <v>213</v>
      </c>
      <c r="H4" s="181" t="s">
        <v>214</v>
      </c>
      <c r="I4" s="181" t="s">
        <v>215</v>
      </c>
      <c r="J4" s="181" t="s">
        <v>214</v>
      </c>
      <c r="K4" s="181" t="s">
        <v>215</v>
      </c>
      <c r="L4" s="181" t="s">
        <v>214</v>
      </c>
      <c r="M4" s="181" t="s">
        <v>215</v>
      </c>
      <c r="N4" s="181" t="s">
        <v>214</v>
      </c>
      <c r="O4" s="181" t="s">
        <v>215</v>
      </c>
    </row>
    <row r="5" spans="1:15" ht="130.5">
      <c r="A5" s="182">
        <v>1</v>
      </c>
      <c r="B5" s="183" t="s">
        <v>216</v>
      </c>
      <c r="C5" s="184" t="s">
        <v>217</v>
      </c>
      <c r="D5" s="185" t="s">
        <v>218</v>
      </c>
      <c r="E5" s="185" t="s">
        <v>219</v>
      </c>
      <c r="F5" s="186">
        <v>4</v>
      </c>
      <c r="G5" s="186">
        <v>482.14400000000001</v>
      </c>
      <c r="H5" s="187">
        <v>42</v>
      </c>
      <c r="I5" s="186">
        <v>3791.0120000000002</v>
      </c>
      <c r="J5" s="187">
        <v>65</v>
      </c>
      <c r="K5" s="186">
        <v>4134.0879999999997</v>
      </c>
      <c r="L5" s="187">
        <v>65</v>
      </c>
      <c r="M5" s="186">
        <v>4134.0879999999997</v>
      </c>
      <c r="N5" s="187">
        <v>65</v>
      </c>
      <c r="O5" s="186">
        <v>4134.0879999999997</v>
      </c>
    </row>
    <row r="6" spans="1:15" ht="130.5">
      <c r="A6" s="182">
        <v>2</v>
      </c>
      <c r="B6" s="183" t="s">
        <v>216</v>
      </c>
      <c r="C6" s="184" t="s">
        <v>220</v>
      </c>
      <c r="D6" s="185" t="s">
        <v>218</v>
      </c>
      <c r="E6" s="185" t="s">
        <v>221</v>
      </c>
      <c r="F6" s="186">
        <v>42</v>
      </c>
      <c r="G6" s="186">
        <v>3260.77</v>
      </c>
      <c r="H6" s="187">
        <v>211</v>
      </c>
      <c r="I6" s="186">
        <v>3155.0210000000002</v>
      </c>
      <c r="J6" s="187">
        <v>323</v>
      </c>
      <c r="K6" s="186">
        <v>3440.3739999999998</v>
      </c>
      <c r="L6" s="187">
        <v>323</v>
      </c>
      <c r="M6" s="186">
        <v>3440.3739999999998</v>
      </c>
      <c r="N6" s="187">
        <v>323</v>
      </c>
      <c r="O6" s="186">
        <v>3440.3739999999998</v>
      </c>
    </row>
    <row r="7" spans="1:15" ht="204">
      <c r="A7" s="182">
        <v>3</v>
      </c>
      <c r="B7" s="183" t="s">
        <v>216</v>
      </c>
      <c r="C7" s="184" t="s">
        <v>222</v>
      </c>
      <c r="D7" s="185" t="s">
        <v>218</v>
      </c>
      <c r="E7" s="185" t="s">
        <v>221</v>
      </c>
      <c r="F7" s="186">
        <v>8</v>
      </c>
      <c r="G7" s="186">
        <v>1084.1020000000001</v>
      </c>
      <c r="H7" s="187">
        <v>4</v>
      </c>
      <c r="I7" s="186">
        <v>1548.5239999999999</v>
      </c>
      <c r="J7" s="187">
        <v>4</v>
      </c>
      <c r="K7" s="186">
        <v>1684.9760000000001</v>
      </c>
      <c r="L7" s="187">
        <v>4</v>
      </c>
      <c r="M7" s="186">
        <v>1684.9760000000001</v>
      </c>
      <c r="N7" s="187">
        <v>4</v>
      </c>
      <c r="O7" s="186">
        <v>1684.9760000000001</v>
      </c>
    </row>
    <row r="8" spans="1:15" ht="130.5">
      <c r="A8" s="182">
        <v>4</v>
      </c>
      <c r="B8" s="183" t="s">
        <v>216</v>
      </c>
      <c r="C8" s="184" t="s">
        <v>223</v>
      </c>
      <c r="D8" s="185" t="s">
        <v>218</v>
      </c>
      <c r="E8" s="185" t="s">
        <v>224</v>
      </c>
      <c r="F8" s="186">
        <v>9272</v>
      </c>
      <c r="G8" s="186">
        <v>3949.2260000000001</v>
      </c>
      <c r="H8" s="187">
        <v>9219</v>
      </c>
      <c r="I8" s="186">
        <v>5327.3019999999997</v>
      </c>
      <c r="J8" s="187">
        <v>9219</v>
      </c>
      <c r="K8" s="186">
        <v>5817.393</v>
      </c>
      <c r="L8" s="187">
        <v>9219</v>
      </c>
      <c r="M8" s="186">
        <v>5817.393</v>
      </c>
      <c r="N8" s="187">
        <v>9219</v>
      </c>
      <c r="O8" s="186">
        <v>5817.393</v>
      </c>
    </row>
    <row r="9" spans="1:15" ht="130.5">
      <c r="A9" s="182">
        <v>5</v>
      </c>
      <c r="B9" s="183" t="s">
        <v>216</v>
      </c>
      <c r="C9" s="184" t="s">
        <v>225</v>
      </c>
      <c r="D9" s="185" t="s">
        <v>218</v>
      </c>
      <c r="E9" s="185" t="s">
        <v>221</v>
      </c>
      <c r="F9" s="186">
        <v>996674</v>
      </c>
      <c r="G9" s="186">
        <v>1706.644</v>
      </c>
      <c r="H9" s="187">
        <v>4</v>
      </c>
      <c r="I9" s="186">
        <v>4307.2389999999996</v>
      </c>
      <c r="J9" s="187">
        <v>4</v>
      </c>
      <c r="K9" s="186">
        <v>4702.9690000000001</v>
      </c>
      <c r="L9" s="187">
        <v>4</v>
      </c>
      <c r="M9" s="186">
        <v>4702.9690000000001</v>
      </c>
      <c r="N9" s="187">
        <v>4</v>
      </c>
      <c r="O9" s="186">
        <v>4702.9690000000001</v>
      </c>
    </row>
    <row r="10" spans="1:15" ht="178.5">
      <c r="A10" s="182">
        <v>6</v>
      </c>
      <c r="B10" s="183" t="s">
        <v>216</v>
      </c>
      <c r="C10" s="184" t="s">
        <v>226</v>
      </c>
      <c r="D10" s="185" t="s">
        <v>218</v>
      </c>
      <c r="E10" s="185" t="s">
        <v>221</v>
      </c>
      <c r="F10" s="186">
        <v>1616748</v>
      </c>
      <c r="G10" s="186">
        <v>7342.1130000000003</v>
      </c>
      <c r="H10" s="187">
        <v>513354</v>
      </c>
      <c r="I10" s="186">
        <v>5653.5569999999998</v>
      </c>
      <c r="J10" s="187">
        <v>627991</v>
      </c>
      <c r="K10" s="186">
        <v>6107.7910000000002</v>
      </c>
      <c r="L10" s="187">
        <v>855040</v>
      </c>
      <c r="M10" s="186">
        <v>6107.7910000000002</v>
      </c>
      <c r="N10" s="187">
        <v>855040</v>
      </c>
      <c r="O10" s="186">
        <v>6107.7910000000002</v>
      </c>
    </row>
    <row r="11" spans="1:15" ht="178.5">
      <c r="A11" s="182">
        <v>7</v>
      </c>
      <c r="B11" s="183" t="s">
        <v>216</v>
      </c>
      <c r="C11" s="184" t="s">
        <v>227</v>
      </c>
      <c r="D11" s="185" t="s">
        <v>218</v>
      </c>
      <c r="E11" s="185" t="s">
        <v>221</v>
      </c>
      <c r="F11" s="186">
        <v>17594</v>
      </c>
      <c r="G11" s="186">
        <v>2307.799</v>
      </c>
      <c r="H11" s="187">
        <v>143013</v>
      </c>
      <c r="I11" s="186">
        <v>2386.8760000000002</v>
      </c>
      <c r="J11" s="187">
        <v>168179</v>
      </c>
      <c r="K11" s="186">
        <v>2601.893</v>
      </c>
      <c r="L11" s="187">
        <v>175473</v>
      </c>
      <c r="M11" s="186">
        <v>2601.893</v>
      </c>
      <c r="N11" s="187">
        <v>175473</v>
      </c>
      <c r="O11" s="186">
        <v>2601.893</v>
      </c>
    </row>
    <row r="12" spans="1:15" ht="191.25">
      <c r="A12" s="182">
        <v>8</v>
      </c>
      <c r="B12" s="183" t="s">
        <v>216</v>
      </c>
      <c r="C12" s="184" t="s">
        <v>228</v>
      </c>
      <c r="D12" s="185" t="s">
        <v>218</v>
      </c>
      <c r="E12" s="185" t="s">
        <v>221</v>
      </c>
      <c r="F12" s="186">
        <v>6673</v>
      </c>
      <c r="G12" s="186">
        <v>1151.5419999999999</v>
      </c>
      <c r="H12" s="187">
        <v>6704</v>
      </c>
      <c r="I12" s="186">
        <v>3386.8879999999999</v>
      </c>
      <c r="J12" s="187">
        <v>6704</v>
      </c>
      <c r="K12" s="186">
        <v>3598.0259999999998</v>
      </c>
      <c r="L12" s="187">
        <v>6704</v>
      </c>
      <c r="M12" s="186">
        <v>3598.0259999999998</v>
      </c>
      <c r="N12" s="187">
        <v>6704</v>
      </c>
      <c r="O12" s="186">
        <v>3598.0259999999998</v>
      </c>
    </row>
    <row r="13" spans="1:15" ht="306">
      <c r="A13" s="182">
        <v>9</v>
      </c>
      <c r="B13" s="183" t="s">
        <v>216</v>
      </c>
      <c r="C13" s="189" t="s">
        <v>229</v>
      </c>
      <c r="D13" s="185" t="s">
        <v>218</v>
      </c>
      <c r="E13" s="185" t="s">
        <v>224</v>
      </c>
      <c r="F13" s="186"/>
      <c r="G13" s="186"/>
      <c r="H13" s="187">
        <v>103</v>
      </c>
      <c r="I13" s="186">
        <v>2529.5700000000002</v>
      </c>
      <c r="J13" s="187">
        <v>103</v>
      </c>
      <c r="K13" s="186">
        <v>2570.8180000000002</v>
      </c>
      <c r="L13" s="187">
        <v>103</v>
      </c>
      <c r="M13" s="186">
        <v>2570.8180000000002</v>
      </c>
      <c r="N13" s="187">
        <v>103</v>
      </c>
      <c r="O13" s="186">
        <v>2570.8180000000002</v>
      </c>
    </row>
    <row r="14" spans="1:15" ht="204">
      <c r="A14" s="182">
        <v>10</v>
      </c>
      <c r="B14" s="183" t="s">
        <v>216</v>
      </c>
      <c r="C14" s="184" t="s">
        <v>230</v>
      </c>
      <c r="D14" s="185" t="s">
        <v>218</v>
      </c>
      <c r="E14" s="185" t="s">
        <v>224</v>
      </c>
      <c r="F14" s="186"/>
      <c r="G14" s="186"/>
      <c r="H14" s="187">
        <v>500</v>
      </c>
      <c r="I14" s="186">
        <v>5615.2219999999998</v>
      </c>
      <c r="J14" s="187">
        <v>500</v>
      </c>
      <c r="K14" s="186">
        <v>5788.9129999999996</v>
      </c>
      <c r="L14" s="187">
        <v>500</v>
      </c>
      <c r="M14" s="186">
        <v>5788.9129999999996</v>
      </c>
      <c r="N14" s="187">
        <v>500</v>
      </c>
      <c r="O14" s="186">
        <v>5788.9129999999996</v>
      </c>
    </row>
    <row r="15" spans="1:15" ht="130.5">
      <c r="A15" s="182">
        <v>11</v>
      </c>
      <c r="B15" s="183" t="s">
        <v>216</v>
      </c>
      <c r="C15" s="184" t="s">
        <v>231</v>
      </c>
      <c r="D15" s="185" t="s">
        <v>218</v>
      </c>
      <c r="E15" s="185" t="s">
        <v>224</v>
      </c>
      <c r="F15" s="186"/>
      <c r="G15" s="186"/>
      <c r="H15" s="187">
        <v>1448</v>
      </c>
      <c r="I15" s="186">
        <v>3596.9110000000001</v>
      </c>
      <c r="J15" s="187">
        <v>1448</v>
      </c>
      <c r="K15" s="186">
        <v>3922.4670000000001</v>
      </c>
      <c r="L15" s="187">
        <v>1448</v>
      </c>
      <c r="M15" s="186">
        <v>3922.4670000000001</v>
      </c>
      <c r="N15" s="187">
        <v>1448</v>
      </c>
      <c r="O15" s="186">
        <v>3922.4670000000001</v>
      </c>
    </row>
    <row r="16" spans="1:15" ht="130.5">
      <c r="A16" s="182">
        <v>12</v>
      </c>
      <c r="B16" s="183" t="s">
        <v>216</v>
      </c>
      <c r="C16" s="184" t="s">
        <v>232</v>
      </c>
      <c r="D16" s="185" t="s">
        <v>233</v>
      </c>
      <c r="E16" s="185" t="s">
        <v>224</v>
      </c>
      <c r="F16" s="186">
        <v>5</v>
      </c>
      <c r="G16" s="186">
        <v>478.68299999999999</v>
      </c>
      <c r="H16" s="187"/>
      <c r="I16" s="186"/>
      <c r="J16" s="187"/>
      <c r="K16" s="186"/>
      <c r="L16" s="187"/>
      <c r="M16" s="186"/>
      <c r="N16" s="187"/>
      <c r="O16" s="186"/>
    </row>
    <row r="17" spans="1:15" ht="44.45" customHeight="1">
      <c r="A17" s="182">
        <v>13</v>
      </c>
      <c r="B17" s="183" t="s">
        <v>216</v>
      </c>
      <c r="C17" s="184" t="s">
        <v>234</v>
      </c>
      <c r="D17" s="185" t="s">
        <v>233</v>
      </c>
      <c r="E17" s="185" t="s">
        <v>235</v>
      </c>
      <c r="F17" s="186">
        <v>177</v>
      </c>
      <c r="G17" s="186">
        <v>5292.47</v>
      </c>
      <c r="H17" s="187"/>
      <c r="I17" s="186"/>
      <c r="J17" s="187"/>
      <c r="K17" s="186"/>
      <c r="L17" s="187"/>
      <c r="M17" s="186"/>
      <c r="N17" s="187"/>
      <c r="O17" s="186"/>
    </row>
    <row r="18" spans="1:15" ht="159" customHeight="1">
      <c r="A18" s="182">
        <v>14</v>
      </c>
      <c r="B18" s="183" t="s">
        <v>216</v>
      </c>
      <c r="C18" s="184" t="s">
        <v>236</v>
      </c>
      <c r="D18" s="185" t="s">
        <v>233</v>
      </c>
      <c r="E18" s="185" t="s">
        <v>235</v>
      </c>
      <c r="F18" s="186">
        <v>2</v>
      </c>
      <c r="G18" s="186">
        <v>255.21899999999999</v>
      </c>
      <c r="H18" s="187"/>
      <c r="I18" s="186"/>
      <c r="J18" s="187"/>
      <c r="K18" s="186"/>
      <c r="L18" s="187"/>
      <c r="M18" s="186"/>
      <c r="N18" s="187"/>
      <c r="O18" s="186"/>
    </row>
    <row r="19" spans="1:15" ht="13.5" customHeight="1">
      <c r="A19" s="401" t="s">
        <v>237</v>
      </c>
      <c r="B19" s="402"/>
      <c r="C19" s="403"/>
      <c r="D19" s="190"/>
      <c r="E19" s="190"/>
      <c r="F19" s="190"/>
      <c r="G19" s="191">
        <f>SUM(G5:G18)</f>
        <v>27310.712000000003</v>
      </c>
      <c r="H19" s="191"/>
      <c r="I19" s="191">
        <f>SUM(I5:I15)</f>
        <v>41298.121999999996</v>
      </c>
      <c r="J19" s="191"/>
      <c r="K19" s="191">
        <f>SUM(K5:K15)</f>
        <v>44369.707999999999</v>
      </c>
      <c r="L19" s="191"/>
      <c r="M19" s="191">
        <f>SUM(M5:M15)</f>
        <v>44369.707999999999</v>
      </c>
      <c r="N19" s="191"/>
      <c r="O19" s="191">
        <f>SUM(O5:O15)</f>
        <v>44369.707999999999</v>
      </c>
    </row>
    <row r="20" spans="1:15" ht="103.5" customHeight="1"/>
    <row r="21" spans="1:15" ht="104.25" customHeight="1"/>
    <row r="22" spans="1:15" ht="105" customHeight="1"/>
    <row r="23" spans="1:15" ht="102.75" customHeight="1"/>
    <row r="24" spans="1:15" ht="125.25" customHeight="1"/>
  </sheetData>
  <mergeCells count="12">
    <mergeCell ref="A19:C19"/>
    <mergeCell ref="A1:O2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N3:O3"/>
  </mergeCells>
  <conditionalFormatting sqref="C5:C24 E5:E24 H5:P24">
    <cfRule type="expression" dxfId="52" priority="5">
      <formula>#N/A</formula>
    </cfRule>
  </conditionalFormatting>
  <conditionalFormatting sqref="C5:C24 E5:E24 H5:P24">
    <cfRule type="expression" dxfId="51" priority="4">
      <formula>#N/A</formula>
    </cfRule>
  </conditionalFormatting>
  <conditionalFormatting sqref="F5:G23 G19:O19">
    <cfRule type="expression" dxfId="50" priority="3">
      <formula>Locked()</formula>
    </cfRule>
  </conditionalFormatting>
  <conditionalFormatting sqref="F5:G23 G19:O19">
    <cfRule type="expression" dxfId="49" priority="2">
      <formula>LockedByCondition()</formula>
    </cfRule>
  </conditionalFormatting>
  <conditionalFormatting sqref="F5:G23 G19:O19">
    <cfRule type="expression" dxfId="48" priority="1">
      <formula>HasError()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2:O33"/>
  <sheetViews>
    <sheetView zoomScale="55" zoomScaleNormal="55" workbookViewId="0">
      <selection activeCell="H11" sqref="H11"/>
    </sheetView>
  </sheetViews>
  <sheetFormatPr defaultColWidth="9.140625" defaultRowHeight="15.75"/>
  <cols>
    <col min="1" max="1" width="9.140625" style="1"/>
    <col min="2" max="2" width="27" style="1" customWidth="1"/>
    <col min="3" max="3" width="34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348" t="s">
        <v>477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31.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7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5" hidden="1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5" hidden="1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408" t="s">
        <v>3</v>
      </c>
      <c r="B8" s="376" t="s">
        <v>13</v>
      </c>
      <c r="C8" s="376" t="s">
        <v>4</v>
      </c>
      <c r="D8" s="376" t="s">
        <v>5</v>
      </c>
      <c r="E8" s="376" t="s">
        <v>0</v>
      </c>
      <c r="F8" s="376" t="s">
        <v>16</v>
      </c>
      <c r="G8" s="376"/>
      <c r="H8" s="376" t="s">
        <v>17</v>
      </c>
      <c r="I8" s="376"/>
      <c r="J8" s="376" t="s">
        <v>18</v>
      </c>
      <c r="K8" s="376"/>
      <c r="L8" s="376" t="s">
        <v>14</v>
      </c>
      <c r="M8" s="376"/>
      <c r="N8" s="376" t="s">
        <v>19</v>
      </c>
      <c r="O8" s="376"/>
    </row>
    <row r="9" spans="1:15" ht="126">
      <c r="A9" s="408"/>
      <c r="B9" s="376"/>
      <c r="C9" s="376"/>
      <c r="D9" s="376"/>
      <c r="E9" s="376"/>
      <c r="F9" s="82" t="s">
        <v>6</v>
      </c>
      <c r="G9" s="82" t="s">
        <v>7</v>
      </c>
      <c r="H9" s="82" t="s">
        <v>8</v>
      </c>
      <c r="I9" s="82" t="s">
        <v>9</v>
      </c>
      <c r="J9" s="82" t="s">
        <v>8</v>
      </c>
      <c r="K9" s="82" t="s">
        <v>10</v>
      </c>
      <c r="L9" s="82" t="s">
        <v>11</v>
      </c>
      <c r="M9" s="82" t="s">
        <v>10</v>
      </c>
      <c r="N9" s="82" t="s">
        <v>8</v>
      </c>
      <c r="O9" s="82" t="s">
        <v>10</v>
      </c>
    </row>
    <row r="10" spans="1:15" s="4" customFormat="1" ht="21" customHeight="1">
      <c r="A10" s="81">
        <v>1</v>
      </c>
      <c r="B10" s="81">
        <v>2</v>
      </c>
      <c r="C10" s="81">
        <v>3</v>
      </c>
      <c r="D10" s="81">
        <v>4</v>
      </c>
      <c r="E10" s="8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206.25" customHeight="1">
      <c r="A11" s="81"/>
      <c r="B11" s="374" t="s">
        <v>100</v>
      </c>
      <c r="C11" s="126" t="s">
        <v>101</v>
      </c>
      <c r="D11" s="127" t="s">
        <v>102</v>
      </c>
      <c r="E11" s="128" t="s">
        <v>103</v>
      </c>
      <c r="F11" s="3">
        <v>77</v>
      </c>
      <c r="G11" s="129">
        <v>15430.745000000001</v>
      </c>
      <c r="H11" s="128">
        <v>80</v>
      </c>
      <c r="I11" s="127" t="s">
        <v>104</v>
      </c>
      <c r="J11" s="3">
        <v>80</v>
      </c>
      <c r="K11" s="130">
        <v>20480.404999999999</v>
      </c>
      <c r="L11" s="3">
        <v>80</v>
      </c>
      <c r="M11" s="130">
        <v>20480.404999999999</v>
      </c>
      <c r="N11" s="3">
        <v>80</v>
      </c>
      <c r="O11" s="130">
        <v>20480.404999999999</v>
      </c>
    </row>
    <row r="12" spans="1:15" s="4" customFormat="1" ht="128.25" customHeight="1">
      <c r="A12" s="81"/>
      <c r="B12" s="391"/>
      <c r="C12" s="126" t="s">
        <v>105</v>
      </c>
      <c r="D12" s="128" t="s">
        <v>106</v>
      </c>
      <c r="E12" s="128" t="s">
        <v>103</v>
      </c>
      <c r="F12" s="3">
        <v>117</v>
      </c>
      <c r="G12" s="17">
        <v>9038.8680000000004</v>
      </c>
      <c r="H12" s="128">
        <v>120</v>
      </c>
      <c r="I12" s="127" t="s">
        <v>107</v>
      </c>
      <c r="J12" s="128">
        <v>120</v>
      </c>
      <c r="K12" s="130">
        <v>16805.933000000001</v>
      </c>
      <c r="L12" s="128">
        <v>120</v>
      </c>
      <c r="M12" s="130">
        <v>16805.933000000001</v>
      </c>
      <c r="N12" s="128">
        <v>120</v>
      </c>
      <c r="O12" s="130">
        <v>16805.933000000001</v>
      </c>
    </row>
    <row r="13" spans="1:15" s="4" customFormat="1" ht="128.25" customHeight="1">
      <c r="A13" s="81"/>
      <c r="B13" s="391"/>
      <c r="C13" s="127" t="s">
        <v>108</v>
      </c>
      <c r="D13" s="128" t="s">
        <v>106</v>
      </c>
      <c r="E13" s="128" t="s">
        <v>103</v>
      </c>
      <c r="F13" s="3">
        <v>6</v>
      </c>
      <c r="G13" s="17">
        <v>15349.308000000001</v>
      </c>
      <c r="H13" s="128">
        <v>6</v>
      </c>
      <c r="I13" s="127" t="s">
        <v>109</v>
      </c>
      <c r="J13" s="128">
        <v>6</v>
      </c>
      <c r="K13" s="130">
        <v>20216.457999999999</v>
      </c>
      <c r="L13" s="128">
        <v>6</v>
      </c>
      <c r="M13" s="130">
        <v>20216.457999999999</v>
      </c>
      <c r="N13" s="128">
        <v>6</v>
      </c>
      <c r="O13" s="130">
        <v>20216.457999999999</v>
      </c>
    </row>
    <row r="14" spans="1:15" ht="72" customHeight="1">
      <c r="A14" s="81"/>
      <c r="B14" s="375"/>
      <c r="C14" s="126" t="s">
        <v>110</v>
      </c>
      <c r="D14" s="82" t="s">
        <v>84</v>
      </c>
      <c r="E14" s="128" t="s">
        <v>103</v>
      </c>
      <c r="F14" s="128">
        <v>12500</v>
      </c>
      <c r="G14" s="129">
        <v>2252.27</v>
      </c>
      <c r="H14" s="131">
        <v>17</v>
      </c>
      <c r="I14" s="128" t="s">
        <v>111</v>
      </c>
      <c r="J14" s="131">
        <v>17</v>
      </c>
      <c r="K14" s="132">
        <v>1643.26</v>
      </c>
      <c r="L14" s="131">
        <v>17</v>
      </c>
      <c r="M14" s="132">
        <v>1643.26</v>
      </c>
      <c r="N14" s="131">
        <v>17</v>
      </c>
      <c r="O14" s="132">
        <v>1643.26</v>
      </c>
    </row>
    <row r="15" spans="1:15" s="11" customFormat="1" ht="26.25" customHeight="1">
      <c r="A15" s="409" t="s">
        <v>1</v>
      </c>
      <c r="B15" s="409"/>
      <c r="C15" s="410"/>
      <c r="D15" s="18" t="s">
        <v>2</v>
      </c>
      <c r="E15" s="18" t="s">
        <v>2</v>
      </c>
      <c r="F15" s="18" t="s">
        <v>2</v>
      </c>
      <c r="G15" s="26">
        <v>42071.190999999999</v>
      </c>
      <c r="H15" s="18" t="s">
        <v>2</v>
      </c>
      <c r="I15" s="133">
        <v>52858.328000000001</v>
      </c>
      <c r="J15" s="18" t="s">
        <v>2</v>
      </c>
      <c r="K15" s="133">
        <v>59146.055999999997</v>
      </c>
      <c r="L15" s="18" t="s">
        <v>2</v>
      </c>
      <c r="M15" s="133">
        <v>59146.055999999997</v>
      </c>
      <c r="N15" s="18" t="s">
        <v>2</v>
      </c>
      <c r="O15" s="133">
        <v>59146.055999999997</v>
      </c>
    </row>
    <row r="16" spans="1:15" s="11" customFormat="1" ht="30.75" customHeight="1">
      <c r="A16" s="9"/>
      <c r="B16" s="9"/>
      <c r="C16" s="83"/>
      <c r="D16" s="9"/>
      <c r="E16" s="9"/>
      <c r="F16" s="9"/>
      <c r="G16" s="9"/>
      <c r="H16" s="9"/>
      <c r="I16" s="10"/>
      <c r="J16" s="10"/>
      <c r="K16" s="9"/>
      <c r="L16" s="10"/>
      <c r="M16" s="9"/>
      <c r="N16" s="10"/>
      <c r="O16" s="9"/>
    </row>
    <row r="17" spans="1:15" s="11" customFormat="1" ht="18.75">
      <c r="A17" s="22"/>
      <c r="B17" s="22"/>
      <c r="C17" s="368"/>
      <c r="D17" s="368"/>
      <c r="E17" s="368"/>
      <c r="F17" s="368"/>
      <c r="G17" s="368"/>
      <c r="H17" s="368"/>
      <c r="I17" s="13"/>
      <c r="J17" s="12"/>
      <c r="K17" s="13"/>
      <c r="L17" s="12"/>
      <c r="M17" s="13"/>
      <c r="N17" s="12"/>
      <c r="O17" s="13"/>
    </row>
    <row r="18" spans="1:15" s="11" customFormat="1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</row>
    <row r="19" spans="1:15" s="11" customFormat="1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spans="1:15" s="11" customFormat="1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11" customFormat="1">
      <c r="A21" s="14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s="11" customFormat="1">
      <c r="A22" s="370"/>
      <c r="B22" s="370"/>
      <c r="C22" s="371"/>
      <c r="D22" s="12"/>
      <c r="E22" s="12"/>
      <c r="F22" s="12"/>
      <c r="G22" s="13"/>
      <c r="H22" s="12"/>
      <c r="I22" s="13"/>
      <c r="J22" s="12"/>
      <c r="K22" s="13"/>
      <c r="L22" s="12"/>
      <c r="M22" s="13"/>
      <c r="N22" s="12"/>
      <c r="O22" s="13"/>
    </row>
    <row r="23" spans="1:15" s="11" customFormat="1"/>
    <row r="24" spans="1:15" s="11" customFormat="1">
      <c r="A24" s="364"/>
      <c r="B24" s="364"/>
      <c r="C24" s="364"/>
      <c r="D24" s="364"/>
      <c r="E24" s="364"/>
      <c r="F24" s="9"/>
      <c r="G24" s="9"/>
      <c r="H24" s="9"/>
      <c r="I24" s="9"/>
      <c r="J24" s="9"/>
      <c r="K24" s="9"/>
      <c r="L24" s="9"/>
      <c r="M24" s="9"/>
      <c r="N24" s="9"/>
    </row>
    <row r="25" spans="1:15" s="11" customFormat="1">
      <c r="A25" s="364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</row>
    <row r="26" spans="1:15" s="11" customFormat="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83"/>
      <c r="N26" s="83"/>
    </row>
    <row r="27" spans="1:15" s="11" customForma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</row>
    <row r="28" spans="1:15" s="11" customForma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</row>
    <row r="29" spans="1:15" s="11" customFormat="1"/>
    <row r="30" spans="1:15" s="11" customFormat="1">
      <c r="D30" s="343"/>
      <c r="E30" s="344"/>
    </row>
    <row r="31" spans="1:15" s="11" customFormat="1">
      <c r="D31" s="343"/>
      <c r="E31" s="344"/>
    </row>
    <row r="32" spans="1:15" s="11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11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21">
    <mergeCell ref="A15:C15"/>
    <mergeCell ref="C17:H17"/>
    <mergeCell ref="A18:O18"/>
    <mergeCell ref="D31:E31"/>
    <mergeCell ref="B11:B14"/>
    <mergeCell ref="A22:C22"/>
    <mergeCell ref="A24:E24"/>
    <mergeCell ref="A25:N25"/>
    <mergeCell ref="A26:L26"/>
    <mergeCell ref="D30:E30"/>
    <mergeCell ref="E8:E9"/>
    <mergeCell ref="F8:G8"/>
    <mergeCell ref="H8:I8"/>
    <mergeCell ref="J8:K8"/>
    <mergeCell ref="A2:O6"/>
    <mergeCell ref="A8:A9"/>
    <mergeCell ref="B8:B9"/>
    <mergeCell ref="C8:C9"/>
    <mergeCell ref="D8:D9"/>
    <mergeCell ref="N8:O8"/>
    <mergeCell ref="L8:M8"/>
  </mergeCells>
  <conditionalFormatting sqref="I11:I13 C14:C16 E14:E16">
    <cfRule type="expression" dxfId="47" priority="30" stopIfTrue="1">
      <formula>Locked()</formula>
    </cfRule>
  </conditionalFormatting>
  <conditionalFormatting sqref="I11:I13 C14:C16 E14:E16">
    <cfRule type="expression" dxfId="46" priority="29" stopIfTrue="1">
      <formula>LockedByCondition()</formula>
    </cfRule>
  </conditionalFormatting>
  <conditionalFormatting sqref="I11:I13 C14:C16 E14:E16">
    <cfRule type="expression" dxfId="45" priority="28" stopIfTrue="1">
      <formula>HasError()</formula>
    </cfRule>
  </conditionalFormatting>
  <conditionalFormatting sqref="K11">
    <cfRule type="expression" dxfId="44" priority="27" stopIfTrue="1">
      <formula>Locked()</formula>
    </cfRule>
  </conditionalFormatting>
  <conditionalFormatting sqref="K11">
    <cfRule type="expression" dxfId="43" priority="26" stopIfTrue="1">
      <formula>LockedByCondition()</formula>
    </cfRule>
  </conditionalFormatting>
  <conditionalFormatting sqref="K11">
    <cfRule type="expression" dxfId="42" priority="25" stopIfTrue="1">
      <formula>HasError()</formula>
    </cfRule>
  </conditionalFormatting>
  <conditionalFormatting sqref="K12">
    <cfRule type="expression" dxfId="41" priority="24" stopIfTrue="1">
      <formula>Locked()</formula>
    </cfRule>
  </conditionalFormatting>
  <conditionalFormatting sqref="K12">
    <cfRule type="expression" dxfId="40" priority="23" stopIfTrue="1">
      <formula>LockedByCondition()</formula>
    </cfRule>
  </conditionalFormatting>
  <conditionalFormatting sqref="K12">
    <cfRule type="expression" dxfId="39" priority="22" stopIfTrue="1">
      <formula>HasError()</formula>
    </cfRule>
  </conditionalFormatting>
  <conditionalFormatting sqref="K13">
    <cfRule type="expression" dxfId="38" priority="21" stopIfTrue="1">
      <formula>Locked()</formula>
    </cfRule>
  </conditionalFormatting>
  <conditionalFormatting sqref="K13">
    <cfRule type="expression" dxfId="37" priority="20" stopIfTrue="1">
      <formula>LockedByCondition()</formula>
    </cfRule>
  </conditionalFormatting>
  <conditionalFormatting sqref="K13">
    <cfRule type="expression" dxfId="36" priority="19" stopIfTrue="1">
      <formula>HasError()</formula>
    </cfRule>
  </conditionalFormatting>
  <conditionalFormatting sqref="M11">
    <cfRule type="expression" dxfId="35" priority="18" stopIfTrue="1">
      <formula>Locked()</formula>
    </cfRule>
  </conditionalFormatting>
  <conditionalFormatting sqref="M11">
    <cfRule type="expression" dxfId="34" priority="17" stopIfTrue="1">
      <formula>LockedByCondition()</formula>
    </cfRule>
  </conditionalFormatting>
  <conditionalFormatting sqref="M11">
    <cfRule type="expression" dxfId="33" priority="16" stopIfTrue="1">
      <formula>HasError()</formula>
    </cfRule>
  </conditionalFormatting>
  <conditionalFormatting sqref="M12">
    <cfRule type="expression" dxfId="32" priority="15" stopIfTrue="1">
      <formula>Locked()</formula>
    </cfRule>
  </conditionalFormatting>
  <conditionalFormatting sqref="M12">
    <cfRule type="expression" dxfId="31" priority="14" stopIfTrue="1">
      <formula>LockedByCondition()</formula>
    </cfRule>
  </conditionalFormatting>
  <conditionalFormatting sqref="M12">
    <cfRule type="expression" dxfId="30" priority="13" stopIfTrue="1">
      <formula>HasError()</formula>
    </cfRule>
  </conditionalFormatting>
  <conditionalFormatting sqref="M13">
    <cfRule type="expression" dxfId="29" priority="12" stopIfTrue="1">
      <formula>Locked()</formula>
    </cfRule>
  </conditionalFormatting>
  <conditionalFormatting sqref="M13">
    <cfRule type="expression" dxfId="28" priority="11" stopIfTrue="1">
      <formula>LockedByCondition()</formula>
    </cfRule>
  </conditionalFormatting>
  <conditionalFormatting sqref="M13">
    <cfRule type="expression" dxfId="27" priority="10" stopIfTrue="1">
      <formula>HasError()</formula>
    </cfRule>
  </conditionalFormatting>
  <conditionalFormatting sqref="O11">
    <cfRule type="expression" dxfId="26" priority="9" stopIfTrue="1">
      <formula>Locked()</formula>
    </cfRule>
  </conditionalFormatting>
  <conditionalFormatting sqref="O11">
    <cfRule type="expression" dxfId="25" priority="8" stopIfTrue="1">
      <formula>LockedByCondition()</formula>
    </cfRule>
  </conditionalFormatting>
  <conditionalFormatting sqref="O11">
    <cfRule type="expression" dxfId="24" priority="7" stopIfTrue="1">
      <formula>HasError()</formula>
    </cfRule>
  </conditionalFormatting>
  <conditionalFormatting sqref="O12">
    <cfRule type="expression" dxfId="23" priority="6" stopIfTrue="1">
      <formula>Locked()</formula>
    </cfRule>
  </conditionalFormatting>
  <conditionalFormatting sqref="O12">
    <cfRule type="expression" dxfId="22" priority="5" stopIfTrue="1">
      <formula>LockedByCondition()</formula>
    </cfRule>
  </conditionalFormatting>
  <conditionalFormatting sqref="O12">
    <cfRule type="expression" dxfId="21" priority="4" stopIfTrue="1">
      <formula>HasError()</formula>
    </cfRule>
  </conditionalFormatting>
  <conditionalFormatting sqref="O13">
    <cfRule type="expression" dxfId="20" priority="3" stopIfTrue="1">
      <formula>Locked()</formula>
    </cfRule>
  </conditionalFormatting>
  <conditionalFormatting sqref="O13">
    <cfRule type="expression" dxfId="19" priority="2" stopIfTrue="1">
      <formula>LockedByCondition()</formula>
    </cfRule>
  </conditionalFormatting>
  <conditionalFormatting sqref="O13">
    <cfRule type="expression" dxfId="18" priority="1" stopIfTrue="1">
      <formula>HasError()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landscape" verticalDpi="0" r:id="rId1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2:O29"/>
  <sheetViews>
    <sheetView view="pageBreakPreview" zoomScale="60" zoomScaleNormal="70" workbookViewId="0">
      <selection activeCell="W19" sqref="W19"/>
    </sheetView>
  </sheetViews>
  <sheetFormatPr defaultColWidth="9.140625" defaultRowHeight="15.75"/>
  <cols>
    <col min="1" max="1" width="9.140625" style="150"/>
    <col min="2" max="2" width="27" style="150" bestFit="1" customWidth="1"/>
    <col min="3" max="3" width="23.85546875" style="150" bestFit="1" customWidth="1"/>
    <col min="4" max="4" width="21" style="150" bestFit="1" customWidth="1"/>
    <col min="5" max="5" width="19.42578125" style="150" bestFit="1" customWidth="1"/>
    <col min="6" max="6" width="17.5703125" style="150" bestFit="1" customWidth="1"/>
    <col min="7" max="7" width="17.28515625" style="150" bestFit="1" customWidth="1"/>
    <col min="8" max="8" width="20.28515625" style="150" bestFit="1" customWidth="1"/>
    <col min="9" max="9" width="17.7109375" style="150" bestFit="1" customWidth="1"/>
    <col min="10" max="10" width="18.140625" style="150" bestFit="1" customWidth="1"/>
    <col min="11" max="11" width="16.5703125" style="150" bestFit="1" customWidth="1"/>
    <col min="12" max="12" width="18.28515625" style="150" bestFit="1" customWidth="1"/>
    <col min="13" max="13" width="17.42578125" style="150" bestFit="1" customWidth="1"/>
    <col min="14" max="14" width="15" style="150" bestFit="1" customWidth="1"/>
    <col min="15" max="15" width="17.85546875" style="150" bestFit="1" customWidth="1"/>
    <col min="16" max="16384" width="9.140625" style="150"/>
  </cols>
  <sheetData>
    <row r="2" spans="1:15" ht="15" customHeight="1">
      <c r="A2" s="425" t="s">
        <v>187</v>
      </c>
      <c r="B2" s="425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1:15" ht="31.5" customHeight="1">
      <c r="A3" s="426"/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</row>
    <row r="4" spans="1:15" ht="7.5" customHeight="1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</row>
    <row r="5" spans="1:15" ht="15" hidden="1" customHeight="1">
      <c r="A5" s="426"/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</row>
    <row r="6" spans="1:15" ht="15" hidden="1" customHeight="1">
      <c r="A6" s="426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</row>
    <row r="7" spans="1:15" ht="18.75" customHeight="1"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5">
      <c r="A8" s="421" t="s">
        <v>3</v>
      </c>
      <c r="B8" s="423" t="s">
        <v>13</v>
      </c>
      <c r="C8" s="423" t="s">
        <v>4</v>
      </c>
      <c r="D8" s="423" t="s">
        <v>5</v>
      </c>
      <c r="E8" s="423" t="s">
        <v>0</v>
      </c>
      <c r="F8" s="427" t="s">
        <v>16</v>
      </c>
      <c r="G8" s="427"/>
      <c r="H8" s="427" t="s">
        <v>17</v>
      </c>
      <c r="I8" s="427"/>
      <c r="J8" s="427" t="s">
        <v>18</v>
      </c>
      <c r="K8" s="427"/>
      <c r="L8" s="427" t="s">
        <v>14</v>
      </c>
      <c r="M8" s="427"/>
      <c r="N8" s="427" t="s">
        <v>19</v>
      </c>
      <c r="O8" s="427"/>
    </row>
    <row r="9" spans="1:15" ht="126">
      <c r="A9" s="422"/>
      <c r="B9" s="424"/>
      <c r="C9" s="424"/>
      <c r="D9" s="424"/>
      <c r="E9" s="424"/>
      <c r="F9" s="152" t="s">
        <v>6</v>
      </c>
      <c r="G9" s="152" t="s">
        <v>7</v>
      </c>
      <c r="H9" s="152" t="s">
        <v>8</v>
      </c>
      <c r="I9" s="152" t="s">
        <v>9</v>
      </c>
      <c r="J9" s="152" t="s">
        <v>8</v>
      </c>
      <c r="K9" s="152" t="s">
        <v>10</v>
      </c>
      <c r="L9" s="152" t="s">
        <v>11</v>
      </c>
      <c r="M9" s="152" t="s">
        <v>10</v>
      </c>
      <c r="N9" s="152" t="s">
        <v>8</v>
      </c>
      <c r="O9" s="152" t="s">
        <v>10</v>
      </c>
    </row>
    <row r="10" spans="1:15" s="155" customFormat="1" ht="21" customHeight="1">
      <c r="A10" s="153">
        <v>1</v>
      </c>
      <c r="B10" s="153">
        <v>2</v>
      </c>
      <c r="C10" s="153">
        <v>3</v>
      </c>
      <c r="D10" s="153">
        <v>4</v>
      </c>
      <c r="E10" s="153">
        <v>5</v>
      </c>
      <c r="F10" s="154">
        <v>6</v>
      </c>
      <c r="G10" s="154">
        <v>7</v>
      </c>
      <c r="H10" s="154">
        <v>8</v>
      </c>
      <c r="I10" s="154">
        <v>9</v>
      </c>
      <c r="J10" s="154">
        <v>10</v>
      </c>
      <c r="K10" s="154">
        <v>11</v>
      </c>
      <c r="L10" s="154">
        <v>12</v>
      </c>
      <c r="M10" s="154">
        <v>13</v>
      </c>
      <c r="N10" s="154">
        <v>14</v>
      </c>
      <c r="O10" s="154">
        <v>15</v>
      </c>
    </row>
    <row r="11" spans="1:15" s="155" customFormat="1" ht="392.25" customHeight="1">
      <c r="A11" s="153">
        <v>1</v>
      </c>
      <c r="B11" s="152" t="s">
        <v>188</v>
      </c>
      <c r="C11" s="152" t="s">
        <v>189</v>
      </c>
      <c r="D11" s="152" t="s">
        <v>190</v>
      </c>
      <c r="E11" s="153" t="s">
        <v>191</v>
      </c>
      <c r="F11" s="154">
        <v>30</v>
      </c>
      <c r="G11" s="156">
        <v>1227.1980000000001</v>
      </c>
      <c r="H11" s="154">
        <v>530</v>
      </c>
      <c r="I11" s="156">
        <v>12377.764999999999</v>
      </c>
      <c r="J11" s="154">
        <v>543</v>
      </c>
      <c r="K11" s="156">
        <v>12673.134</v>
      </c>
      <c r="L11" s="154">
        <v>543</v>
      </c>
      <c r="M11" s="156">
        <v>12673.134</v>
      </c>
      <c r="N11" s="154" t="s">
        <v>55</v>
      </c>
      <c r="O11" s="156" t="s">
        <v>55</v>
      </c>
    </row>
    <row r="12" spans="1:15" s="155" customFormat="1" ht="153.75" customHeight="1">
      <c r="A12" s="153">
        <v>2</v>
      </c>
      <c r="B12" s="152" t="s">
        <v>188</v>
      </c>
      <c r="C12" s="152" t="s">
        <v>192</v>
      </c>
      <c r="D12" s="152" t="s">
        <v>193</v>
      </c>
      <c r="E12" s="153" t="s">
        <v>194</v>
      </c>
      <c r="F12" s="154" t="s">
        <v>55</v>
      </c>
      <c r="G12" s="156" t="s">
        <v>55</v>
      </c>
      <c r="H12" s="154">
        <v>1</v>
      </c>
      <c r="I12" s="156">
        <v>2754.8829999999998</v>
      </c>
      <c r="J12" s="154">
        <v>1</v>
      </c>
      <c r="K12" s="156">
        <v>2754.8829999999998</v>
      </c>
      <c r="L12" s="154">
        <v>1</v>
      </c>
      <c r="M12" s="156">
        <v>2754.8829999999998</v>
      </c>
      <c r="N12" s="154" t="s">
        <v>55</v>
      </c>
      <c r="O12" s="156" t="s">
        <v>55</v>
      </c>
    </row>
    <row r="13" spans="1:15" ht="26.25" customHeight="1" thickBot="1">
      <c r="A13" s="414" t="s">
        <v>1</v>
      </c>
      <c r="B13" s="415"/>
      <c r="C13" s="416"/>
      <c r="D13" s="157" t="s">
        <v>2</v>
      </c>
      <c r="E13" s="157" t="s">
        <v>2</v>
      </c>
      <c r="F13" s="157" t="s">
        <v>2</v>
      </c>
      <c r="G13" s="158">
        <v>1227.1980000000001</v>
      </c>
      <c r="H13" s="157" t="s">
        <v>2</v>
      </c>
      <c r="I13" s="158">
        <v>15132.647999999999</v>
      </c>
      <c r="J13" s="157" t="s">
        <v>2</v>
      </c>
      <c r="K13" s="158">
        <v>15428.017</v>
      </c>
      <c r="L13" s="157" t="s">
        <v>2</v>
      </c>
      <c r="M13" s="158">
        <v>15428.017</v>
      </c>
      <c r="N13" s="157" t="s">
        <v>2</v>
      </c>
      <c r="O13" s="158" t="s">
        <v>55</v>
      </c>
    </row>
    <row r="14" spans="1:15" ht="30.75" customHeight="1">
      <c r="A14" s="159"/>
      <c r="B14" s="159"/>
      <c r="C14" s="160"/>
      <c r="D14" s="159"/>
      <c r="E14" s="159"/>
      <c r="F14" s="159"/>
      <c r="G14" s="159"/>
      <c r="H14" s="159"/>
      <c r="I14" s="161"/>
      <c r="J14" s="161"/>
      <c r="K14" s="159"/>
      <c r="L14" s="161"/>
      <c r="M14" s="159"/>
      <c r="N14" s="161"/>
      <c r="O14" s="159"/>
    </row>
    <row r="15" spans="1:15" ht="18.75">
      <c r="A15" s="162"/>
      <c r="B15" s="162"/>
      <c r="C15" s="417"/>
      <c r="D15" s="417"/>
      <c r="E15" s="417"/>
      <c r="F15" s="417"/>
      <c r="G15" s="417"/>
      <c r="H15" s="417"/>
      <c r="I15" s="163"/>
      <c r="J15" s="164"/>
      <c r="K15" s="163"/>
      <c r="L15" s="164"/>
      <c r="M15" s="163"/>
      <c r="N15" s="164"/>
      <c r="O15" s="163"/>
    </row>
    <row r="16" spans="1:15">
      <c r="A16" s="418"/>
      <c r="B16" s="418"/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</row>
    <row r="17" spans="1:15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spans="1:15">
      <c r="A18" s="166"/>
      <c r="B18" s="166"/>
      <c r="C18" s="166"/>
      <c r="D18" s="166"/>
      <c r="E18" s="166"/>
      <c r="F18" s="167"/>
      <c r="G18" s="167"/>
      <c r="H18" s="167"/>
      <c r="I18" s="167"/>
      <c r="J18" s="167"/>
      <c r="K18" s="167"/>
      <c r="L18" s="167"/>
      <c r="M18" s="167"/>
      <c r="N18" s="167"/>
      <c r="O18" s="167"/>
    </row>
    <row r="19" spans="1:15">
      <c r="A19" s="166"/>
      <c r="B19" s="166"/>
      <c r="C19" s="166"/>
      <c r="D19" s="166"/>
      <c r="E19" s="166"/>
      <c r="F19" s="167"/>
      <c r="G19" s="167"/>
      <c r="H19" s="167"/>
      <c r="I19" s="167"/>
      <c r="J19" s="167"/>
      <c r="K19" s="167"/>
      <c r="L19" s="167"/>
      <c r="M19" s="167"/>
      <c r="N19" s="167"/>
      <c r="O19" s="167"/>
    </row>
    <row r="20" spans="1:15">
      <c r="A20" s="419"/>
      <c r="B20" s="419"/>
      <c r="C20" s="420"/>
      <c r="D20" s="164"/>
      <c r="E20" s="164"/>
      <c r="F20" s="164"/>
      <c r="G20" s="163"/>
      <c r="H20" s="164"/>
      <c r="I20" s="163"/>
      <c r="J20" s="164"/>
      <c r="K20" s="163"/>
      <c r="L20" s="164"/>
      <c r="M20" s="163"/>
      <c r="N20" s="164"/>
      <c r="O20" s="163"/>
    </row>
    <row r="22" spans="1:15">
      <c r="A22" s="411"/>
      <c r="B22" s="411"/>
      <c r="C22" s="411"/>
      <c r="D22" s="411"/>
      <c r="E22" s="411"/>
      <c r="F22" s="159"/>
      <c r="G22" s="159"/>
      <c r="H22" s="159"/>
      <c r="I22" s="159"/>
      <c r="J22" s="159"/>
      <c r="K22" s="159"/>
      <c r="L22" s="159"/>
      <c r="M22" s="159"/>
      <c r="N22" s="159"/>
    </row>
    <row r="23" spans="1:15">
      <c r="A23" s="411"/>
      <c r="B23" s="411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</row>
    <row r="24" spans="1:15">
      <c r="A24" s="411"/>
      <c r="B24" s="411"/>
      <c r="C24" s="411"/>
      <c r="D24" s="411"/>
      <c r="E24" s="411"/>
      <c r="F24" s="411"/>
      <c r="G24" s="411"/>
      <c r="H24" s="411"/>
      <c r="I24" s="411"/>
      <c r="J24" s="411"/>
      <c r="K24" s="411"/>
      <c r="L24" s="411"/>
      <c r="M24" s="160"/>
      <c r="N24" s="160"/>
    </row>
    <row r="25" spans="1:15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</row>
    <row r="26" spans="1:15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</row>
    <row r="28" spans="1:15">
      <c r="D28" s="412"/>
      <c r="E28" s="413"/>
    </row>
    <row r="29" spans="1:15">
      <c r="D29" s="412"/>
      <c r="E29" s="413"/>
    </row>
  </sheetData>
  <mergeCells count="20">
    <mergeCell ref="A8:A9"/>
    <mergeCell ref="B8:B9"/>
    <mergeCell ref="C8:C9"/>
    <mergeCell ref="D8:D9"/>
    <mergeCell ref="A2:O6"/>
    <mergeCell ref="E8:E9"/>
    <mergeCell ref="F8:G8"/>
    <mergeCell ref="H8:I8"/>
    <mergeCell ref="J8:K8"/>
    <mergeCell ref="L8:M8"/>
    <mergeCell ref="N8:O8"/>
    <mergeCell ref="A23:N23"/>
    <mergeCell ref="A24:L24"/>
    <mergeCell ref="D28:E28"/>
    <mergeCell ref="D29:E29"/>
    <mergeCell ref="A13:C13"/>
    <mergeCell ref="C15:H15"/>
    <mergeCell ref="A16:O16"/>
    <mergeCell ref="A20:C20"/>
    <mergeCell ref="A22:E2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2:O32"/>
  <sheetViews>
    <sheetView view="pageBreakPreview" zoomScale="60" zoomScaleNormal="85" workbookViewId="0">
      <selection activeCell="T34" sqref="T34"/>
    </sheetView>
  </sheetViews>
  <sheetFormatPr defaultColWidth="9.140625" defaultRowHeight="15.75"/>
  <cols>
    <col min="1" max="1" width="9.140625" style="1"/>
    <col min="2" max="2" width="27" style="1" customWidth="1"/>
    <col min="3" max="3" width="35.14062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348" t="s">
        <v>302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31.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7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5" hidden="1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5" hidden="1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72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76" t="s">
        <v>17</v>
      </c>
      <c r="I8" s="376"/>
      <c r="J8" s="376" t="s">
        <v>18</v>
      </c>
      <c r="K8" s="376"/>
      <c r="L8" s="376" t="s">
        <v>14</v>
      </c>
      <c r="M8" s="376"/>
      <c r="N8" s="376" t="s">
        <v>19</v>
      </c>
      <c r="O8" s="376"/>
    </row>
    <row r="9" spans="1:15" ht="126">
      <c r="A9" s="373"/>
      <c r="B9" s="375"/>
      <c r="C9" s="375"/>
      <c r="D9" s="375"/>
      <c r="E9" s="375"/>
      <c r="F9" s="175" t="s">
        <v>6</v>
      </c>
      <c r="G9" s="175" t="s">
        <v>7</v>
      </c>
      <c r="H9" s="175" t="s">
        <v>8</v>
      </c>
      <c r="I9" s="175" t="s">
        <v>9</v>
      </c>
      <c r="J9" s="175" t="s">
        <v>8</v>
      </c>
      <c r="K9" s="175" t="s">
        <v>10</v>
      </c>
      <c r="L9" s="175" t="s">
        <v>11</v>
      </c>
      <c r="M9" s="175" t="s">
        <v>10</v>
      </c>
      <c r="N9" s="175" t="s">
        <v>8</v>
      </c>
      <c r="O9" s="175" t="s">
        <v>10</v>
      </c>
    </row>
    <row r="10" spans="1:15" s="4" customFormat="1" ht="21" customHeight="1">
      <c r="A10" s="179">
        <v>1</v>
      </c>
      <c r="B10" s="179">
        <v>2</v>
      </c>
      <c r="C10" s="179">
        <v>3</v>
      </c>
      <c r="D10" s="179">
        <v>4</v>
      </c>
      <c r="E10" s="179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129.75" customHeight="1">
      <c r="A11" s="372">
        <v>1</v>
      </c>
      <c r="B11" s="374" t="s">
        <v>303</v>
      </c>
      <c r="C11" s="23" t="s">
        <v>304</v>
      </c>
      <c r="D11" s="23" t="s">
        <v>305</v>
      </c>
      <c r="E11" s="23" t="s">
        <v>75</v>
      </c>
      <c r="F11" s="3">
        <v>818971</v>
      </c>
      <c r="G11" s="6">
        <v>221176.81099999999</v>
      </c>
      <c r="H11" s="3">
        <v>804720</v>
      </c>
      <c r="I11" s="6">
        <v>242048.65</v>
      </c>
      <c r="J11" s="3">
        <v>853514</v>
      </c>
      <c r="K11" s="6">
        <v>244506.57800000001</v>
      </c>
      <c r="L11" s="3">
        <v>853514</v>
      </c>
      <c r="M11" s="6">
        <v>244506.57800000001</v>
      </c>
      <c r="N11" s="3">
        <v>853514</v>
      </c>
      <c r="O11" s="6">
        <v>244506.57800000001</v>
      </c>
    </row>
    <row r="12" spans="1:15" s="4" customFormat="1" ht="47.25">
      <c r="A12" s="380"/>
      <c r="B12" s="391"/>
      <c r="C12" s="175" t="s">
        <v>306</v>
      </c>
      <c r="D12" s="23" t="s">
        <v>305</v>
      </c>
      <c r="E12" s="23" t="s">
        <v>307</v>
      </c>
      <c r="F12" s="3">
        <v>1570</v>
      </c>
      <c r="G12" s="6">
        <v>16053.965</v>
      </c>
      <c r="H12" s="3">
        <v>1500</v>
      </c>
      <c r="I12" s="6">
        <v>321.363</v>
      </c>
      <c r="J12" s="3">
        <v>1500</v>
      </c>
      <c r="K12" s="6">
        <v>321.363</v>
      </c>
      <c r="L12" s="3">
        <v>1500</v>
      </c>
      <c r="M12" s="6">
        <v>321.363</v>
      </c>
      <c r="N12" s="3">
        <v>1500</v>
      </c>
      <c r="O12" s="6">
        <v>321.363</v>
      </c>
    </row>
    <row r="13" spans="1:15" s="4" customFormat="1" ht="103.5" customHeight="1">
      <c r="A13" s="373"/>
      <c r="B13" s="375"/>
      <c r="C13" s="175" t="s">
        <v>308</v>
      </c>
      <c r="D13" s="23" t="s">
        <v>305</v>
      </c>
      <c r="E13" s="23" t="s">
        <v>75</v>
      </c>
      <c r="F13" s="3">
        <v>36395</v>
      </c>
      <c r="G13" s="6">
        <v>1496.0229999999999</v>
      </c>
      <c r="H13" s="3">
        <v>40191</v>
      </c>
      <c r="I13" s="6">
        <v>18601.558000000001</v>
      </c>
      <c r="J13" s="3">
        <v>40827</v>
      </c>
      <c r="K13" s="6">
        <v>18924.677</v>
      </c>
      <c r="L13" s="3">
        <v>40827</v>
      </c>
      <c r="M13" s="6">
        <v>18924.677</v>
      </c>
      <c r="N13" s="3">
        <v>40827</v>
      </c>
      <c r="O13" s="6">
        <v>18924.677</v>
      </c>
    </row>
    <row r="14" spans="1:15" s="11" customFormat="1" ht="26.25" customHeight="1" thickBot="1">
      <c r="A14" s="365" t="s">
        <v>1</v>
      </c>
      <c r="B14" s="366"/>
      <c r="C14" s="367"/>
      <c r="D14" s="7" t="s">
        <v>2</v>
      </c>
      <c r="E14" s="7" t="s">
        <v>2</v>
      </c>
      <c r="F14" s="7" t="s">
        <v>2</v>
      </c>
      <c r="G14" s="8">
        <f>SUM(G11:G13)</f>
        <v>238726.79899999997</v>
      </c>
      <c r="H14" s="7" t="s">
        <v>2</v>
      </c>
      <c r="I14" s="8">
        <f>SUM(I11:I13)</f>
        <v>260971.571</v>
      </c>
      <c r="J14" s="7" t="s">
        <v>2</v>
      </c>
      <c r="K14" s="8">
        <f>SUM(K11:K13)</f>
        <v>263752.61800000002</v>
      </c>
      <c r="L14" s="7" t="s">
        <v>2</v>
      </c>
      <c r="M14" s="8">
        <v>263752.61800000002</v>
      </c>
      <c r="N14" s="7" t="s">
        <v>2</v>
      </c>
      <c r="O14" s="8">
        <v>263752.61800000002</v>
      </c>
    </row>
    <row r="15" spans="1:15" s="11" customFormat="1" ht="30.75" customHeight="1">
      <c r="A15" s="9"/>
      <c r="B15" s="9"/>
      <c r="C15" s="177"/>
      <c r="D15" s="9"/>
      <c r="E15" s="9"/>
      <c r="F15" s="9"/>
      <c r="G15" s="9"/>
      <c r="H15" s="9"/>
      <c r="I15" s="10"/>
      <c r="J15" s="10"/>
      <c r="K15" s="9"/>
      <c r="L15" s="10"/>
      <c r="M15" s="9"/>
      <c r="N15" s="10"/>
      <c r="O15" s="9"/>
    </row>
    <row r="16" spans="1:15" s="11" customFormat="1" ht="18.75">
      <c r="A16" s="22"/>
      <c r="B16" s="22"/>
      <c r="C16" s="368"/>
      <c r="D16" s="368"/>
      <c r="E16" s="368"/>
      <c r="F16" s="368"/>
      <c r="G16" s="368"/>
      <c r="H16" s="368"/>
      <c r="I16" s="13"/>
      <c r="J16" s="12"/>
      <c r="K16" s="13"/>
      <c r="L16" s="12"/>
      <c r="M16" s="13"/>
      <c r="N16" s="12"/>
      <c r="O16" s="13"/>
    </row>
    <row r="17" spans="1:15" s="11" customFormat="1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</row>
    <row r="18" spans="1:15" s="11" customFormat="1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</row>
    <row r="19" spans="1:15" s="11" customFormat="1">
      <c r="A19" s="14"/>
      <c r="B19" s="14"/>
      <c r="C19" s="14"/>
      <c r="D19" s="14"/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s="11" customFormat="1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11" customFormat="1">
      <c r="A21" s="370"/>
      <c r="B21" s="370"/>
      <c r="C21" s="371"/>
      <c r="D21" s="12"/>
      <c r="E21" s="12"/>
      <c r="F21" s="12"/>
      <c r="G21" s="13"/>
      <c r="H21" s="12"/>
      <c r="I21" s="13"/>
      <c r="J21" s="12"/>
      <c r="K21" s="13"/>
      <c r="L21" s="12"/>
      <c r="M21" s="13"/>
      <c r="N21" s="12"/>
      <c r="O21" s="13"/>
    </row>
    <row r="22" spans="1:15" s="11" customFormat="1"/>
    <row r="23" spans="1:15" s="11" customFormat="1">
      <c r="A23" s="364"/>
      <c r="B23" s="364"/>
      <c r="C23" s="364"/>
      <c r="D23" s="364"/>
      <c r="E23" s="364"/>
      <c r="F23" s="9"/>
      <c r="G23" s="9"/>
      <c r="H23" s="9"/>
      <c r="I23" s="9"/>
      <c r="J23" s="9"/>
      <c r="K23" s="9"/>
      <c r="L23" s="9"/>
      <c r="M23" s="9"/>
      <c r="N23" s="9"/>
    </row>
    <row r="24" spans="1:15" s="11" customFormat="1">
      <c r="A24" s="364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</row>
    <row r="25" spans="1:15" s="11" customFormat="1">
      <c r="A25" s="364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177"/>
      <c r="N25" s="177"/>
    </row>
    <row r="26" spans="1:15" s="11" customFormat="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</row>
    <row r="27" spans="1:15" s="11" customFormat="1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</row>
    <row r="28" spans="1:15" s="11" customFormat="1"/>
    <row r="29" spans="1:15" s="11" customFormat="1">
      <c r="D29" s="343"/>
      <c r="E29" s="344"/>
    </row>
    <row r="30" spans="1:15" s="11" customFormat="1">
      <c r="D30" s="343"/>
      <c r="E30" s="344"/>
    </row>
    <row r="31" spans="1:15" s="11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11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</sheetData>
  <mergeCells count="22">
    <mergeCell ref="D30:E30"/>
    <mergeCell ref="A21:C21"/>
    <mergeCell ref="A23:E23"/>
    <mergeCell ref="A24:N24"/>
    <mergeCell ref="A25:L25"/>
    <mergeCell ref="D29:E29"/>
    <mergeCell ref="B11:B13"/>
    <mergeCell ref="A14:C14"/>
    <mergeCell ref="C16:H16"/>
    <mergeCell ref="A17:O17"/>
    <mergeCell ref="E8:E9"/>
    <mergeCell ref="F8:G8"/>
    <mergeCell ref="H8:I8"/>
    <mergeCell ref="J8:K8"/>
    <mergeCell ref="L8:M8"/>
    <mergeCell ref="A11:A13"/>
    <mergeCell ref="A2:O6"/>
    <mergeCell ref="A8:A9"/>
    <mergeCell ref="B8:B9"/>
    <mergeCell ref="C8:C9"/>
    <mergeCell ref="D8:D9"/>
    <mergeCell ref="N8:O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2:AMJ37"/>
  <sheetViews>
    <sheetView view="pageBreakPreview" zoomScale="60" zoomScaleNormal="70" workbookViewId="0">
      <selection activeCell="I11" sqref="I11"/>
    </sheetView>
  </sheetViews>
  <sheetFormatPr defaultColWidth="9.140625" defaultRowHeight="15.75"/>
  <cols>
    <col min="1" max="1" width="9.140625" style="56"/>
    <col min="2" max="2" width="27" style="56" customWidth="1"/>
    <col min="3" max="3" width="23.85546875" style="56" customWidth="1"/>
    <col min="4" max="4" width="21" style="56" customWidth="1"/>
    <col min="5" max="5" width="19.42578125" style="56" customWidth="1"/>
    <col min="6" max="6" width="17.5703125" style="56" customWidth="1"/>
    <col min="7" max="7" width="17.28515625" style="56" customWidth="1"/>
    <col min="8" max="8" width="20.28515625" style="56" customWidth="1"/>
    <col min="9" max="9" width="17.7109375" style="56" customWidth="1"/>
    <col min="10" max="10" width="18.140625" style="56" customWidth="1"/>
    <col min="11" max="11" width="16.5703125" style="56" customWidth="1"/>
    <col min="12" max="12" width="18.28515625" style="56" customWidth="1"/>
    <col min="13" max="13" width="17.42578125" style="56" customWidth="1"/>
    <col min="14" max="14" width="15" style="56" customWidth="1"/>
    <col min="15" max="15" width="17.85546875" style="56" customWidth="1"/>
    <col min="16" max="1024" width="9.140625" style="56"/>
  </cols>
  <sheetData>
    <row r="2" spans="1:15" ht="15" customHeight="1">
      <c r="A2" s="433" t="s">
        <v>478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</row>
    <row r="3" spans="1:15" ht="31.5" customHeight="1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</row>
    <row r="4" spans="1:15" ht="7.5" customHeight="1">
      <c r="A4" s="433"/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</row>
    <row r="5" spans="1:15" ht="15" hidden="1" customHeight="1">
      <c r="A5" s="433"/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</row>
    <row r="6" spans="1:15" ht="15" hidden="1" customHeight="1">
      <c r="A6" s="433"/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</row>
    <row r="7" spans="1:15" ht="18.75" customHeight="1"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15.75" customHeight="1">
      <c r="A8" s="434" t="s">
        <v>3</v>
      </c>
      <c r="B8" s="432" t="s">
        <v>13</v>
      </c>
      <c r="C8" s="432" t="s">
        <v>4</v>
      </c>
      <c r="D8" s="432" t="s">
        <v>5</v>
      </c>
      <c r="E8" s="432" t="s">
        <v>0</v>
      </c>
      <c r="F8" s="432" t="s">
        <v>16</v>
      </c>
      <c r="G8" s="432"/>
      <c r="H8" s="432" t="s">
        <v>17</v>
      </c>
      <c r="I8" s="432"/>
      <c r="J8" s="432" t="s">
        <v>18</v>
      </c>
      <c r="K8" s="432"/>
      <c r="L8" s="432" t="s">
        <v>14</v>
      </c>
      <c r="M8" s="432"/>
      <c r="N8" s="432" t="s">
        <v>19</v>
      </c>
      <c r="O8" s="432"/>
    </row>
    <row r="9" spans="1:15" ht="126">
      <c r="A9" s="434"/>
      <c r="B9" s="432"/>
      <c r="C9" s="432"/>
      <c r="D9" s="432"/>
      <c r="E9" s="432"/>
      <c r="F9" s="58" t="s">
        <v>6</v>
      </c>
      <c r="G9" s="58" t="s">
        <v>7</v>
      </c>
      <c r="H9" s="58" t="s">
        <v>8</v>
      </c>
      <c r="I9" s="58" t="s">
        <v>9</v>
      </c>
      <c r="J9" s="58" t="s">
        <v>8</v>
      </c>
      <c r="K9" s="58" t="s">
        <v>10</v>
      </c>
      <c r="L9" s="58" t="s">
        <v>11</v>
      </c>
      <c r="M9" s="58" t="s">
        <v>10</v>
      </c>
      <c r="N9" s="58" t="s">
        <v>8</v>
      </c>
      <c r="O9" s="58" t="s">
        <v>10</v>
      </c>
    </row>
    <row r="10" spans="1:15" s="61" customFormat="1" ht="21" customHeight="1">
      <c r="A10" s="59">
        <v>1</v>
      </c>
      <c r="B10" s="59">
        <v>2</v>
      </c>
      <c r="C10" s="59">
        <v>3</v>
      </c>
      <c r="D10" s="59">
        <v>4</v>
      </c>
      <c r="E10" s="59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  <c r="M10" s="60">
        <v>13</v>
      </c>
      <c r="N10" s="60">
        <v>14</v>
      </c>
      <c r="O10" s="60">
        <v>15</v>
      </c>
    </row>
    <row r="11" spans="1:15" s="61" customFormat="1" ht="34.5" customHeight="1">
      <c r="A11" s="59">
        <v>1</v>
      </c>
      <c r="B11" s="58" t="s">
        <v>15</v>
      </c>
      <c r="C11" s="58"/>
      <c r="D11" s="58"/>
      <c r="E11" s="59"/>
      <c r="F11" s="60"/>
      <c r="G11" s="62"/>
      <c r="H11" s="60"/>
      <c r="I11" s="62"/>
      <c r="J11" s="60"/>
      <c r="K11" s="62"/>
      <c r="L11" s="60"/>
      <c r="M11" s="62"/>
      <c r="N11" s="60"/>
      <c r="O11" s="62"/>
    </row>
    <row r="12" spans="1:15" s="61" customFormat="1" ht="168.6" customHeight="1">
      <c r="A12" s="59"/>
      <c r="B12" s="58"/>
      <c r="C12" s="58" t="s">
        <v>20</v>
      </c>
      <c r="D12" s="58"/>
      <c r="E12" s="59" t="s">
        <v>21</v>
      </c>
      <c r="F12" s="63">
        <v>236.84200000000001</v>
      </c>
      <c r="G12" s="63">
        <v>23486.742999999999</v>
      </c>
      <c r="H12" s="63">
        <v>236.84200000000001</v>
      </c>
      <c r="I12" s="63">
        <v>21676.952000000001</v>
      </c>
      <c r="J12" s="63">
        <v>236.84200000000001</v>
      </c>
      <c r="K12" s="63">
        <v>23154.510999999999</v>
      </c>
      <c r="L12" s="63">
        <v>236.84200000000001</v>
      </c>
      <c r="M12" s="63">
        <v>23154.544999999998</v>
      </c>
      <c r="N12" s="60"/>
      <c r="O12" s="62"/>
    </row>
    <row r="13" spans="1:15" s="61" customFormat="1" ht="100.9" customHeight="1">
      <c r="A13" s="59"/>
      <c r="B13" s="58"/>
      <c r="C13" s="58" t="s">
        <v>22</v>
      </c>
      <c r="D13" s="58"/>
      <c r="E13" s="59" t="s">
        <v>12</v>
      </c>
      <c r="F13" s="62">
        <v>0</v>
      </c>
      <c r="G13" s="63">
        <v>150</v>
      </c>
      <c r="H13" s="64">
        <v>17.14</v>
      </c>
      <c r="I13" s="63">
        <v>150</v>
      </c>
      <c r="J13" s="62">
        <v>0</v>
      </c>
      <c r="K13" s="62">
        <v>0</v>
      </c>
      <c r="L13" s="62">
        <v>0</v>
      </c>
      <c r="M13" s="62">
        <v>0</v>
      </c>
      <c r="N13" s="60"/>
      <c r="O13" s="62"/>
    </row>
    <row r="14" spans="1:15" s="61" customFormat="1" ht="106.15" customHeight="1">
      <c r="A14" s="59"/>
      <c r="B14" s="58"/>
      <c r="C14" s="58" t="s">
        <v>23</v>
      </c>
      <c r="D14" s="58"/>
      <c r="E14" s="58" t="s">
        <v>12</v>
      </c>
      <c r="F14" s="62">
        <v>206.5</v>
      </c>
      <c r="G14" s="63">
        <v>334.55799999999999</v>
      </c>
      <c r="H14" s="62">
        <v>185.5</v>
      </c>
      <c r="I14" s="63">
        <v>153.292</v>
      </c>
      <c r="J14" s="62">
        <v>175.5</v>
      </c>
      <c r="K14" s="63">
        <v>146.858</v>
      </c>
      <c r="L14" s="62">
        <v>175.5</v>
      </c>
      <c r="M14" s="63">
        <v>146.85900000000001</v>
      </c>
      <c r="N14" s="60"/>
      <c r="O14" s="62"/>
    </row>
    <row r="15" spans="1:15" s="61" customFormat="1" ht="106.15" customHeight="1">
      <c r="A15" s="59"/>
      <c r="B15" s="58"/>
      <c r="C15" s="58" t="s">
        <v>24</v>
      </c>
      <c r="D15" s="58"/>
      <c r="E15" s="58" t="s">
        <v>12</v>
      </c>
      <c r="F15" s="65">
        <v>616.20000000000005</v>
      </c>
      <c r="G15" s="63">
        <v>2468.2020000000002</v>
      </c>
      <c r="H15" s="66">
        <v>474.8</v>
      </c>
      <c r="I15" s="63">
        <v>2842.5050000000001</v>
      </c>
      <c r="J15" s="66">
        <v>326.2</v>
      </c>
      <c r="K15" s="67">
        <v>2132.8939999999998</v>
      </c>
      <c r="L15" s="62">
        <v>299.2</v>
      </c>
      <c r="M15" s="67">
        <v>2001.62</v>
      </c>
      <c r="N15" s="60"/>
      <c r="O15" s="62"/>
    </row>
    <row r="16" spans="1:15" s="61" customFormat="1" ht="106.15" customHeight="1">
      <c r="A16" s="59"/>
      <c r="B16" s="58"/>
      <c r="C16" s="58" t="s">
        <v>25</v>
      </c>
      <c r="D16" s="58"/>
      <c r="E16" s="58" t="s">
        <v>12</v>
      </c>
      <c r="F16" s="65">
        <v>40.4</v>
      </c>
      <c r="G16" s="63">
        <v>201.875</v>
      </c>
      <c r="H16" s="66">
        <v>69.3</v>
      </c>
      <c r="I16" s="63">
        <v>321.238</v>
      </c>
      <c r="J16" s="66">
        <v>69.3</v>
      </c>
      <c r="K16" s="67">
        <v>2567.8820000000001</v>
      </c>
      <c r="L16" s="62">
        <v>69.3</v>
      </c>
      <c r="M16" s="67">
        <v>321.238</v>
      </c>
      <c r="N16" s="60"/>
      <c r="O16" s="62"/>
    </row>
    <row r="17" spans="1:15" s="61" customFormat="1" ht="106.15" customHeight="1">
      <c r="A17" s="59"/>
      <c r="B17" s="58"/>
      <c r="C17" s="58" t="s">
        <v>26</v>
      </c>
      <c r="D17" s="58"/>
      <c r="E17" s="58" t="s">
        <v>12</v>
      </c>
      <c r="F17" s="65">
        <v>79.7</v>
      </c>
      <c r="G17" s="63">
        <v>23.678000000000001</v>
      </c>
      <c r="H17" s="66">
        <v>191</v>
      </c>
      <c r="I17" s="63">
        <v>116.483</v>
      </c>
      <c r="J17" s="66">
        <v>0</v>
      </c>
      <c r="K17" s="67">
        <v>0</v>
      </c>
      <c r="L17" s="62">
        <v>0</v>
      </c>
      <c r="M17" s="67">
        <v>0</v>
      </c>
      <c r="N17" s="60"/>
      <c r="O17" s="62"/>
    </row>
    <row r="18" spans="1:15" ht="126.6" customHeight="1">
      <c r="A18" s="59"/>
      <c r="B18" s="58"/>
      <c r="C18" s="58" t="s">
        <v>27</v>
      </c>
      <c r="D18" s="58"/>
      <c r="E18" s="58" t="s">
        <v>12</v>
      </c>
      <c r="F18" s="65">
        <v>2.6</v>
      </c>
      <c r="G18" s="63">
        <v>7.0679999999999996</v>
      </c>
      <c r="H18" s="66">
        <v>0</v>
      </c>
      <c r="I18" s="63">
        <v>0</v>
      </c>
      <c r="J18" s="66">
        <v>0</v>
      </c>
      <c r="K18" s="67">
        <v>0</v>
      </c>
      <c r="L18" s="62">
        <v>0</v>
      </c>
      <c r="M18" s="67">
        <v>0</v>
      </c>
      <c r="N18" s="60"/>
      <c r="O18" s="65"/>
    </row>
    <row r="19" spans="1:15" s="71" customFormat="1" ht="26.25" customHeight="1" thickBot="1">
      <c r="A19" s="431" t="s">
        <v>1</v>
      </c>
      <c r="B19" s="431"/>
      <c r="C19" s="431"/>
      <c r="D19" s="68" t="s">
        <v>2</v>
      </c>
      <c r="E19" s="68" t="s">
        <v>2</v>
      </c>
      <c r="F19" s="68" t="s">
        <v>2</v>
      </c>
      <c r="G19" s="69">
        <f>G12+G13+G14+G15+G16+G17+G18</f>
        <v>26672.124</v>
      </c>
      <c r="H19" s="68" t="s">
        <v>2</v>
      </c>
      <c r="I19" s="69">
        <f>I12+I13+I14+I15+I16+I17+I18</f>
        <v>25260.470000000005</v>
      </c>
      <c r="J19" s="68" t="s">
        <v>2</v>
      </c>
      <c r="K19" s="69">
        <f>K12+K13+K14+K15+K16+K17+K18</f>
        <v>28002.145</v>
      </c>
      <c r="L19" s="68" t="s">
        <v>2</v>
      </c>
      <c r="M19" s="69">
        <f>M12+M13+M14+M15+M16+M17+M18</f>
        <v>25624.261999999999</v>
      </c>
      <c r="N19" s="68" t="s">
        <v>2</v>
      </c>
      <c r="O19" s="70"/>
    </row>
    <row r="20" spans="1:15" s="71" customFormat="1" ht="30.75" customHeight="1">
      <c r="A20" s="72"/>
      <c r="B20" s="72"/>
      <c r="C20" s="73"/>
      <c r="D20" s="72"/>
      <c r="E20" s="72"/>
      <c r="F20" s="72"/>
      <c r="G20" s="72"/>
      <c r="H20" s="72"/>
      <c r="I20" s="74"/>
      <c r="J20" s="74"/>
      <c r="K20" s="72"/>
      <c r="L20" s="74"/>
      <c r="M20" s="72"/>
      <c r="N20" s="74"/>
      <c r="O20" s="72"/>
    </row>
    <row r="21" spans="1:15" s="71" customFormat="1" ht="18.75">
      <c r="A21" s="75"/>
      <c r="B21" s="75"/>
      <c r="C21" s="428"/>
      <c r="D21" s="428"/>
      <c r="E21" s="428"/>
      <c r="F21" s="428"/>
      <c r="G21" s="428"/>
      <c r="H21" s="428"/>
      <c r="I21" s="76"/>
      <c r="J21" s="77"/>
      <c r="K21" s="76"/>
      <c r="L21" s="77"/>
      <c r="M21" s="76"/>
      <c r="N21" s="77"/>
      <c r="O21" s="76"/>
    </row>
    <row r="22" spans="1:15" s="71" customFormat="1">
      <c r="A22" s="429"/>
      <c r="B22" s="429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429"/>
    </row>
    <row r="23" spans="1:15" s="71" customFormat="1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spans="1:15" s="71" customFormat="1">
      <c r="A24" s="79"/>
      <c r="B24" s="79"/>
      <c r="C24" s="79"/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spans="1:15" s="71" customFormat="1">
      <c r="A25" s="79"/>
      <c r="B25" s="79"/>
      <c r="C25" s="79"/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spans="1:15" s="71" customFormat="1">
      <c r="A26" s="430"/>
      <c r="B26" s="430"/>
      <c r="C26" s="430"/>
      <c r="D26" s="77"/>
      <c r="E26" s="77"/>
      <c r="F26" s="77"/>
      <c r="G26" s="76"/>
      <c r="H26" s="77"/>
      <c r="I26" s="76"/>
      <c r="J26" s="77"/>
      <c r="K26" s="76"/>
      <c r="L26" s="77"/>
      <c r="M26" s="76"/>
      <c r="N26" s="77"/>
      <c r="O26" s="76"/>
    </row>
    <row r="27" spans="1:15" s="71" customFormat="1"/>
    <row r="28" spans="1:15" s="71" customFormat="1">
      <c r="A28" s="435"/>
      <c r="B28" s="435"/>
      <c r="C28" s="435"/>
      <c r="D28" s="435"/>
      <c r="E28" s="435"/>
      <c r="F28" s="72"/>
      <c r="G28" s="72"/>
      <c r="H28" s="72"/>
      <c r="I28" s="72"/>
      <c r="J28" s="72"/>
      <c r="K28" s="72"/>
      <c r="L28" s="72"/>
      <c r="M28" s="72"/>
      <c r="N28" s="72"/>
    </row>
    <row r="29" spans="1:15" s="71" customFormat="1">
      <c r="A29" s="435"/>
      <c r="B29" s="435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</row>
    <row r="30" spans="1:15" s="71" customFormat="1">
      <c r="A30" s="435"/>
      <c r="B30" s="435"/>
      <c r="C30" s="435"/>
      <c r="D30" s="435"/>
      <c r="E30" s="435"/>
      <c r="F30" s="435"/>
      <c r="G30" s="435"/>
      <c r="H30" s="435"/>
      <c r="I30" s="435"/>
      <c r="J30" s="435"/>
      <c r="K30" s="435"/>
      <c r="L30" s="435"/>
      <c r="M30" s="73"/>
      <c r="N30" s="73"/>
    </row>
    <row r="31" spans="1:15" s="71" customForma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5" s="71" customForma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5" s="71" customFormat="1"/>
    <row r="34" spans="1:15" s="71" customFormat="1">
      <c r="D34" s="436"/>
      <c r="E34" s="436"/>
    </row>
    <row r="35" spans="1:15" s="71" customFormat="1">
      <c r="D35" s="436"/>
      <c r="E35" s="436"/>
    </row>
    <row r="36" spans="1:15" s="71" customForma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s="71" customForma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</sheetData>
  <mergeCells count="20">
    <mergeCell ref="A28:E28"/>
    <mergeCell ref="A29:N29"/>
    <mergeCell ref="A30:L30"/>
    <mergeCell ref="D34:E34"/>
    <mergeCell ref="D35:E35"/>
    <mergeCell ref="A2:O6"/>
    <mergeCell ref="A8:A9"/>
    <mergeCell ref="B8:B9"/>
    <mergeCell ref="C8:C9"/>
    <mergeCell ref="D8:D9"/>
    <mergeCell ref="N8:O8"/>
    <mergeCell ref="L8:M8"/>
    <mergeCell ref="C21:H21"/>
    <mergeCell ref="A22:O22"/>
    <mergeCell ref="A26:C26"/>
    <mergeCell ref="A19:C19"/>
    <mergeCell ref="E8:E9"/>
    <mergeCell ref="F8:G8"/>
    <mergeCell ref="H8:I8"/>
    <mergeCell ref="J8:K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2:O31"/>
  <sheetViews>
    <sheetView view="pageBreakPreview" zoomScale="60" zoomScaleNormal="85" workbookViewId="0">
      <selection activeCell="O12" sqref="O12:O13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348" t="s">
        <v>456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31.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7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5" hidden="1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5" hidden="1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72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76" t="s">
        <v>17</v>
      </c>
      <c r="I8" s="376"/>
      <c r="J8" s="376" t="s">
        <v>18</v>
      </c>
      <c r="K8" s="376"/>
      <c r="L8" s="376" t="s">
        <v>14</v>
      </c>
      <c r="M8" s="376"/>
      <c r="N8" s="376" t="s">
        <v>19</v>
      </c>
      <c r="O8" s="376"/>
    </row>
    <row r="9" spans="1:15" ht="126">
      <c r="A9" s="373"/>
      <c r="B9" s="375"/>
      <c r="C9" s="375"/>
      <c r="D9" s="375"/>
      <c r="E9" s="375"/>
      <c r="F9" s="246" t="s">
        <v>6</v>
      </c>
      <c r="G9" s="246" t="s">
        <v>7</v>
      </c>
      <c r="H9" s="246" t="s">
        <v>8</v>
      </c>
      <c r="I9" s="246" t="s">
        <v>9</v>
      </c>
      <c r="J9" s="246" t="s">
        <v>8</v>
      </c>
      <c r="K9" s="246" t="s">
        <v>10</v>
      </c>
      <c r="L9" s="246" t="s">
        <v>11</v>
      </c>
      <c r="M9" s="246" t="s">
        <v>10</v>
      </c>
      <c r="N9" s="246" t="s">
        <v>8</v>
      </c>
      <c r="O9" s="246" t="s">
        <v>10</v>
      </c>
    </row>
    <row r="10" spans="1:15" s="4" customFormat="1" ht="21" customHeight="1">
      <c r="A10" s="249">
        <v>1</v>
      </c>
      <c r="B10" s="249">
        <v>2</v>
      </c>
      <c r="C10" s="249">
        <v>3</v>
      </c>
      <c r="D10" s="249">
        <v>4</v>
      </c>
      <c r="E10" s="249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267.75">
      <c r="A11" s="249">
        <v>1</v>
      </c>
      <c r="B11" s="246" t="s">
        <v>457</v>
      </c>
      <c r="C11" s="246" t="s">
        <v>458</v>
      </c>
      <c r="D11" s="246" t="s">
        <v>459</v>
      </c>
      <c r="E11" s="249" t="s">
        <v>103</v>
      </c>
      <c r="F11" s="3">
        <v>200</v>
      </c>
      <c r="G11" s="6">
        <v>6063.0630000000001</v>
      </c>
      <c r="H11" s="3">
        <v>200</v>
      </c>
      <c r="I11" s="6">
        <v>5580.6930000000002</v>
      </c>
      <c r="J11" s="3">
        <v>200</v>
      </c>
      <c r="K11" s="6">
        <v>5580.6930000000002</v>
      </c>
      <c r="L11" s="3">
        <v>200</v>
      </c>
      <c r="M11" s="6">
        <v>5580.6930000000002</v>
      </c>
      <c r="N11" s="3">
        <v>200</v>
      </c>
      <c r="O11" s="6">
        <v>5580.6930000000002</v>
      </c>
    </row>
    <row r="12" spans="1:15" s="4" customFormat="1" ht="157.5">
      <c r="A12" s="249">
        <v>2</v>
      </c>
      <c r="B12" s="246" t="s">
        <v>457</v>
      </c>
      <c r="C12" s="246" t="s">
        <v>460</v>
      </c>
      <c r="D12" s="246" t="s">
        <v>43</v>
      </c>
      <c r="E12" s="249" t="s">
        <v>103</v>
      </c>
      <c r="F12" s="3" t="s">
        <v>55</v>
      </c>
      <c r="G12" s="6" t="s">
        <v>55</v>
      </c>
      <c r="H12" s="3" t="s">
        <v>55</v>
      </c>
      <c r="I12" s="6" t="s">
        <v>55</v>
      </c>
      <c r="J12" s="3">
        <v>104</v>
      </c>
      <c r="K12" s="6">
        <v>850.57</v>
      </c>
      <c r="L12" s="3">
        <v>104</v>
      </c>
      <c r="M12" s="6">
        <v>850.57</v>
      </c>
      <c r="N12" s="3">
        <v>104</v>
      </c>
      <c r="O12" s="6">
        <v>850.57</v>
      </c>
    </row>
    <row r="13" spans="1:15" s="11" customFormat="1" ht="127.5" customHeight="1">
      <c r="A13" s="249">
        <v>3</v>
      </c>
      <c r="B13" s="246" t="s">
        <v>457</v>
      </c>
      <c r="C13" s="246" t="s">
        <v>461</v>
      </c>
      <c r="D13" s="246" t="s">
        <v>462</v>
      </c>
      <c r="E13" s="249" t="s">
        <v>445</v>
      </c>
      <c r="F13" s="3">
        <v>10000</v>
      </c>
      <c r="G13" s="6" t="s">
        <v>463</v>
      </c>
      <c r="H13" s="3">
        <v>10000</v>
      </c>
      <c r="I13" s="6">
        <v>3037.2339999999999</v>
      </c>
      <c r="J13" s="3">
        <v>10000</v>
      </c>
      <c r="K13" s="6">
        <v>3037.2339999999999</v>
      </c>
      <c r="L13" s="3">
        <v>10000</v>
      </c>
      <c r="M13" s="6">
        <v>3037.2339999999999</v>
      </c>
      <c r="N13" s="3">
        <v>10000</v>
      </c>
      <c r="O13" s="6">
        <v>3037.2339999999999</v>
      </c>
    </row>
    <row r="14" spans="1:15" s="11" customFormat="1" ht="141.75" customHeight="1">
      <c r="A14" s="249">
        <v>4</v>
      </c>
      <c r="B14" s="246" t="s">
        <v>457</v>
      </c>
      <c r="C14" s="246" t="s">
        <v>464</v>
      </c>
      <c r="D14" s="246" t="s">
        <v>341</v>
      </c>
      <c r="E14" s="249" t="s">
        <v>465</v>
      </c>
      <c r="F14" s="3">
        <v>2</v>
      </c>
      <c r="G14" s="6" t="s">
        <v>466</v>
      </c>
      <c r="H14" s="3">
        <v>1.82</v>
      </c>
      <c r="I14" s="6">
        <v>6370.2</v>
      </c>
      <c r="J14" s="3">
        <v>2</v>
      </c>
      <c r="K14" s="6">
        <v>6874.6</v>
      </c>
      <c r="L14" s="3">
        <v>1.8178000000000001</v>
      </c>
      <c r="M14" s="6">
        <v>6874.6</v>
      </c>
      <c r="N14" s="3">
        <v>2</v>
      </c>
      <c r="O14" s="6">
        <v>6874.6</v>
      </c>
    </row>
    <row r="15" spans="1:15" s="11" customFormat="1" ht="16.5" thickBot="1">
      <c r="A15" s="365" t="s">
        <v>1</v>
      </c>
      <c r="B15" s="366"/>
      <c r="C15" s="367"/>
      <c r="D15" s="7" t="s">
        <v>2</v>
      </c>
      <c r="E15" s="7" t="s">
        <v>2</v>
      </c>
      <c r="F15" s="7" t="s">
        <v>2</v>
      </c>
      <c r="G15" s="8">
        <f>SUM(G11:G14)</f>
        <v>6063.0630000000001</v>
      </c>
      <c r="H15" s="7" t="s">
        <v>2</v>
      </c>
      <c r="I15" s="8">
        <f>SUM(I11:I14)</f>
        <v>14988.127</v>
      </c>
      <c r="J15" s="7" t="s">
        <v>2</v>
      </c>
      <c r="K15" s="8">
        <f>SUM(K11:K14)</f>
        <v>16343.097</v>
      </c>
      <c r="L15" s="7" t="s">
        <v>2</v>
      </c>
      <c r="M15" s="8">
        <f>SUM(M11:M14)</f>
        <v>16343.097</v>
      </c>
      <c r="N15" s="7" t="s">
        <v>2</v>
      </c>
      <c r="O15" s="8">
        <f>SUM(O11:O14)</f>
        <v>16343.097</v>
      </c>
    </row>
    <row r="16" spans="1:15" s="11" customFormat="1">
      <c r="A16" s="9"/>
      <c r="B16" s="9"/>
      <c r="C16" s="245"/>
      <c r="D16" s="9"/>
      <c r="E16" s="9"/>
      <c r="F16" s="9"/>
      <c r="G16" s="9"/>
      <c r="H16" s="9"/>
      <c r="I16" s="10"/>
      <c r="J16" s="10"/>
      <c r="K16" s="9"/>
      <c r="L16" s="10"/>
      <c r="M16" s="9"/>
      <c r="N16" s="10"/>
      <c r="O16" s="9"/>
    </row>
    <row r="17" spans="1:15" s="11" customFormat="1" ht="18.75">
      <c r="A17" s="22"/>
      <c r="B17" s="22"/>
      <c r="C17" s="368"/>
      <c r="D17" s="368"/>
      <c r="E17" s="368"/>
      <c r="F17" s="368"/>
      <c r="G17" s="368"/>
      <c r="H17" s="368"/>
      <c r="I17" s="13"/>
      <c r="J17" s="12"/>
      <c r="K17" s="13"/>
      <c r="L17" s="12"/>
      <c r="M17" s="13"/>
      <c r="N17" s="12"/>
      <c r="O17" s="13"/>
    </row>
    <row r="18" spans="1:15" s="11" customFormat="1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</row>
    <row r="19" spans="1:15" s="11" customFormat="1">
      <c r="A19" s="248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</row>
    <row r="20" spans="1:15" s="11" customFormat="1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11" customFormat="1">
      <c r="A21" s="14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s="11" customFormat="1">
      <c r="A22" s="370"/>
      <c r="B22" s="370"/>
      <c r="C22" s="371"/>
      <c r="D22" s="12"/>
      <c r="E22" s="12"/>
      <c r="F22" s="12"/>
      <c r="G22" s="13"/>
      <c r="H22" s="12"/>
      <c r="I22" s="13"/>
      <c r="J22" s="12"/>
      <c r="K22" s="13"/>
      <c r="L22" s="12"/>
      <c r="M22" s="13"/>
      <c r="N22" s="12"/>
      <c r="O22" s="13"/>
    </row>
    <row r="23" spans="1:15" s="11" customFormat="1"/>
    <row r="24" spans="1:15" s="11" customFormat="1">
      <c r="A24" s="364"/>
      <c r="B24" s="364"/>
      <c r="C24" s="364"/>
      <c r="D24" s="364"/>
      <c r="E24" s="364"/>
      <c r="F24" s="9"/>
      <c r="G24" s="9"/>
      <c r="H24" s="9"/>
      <c r="I24" s="9"/>
      <c r="J24" s="9"/>
      <c r="K24" s="9"/>
      <c r="L24" s="9"/>
      <c r="M24" s="9"/>
      <c r="N24" s="9"/>
    </row>
    <row r="25" spans="1:15" s="11" customFormat="1">
      <c r="A25" s="364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</row>
    <row r="26" spans="1:15" s="11" customFormat="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245"/>
      <c r="N26" s="245"/>
    </row>
    <row r="27" spans="1:15" s="11" customFormat="1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</row>
    <row r="28" spans="1:15" s="11" customFormat="1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</row>
    <row r="29" spans="1:15" s="11" customFormat="1"/>
    <row r="30" spans="1:15" s="11" customFormat="1">
      <c r="D30" s="343"/>
      <c r="E30" s="344"/>
    </row>
    <row r="31" spans="1:15" s="11" customFormat="1">
      <c r="D31" s="343"/>
      <c r="E31" s="344"/>
    </row>
  </sheetData>
  <mergeCells count="20">
    <mergeCell ref="A15:C15"/>
    <mergeCell ref="A2:O6"/>
    <mergeCell ref="E8:E9"/>
    <mergeCell ref="F8:G8"/>
    <mergeCell ref="H8:I8"/>
    <mergeCell ref="J8:K8"/>
    <mergeCell ref="L8:M8"/>
    <mergeCell ref="A8:A9"/>
    <mergeCell ref="B8:B9"/>
    <mergeCell ref="C8:C9"/>
    <mergeCell ref="D8:D9"/>
    <mergeCell ref="N8:O8"/>
    <mergeCell ref="A26:L26"/>
    <mergeCell ref="D31:E31"/>
    <mergeCell ref="C17:H17"/>
    <mergeCell ref="A18:O18"/>
    <mergeCell ref="A22:C22"/>
    <mergeCell ref="A24:E24"/>
    <mergeCell ref="A25:N25"/>
    <mergeCell ref="D30:E30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2:AMK13"/>
  <sheetViews>
    <sheetView view="pageBreakPreview" zoomScale="60" zoomScaleNormal="55" workbookViewId="0">
      <selection activeCell="W37" sqref="W37"/>
    </sheetView>
  </sheetViews>
  <sheetFormatPr defaultRowHeight="15.75"/>
  <cols>
    <col min="1" max="1" width="9.140625" style="231" customWidth="1"/>
    <col min="2" max="2" width="27" style="231" customWidth="1"/>
    <col min="3" max="3" width="23.85546875" style="231" customWidth="1"/>
    <col min="4" max="4" width="21" style="231" customWidth="1"/>
    <col min="5" max="5" width="19.42578125" style="231" customWidth="1"/>
    <col min="6" max="6" width="17.5703125" style="231" customWidth="1"/>
    <col min="7" max="7" width="17.28515625" style="231" customWidth="1"/>
    <col min="8" max="8" width="20.28515625" style="231" customWidth="1"/>
    <col min="9" max="9" width="17.7109375" style="231" customWidth="1"/>
    <col min="10" max="10" width="18.140625" style="231" customWidth="1"/>
    <col min="11" max="11" width="16.5703125" style="231" customWidth="1"/>
    <col min="12" max="12" width="18.28515625" style="231" customWidth="1"/>
    <col min="13" max="13" width="17.42578125" style="231" customWidth="1"/>
    <col min="14" max="14" width="15" style="231" customWidth="1"/>
    <col min="15" max="15" width="17.85546875" style="231" customWidth="1"/>
    <col min="16" max="1025" width="9.140625" style="231" customWidth="1"/>
  </cols>
  <sheetData>
    <row r="2" spans="1:15" ht="15" customHeight="1">
      <c r="A2" s="438" t="s">
        <v>432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</row>
    <row r="3" spans="1:15" ht="31.5" customHeight="1">
      <c r="A3" s="438"/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</row>
    <row r="4" spans="1:15" ht="7.5" customHeight="1">
      <c r="A4" s="438"/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</row>
    <row r="5" spans="1:15" ht="15" hidden="1" customHeight="1">
      <c r="A5" s="438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</row>
    <row r="6" spans="1:15" ht="15" hidden="1" customHeight="1">
      <c r="A6" s="438"/>
      <c r="B6" s="438"/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</row>
    <row r="7" spans="1:15" ht="18.75" customHeight="1"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</row>
    <row r="8" spans="1:15" ht="15.75" customHeight="1">
      <c r="A8" s="439" t="s">
        <v>3</v>
      </c>
      <c r="B8" s="440" t="s">
        <v>13</v>
      </c>
      <c r="C8" s="440" t="s">
        <v>4</v>
      </c>
      <c r="D8" s="440" t="s">
        <v>5</v>
      </c>
      <c r="E8" s="440" t="s">
        <v>0</v>
      </c>
      <c r="F8" s="440" t="s">
        <v>16</v>
      </c>
      <c r="G8" s="440"/>
      <c r="H8" s="440" t="s">
        <v>17</v>
      </c>
      <c r="I8" s="440"/>
      <c r="J8" s="440" t="s">
        <v>18</v>
      </c>
      <c r="K8" s="440"/>
      <c r="L8" s="440" t="s">
        <v>14</v>
      </c>
      <c r="M8" s="440"/>
      <c r="N8" s="440" t="s">
        <v>19</v>
      </c>
      <c r="O8" s="440"/>
    </row>
    <row r="9" spans="1:15" ht="126">
      <c r="A9" s="439"/>
      <c r="B9" s="440"/>
      <c r="C9" s="440"/>
      <c r="D9" s="440"/>
      <c r="E9" s="440"/>
      <c r="F9" s="233" t="s">
        <v>6</v>
      </c>
      <c r="G9" s="233" t="s">
        <v>7</v>
      </c>
      <c r="H9" s="233" t="s">
        <v>8</v>
      </c>
      <c r="I9" s="233" t="s">
        <v>9</v>
      </c>
      <c r="J9" s="233" t="s">
        <v>8</v>
      </c>
      <c r="K9" s="233" t="s">
        <v>10</v>
      </c>
      <c r="L9" s="233" t="s">
        <v>11</v>
      </c>
      <c r="M9" s="233" t="s">
        <v>10</v>
      </c>
      <c r="N9" s="233" t="s">
        <v>8</v>
      </c>
      <c r="O9" s="233" t="s">
        <v>10</v>
      </c>
    </row>
    <row r="10" spans="1:15" s="236" customFormat="1" ht="21" customHeight="1">
      <c r="A10" s="234">
        <v>1</v>
      </c>
      <c r="B10" s="234">
        <v>2</v>
      </c>
      <c r="C10" s="234">
        <v>3</v>
      </c>
      <c r="D10" s="234">
        <v>4</v>
      </c>
      <c r="E10" s="234">
        <v>5</v>
      </c>
      <c r="F10" s="235">
        <v>6</v>
      </c>
      <c r="G10" s="235">
        <v>7</v>
      </c>
      <c r="H10" s="235">
        <v>8</v>
      </c>
      <c r="I10" s="235">
        <v>9</v>
      </c>
      <c r="J10" s="235">
        <v>10</v>
      </c>
      <c r="K10" s="235">
        <v>11</v>
      </c>
      <c r="L10" s="235">
        <v>12</v>
      </c>
      <c r="M10" s="235">
        <v>13</v>
      </c>
      <c r="N10" s="235">
        <v>14</v>
      </c>
      <c r="O10" s="235">
        <v>15</v>
      </c>
    </row>
    <row r="11" spans="1:15" s="236" customFormat="1" ht="177.75" customHeight="1">
      <c r="A11" s="234">
        <v>1</v>
      </c>
      <c r="B11" s="237"/>
      <c r="C11" s="233" t="s">
        <v>433</v>
      </c>
      <c r="D11" s="233" t="s">
        <v>434</v>
      </c>
      <c r="E11" s="234" t="s">
        <v>435</v>
      </c>
      <c r="F11" s="235">
        <v>7</v>
      </c>
      <c r="G11" s="238">
        <v>2573.1</v>
      </c>
      <c r="H11" s="235">
        <v>41</v>
      </c>
      <c r="I11" s="238">
        <v>6767.2</v>
      </c>
      <c r="J11" s="235">
        <v>35</v>
      </c>
      <c r="K11" s="238">
        <v>5710.9</v>
      </c>
      <c r="L11" s="235">
        <v>36</v>
      </c>
      <c r="M11" s="238">
        <v>5710.9</v>
      </c>
      <c r="N11" s="235">
        <v>41</v>
      </c>
      <c r="O11" s="238">
        <v>6767.2</v>
      </c>
    </row>
    <row r="12" spans="1:15" s="241" customFormat="1" ht="26.25" customHeight="1" thickBot="1">
      <c r="A12" s="437" t="s">
        <v>1</v>
      </c>
      <c r="B12" s="437"/>
      <c r="C12" s="437"/>
      <c r="D12" s="239" t="s">
        <v>2</v>
      </c>
      <c r="E12" s="239" t="s">
        <v>2</v>
      </c>
      <c r="F12" s="239" t="s">
        <v>2</v>
      </c>
      <c r="G12" s="240">
        <v>2573.1</v>
      </c>
      <c r="H12" s="239" t="s">
        <v>2</v>
      </c>
      <c r="I12" s="240">
        <v>6767.2</v>
      </c>
      <c r="J12" s="239" t="s">
        <v>2</v>
      </c>
      <c r="K12" s="240">
        <v>5710.9</v>
      </c>
      <c r="L12" s="239" t="s">
        <v>2</v>
      </c>
      <c r="M12" s="240">
        <v>5710.9</v>
      </c>
      <c r="N12" s="239" t="s">
        <v>2</v>
      </c>
      <c r="O12" s="240">
        <v>6767.2</v>
      </c>
    </row>
    <row r="13" spans="1:15" ht="30.75" customHeight="1"/>
  </sheetData>
  <mergeCells count="12">
    <mergeCell ref="A12:C12"/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N8:O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2:T14"/>
  <sheetViews>
    <sheetView view="pageBreakPreview" zoomScale="60" zoomScaleNormal="55" workbookViewId="0">
      <selection activeCell="R7" sqref="R7"/>
    </sheetView>
  </sheetViews>
  <sheetFormatPr defaultRowHeight="15"/>
  <cols>
    <col min="1" max="1" width="6.140625" style="250" customWidth="1"/>
    <col min="2" max="2" width="25.28515625" style="250" customWidth="1"/>
    <col min="3" max="3" width="19.140625" style="250" customWidth="1"/>
    <col min="4" max="4" width="14.140625" style="250" customWidth="1"/>
    <col min="5" max="5" width="17.5703125" style="250" customWidth="1"/>
    <col min="6" max="6" width="14.140625" style="250" customWidth="1"/>
    <col min="7" max="7" width="14.140625" style="250" hidden="1" customWidth="1"/>
    <col min="8" max="8" width="14.7109375" style="250" customWidth="1"/>
    <col min="9" max="9" width="15.42578125" style="250" customWidth="1"/>
    <col min="10" max="10" width="15.42578125" style="250" hidden="1" customWidth="1"/>
    <col min="11" max="11" width="15.5703125" style="250" customWidth="1"/>
    <col min="12" max="12" width="15.42578125" style="250" customWidth="1"/>
    <col min="13" max="13" width="15.42578125" style="250" hidden="1" customWidth="1"/>
    <col min="14" max="14" width="15.5703125" style="250" customWidth="1"/>
    <col min="15" max="15" width="15.42578125" style="250" customWidth="1"/>
    <col min="16" max="16" width="15.42578125" style="250" hidden="1" customWidth="1"/>
    <col min="17" max="17" width="15.5703125" style="250" customWidth="1"/>
    <col min="18" max="18" width="15.42578125" style="250" customWidth="1"/>
    <col min="19" max="19" width="15.42578125" style="250" hidden="1" customWidth="1"/>
    <col min="20" max="20" width="15.5703125" style="250" customWidth="1"/>
    <col min="21" max="16384" width="9.140625" style="250"/>
  </cols>
  <sheetData>
    <row r="2" spans="1:20">
      <c r="A2" s="457" t="s">
        <v>479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</row>
    <row r="4" spans="1:20" s="251" customFormat="1">
      <c r="A4" s="444" t="s">
        <v>3</v>
      </c>
      <c r="B4" s="444" t="s">
        <v>357</v>
      </c>
      <c r="C4" s="444" t="s">
        <v>4</v>
      </c>
      <c r="D4" s="444" t="s">
        <v>5</v>
      </c>
      <c r="E4" s="444" t="s">
        <v>436</v>
      </c>
      <c r="F4" s="444" t="s">
        <v>16</v>
      </c>
      <c r="G4" s="444"/>
      <c r="H4" s="444"/>
      <c r="I4" s="444" t="s">
        <v>17</v>
      </c>
      <c r="J4" s="444"/>
      <c r="K4" s="444"/>
      <c r="L4" s="444" t="s">
        <v>211</v>
      </c>
      <c r="M4" s="444"/>
      <c r="N4" s="444"/>
      <c r="O4" s="444" t="s">
        <v>14</v>
      </c>
      <c r="P4" s="444"/>
      <c r="Q4" s="444"/>
      <c r="R4" s="444" t="s">
        <v>19</v>
      </c>
      <c r="S4" s="444"/>
      <c r="T4" s="444"/>
    </row>
    <row r="5" spans="1:20" s="251" customFormat="1" ht="89.25">
      <c r="A5" s="444"/>
      <c r="B5" s="444"/>
      <c r="C5" s="444"/>
      <c r="D5" s="444"/>
      <c r="E5" s="444"/>
      <c r="F5" s="127" t="s">
        <v>437</v>
      </c>
      <c r="G5" s="127" t="s">
        <v>438</v>
      </c>
      <c r="H5" s="127" t="s">
        <v>439</v>
      </c>
      <c r="I5" s="127" t="s">
        <v>440</v>
      </c>
      <c r="J5" s="127" t="s">
        <v>438</v>
      </c>
      <c r="K5" s="127" t="s">
        <v>441</v>
      </c>
      <c r="L5" s="127" t="s">
        <v>440</v>
      </c>
      <c r="M5" s="127" t="s">
        <v>438</v>
      </c>
      <c r="N5" s="127" t="s">
        <v>441</v>
      </c>
      <c r="O5" s="127" t="s">
        <v>440</v>
      </c>
      <c r="P5" s="127" t="s">
        <v>438</v>
      </c>
      <c r="Q5" s="127" t="s">
        <v>441</v>
      </c>
      <c r="R5" s="127" t="s">
        <v>440</v>
      </c>
      <c r="S5" s="127" t="s">
        <v>438</v>
      </c>
      <c r="T5" s="127" t="s">
        <v>441</v>
      </c>
    </row>
    <row r="6" spans="1:20">
      <c r="A6" s="252">
        <v>1</v>
      </c>
      <c r="B6" s="252">
        <v>2</v>
      </c>
      <c r="C6" s="252">
        <v>3</v>
      </c>
      <c r="D6" s="252">
        <v>4</v>
      </c>
      <c r="E6" s="252">
        <v>5</v>
      </c>
      <c r="F6" s="252">
        <v>6</v>
      </c>
      <c r="G6" s="252"/>
      <c r="H6" s="252">
        <v>7</v>
      </c>
      <c r="I6" s="252">
        <v>8</v>
      </c>
      <c r="J6" s="252"/>
      <c r="K6" s="252">
        <v>9</v>
      </c>
      <c r="L6" s="252">
        <v>10</v>
      </c>
      <c r="M6" s="252"/>
      <c r="N6" s="252">
        <v>11</v>
      </c>
      <c r="O6" s="252">
        <v>12</v>
      </c>
      <c r="P6" s="252"/>
      <c r="Q6" s="252">
        <v>13</v>
      </c>
      <c r="R6" s="252">
        <v>14</v>
      </c>
      <c r="S6" s="252"/>
      <c r="T6" s="252">
        <v>15</v>
      </c>
    </row>
    <row r="7" spans="1:20" ht="114.75">
      <c r="A7" s="253">
        <v>1</v>
      </c>
      <c r="B7" s="254" t="s">
        <v>442</v>
      </c>
      <c r="C7" s="254" t="s">
        <v>443</v>
      </c>
      <c r="D7" s="254" t="s">
        <v>444</v>
      </c>
      <c r="E7" s="255" t="s">
        <v>445</v>
      </c>
      <c r="F7" s="256">
        <v>3</v>
      </c>
      <c r="G7" s="257">
        <v>224.90360999999999</v>
      </c>
      <c r="H7" s="257">
        <f t="shared" ref="H7:H13" si="0">F7*G7</f>
        <v>674.71082999999999</v>
      </c>
      <c r="I7" s="256">
        <v>1</v>
      </c>
      <c r="J7" s="257">
        <v>227.93208000000001</v>
      </c>
      <c r="K7" s="257">
        <f t="shared" ref="K7:K12" si="1">I7*J7</f>
        <v>227.93208000000001</v>
      </c>
      <c r="L7" s="256">
        <v>1</v>
      </c>
      <c r="M7" s="257">
        <f>227.93208*1.115</f>
        <v>254.14426920000002</v>
      </c>
      <c r="N7" s="257">
        <f t="shared" ref="N7:N10" si="2">L7*M7</f>
        <v>254.14426920000002</v>
      </c>
      <c r="O7" s="256">
        <v>1</v>
      </c>
      <c r="P7" s="257">
        <f>227.93208*1.115</f>
        <v>254.14426920000002</v>
      </c>
      <c r="Q7" s="257">
        <f t="shared" ref="Q7:Q10" si="3">O7*P7</f>
        <v>254.14426920000002</v>
      </c>
      <c r="R7" s="256">
        <v>1</v>
      </c>
      <c r="S7" s="257">
        <f>227.93208*1.115</f>
        <v>254.14426920000002</v>
      </c>
      <c r="T7" s="257">
        <f t="shared" ref="T7:T10" si="4">R7*S7</f>
        <v>254.14426920000002</v>
      </c>
    </row>
    <row r="8" spans="1:20" ht="179.25">
      <c r="A8" s="253">
        <v>2</v>
      </c>
      <c r="B8" s="254" t="s">
        <v>442</v>
      </c>
      <c r="C8" s="16" t="s">
        <v>446</v>
      </c>
      <c r="D8" s="254" t="s">
        <v>447</v>
      </c>
      <c r="E8" s="255" t="s">
        <v>445</v>
      </c>
      <c r="F8" s="256">
        <v>15</v>
      </c>
      <c r="G8" s="257">
        <v>202.41324</v>
      </c>
      <c r="H8" s="257">
        <f t="shared" si="0"/>
        <v>3036.1986000000002</v>
      </c>
      <c r="I8" s="256">
        <v>16</v>
      </c>
      <c r="J8" s="257">
        <v>558.99104999999997</v>
      </c>
      <c r="K8" s="257">
        <f t="shared" si="1"/>
        <v>8943.8567999999996</v>
      </c>
      <c r="L8" s="256">
        <v>16</v>
      </c>
      <c r="M8" s="257">
        <f>558.99105*1.115</f>
        <v>623.27502074999995</v>
      </c>
      <c r="N8" s="257">
        <f t="shared" si="2"/>
        <v>9972.4003319999993</v>
      </c>
      <c r="O8" s="256">
        <v>16</v>
      </c>
      <c r="P8" s="257">
        <f>558.99105*1.115</f>
        <v>623.27502074999995</v>
      </c>
      <c r="Q8" s="257">
        <f t="shared" si="3"/>
        <v>9972.4003319999993</v>
      </c>
      <c r="R8" s="256">
        <v>16</v>
      </c>
      <c r="S8" s="257">
        <f>558.99105*1.115</f>
        <v>623.27502074999995</v>
      </c>
      <c r="T8" s="257">
        <f t="shared" si="4"/>
        <v>9972.4003319999993</v>
      </c>
    </row>
    <row r="9" spans="1:20" ht="319.5">
      <c r="A9" s="253">
        <v>3</v>
      </c>
      <c r="B9" s="254" t="s">
        <v>442</v>
      </c>
      <c r="C9" s="16" t="s">
        <v>448</v>
      </c>
      <c r="D9" s="254" t="s">
        <v>447</v>
      </c>
      <c r="E9" s="255" t="s">
        <v>445</v>
      </c>
      <c r="F9" s="256">
        <v>5</v>
      </c>
      <c r="G9" s="257">
        <v>134.94216</v>
      </c>
      <c r="H9" s="257">
        <f t="shared" si="0"/>
        <v>674.71080000000006</v>
      </c>
      <c r="I9" s="256">
        <v>4</v>
      </c>
      <c r="J9" s="257">
        <v>135.33466999999999</v>
      </c>
      <c r="K9" s="257">
        <f t="shared" si="1"/>
        <v>541.33867999999995</v>
      </c>
      <c r="L9" s="256">
        <v>4</v>
      </c>
      <c r="M9" s="257">
        <f>135.33467*1.115</f>
        <v>150.89815704999998</v>
      </c>
      <c r="N9" s="257">
        <f t="shared" si="2"/>
        <v>603.59262819999992</v>
      </c>
      <c r="O9" s="256">
        <v>4</v>
      </c>
      <c r="P9" s="257">
        <f>135.33467*1.115</f>
        <v>150.89815704999998</v>
      </c>
      <c r="Q9" s="257">
        <f t="shared" si="3"/>
        <v>603.59262819999992</v>
      </c>
      <c r="R9" s="256">
        <v>4</v>
      </c>
      <c r="S9" s="257">
        <f>135.33467*1.115</f>
        <v>150.89815704999998</v>
      </c>
      <c r="T9" s="257">
        <f t="shared" si="4"/>
        <v>603.59262819999992</v>
      </c>
    </row>
    <row r="10" spans="1:20" ht="306.75">
      <c r="A10" s="253">
        <v>4</v>
      </c>
      <c r="B10" s="254" t="s">
        <v>442</v>
      </c>
      <c r="C10" s="16" t="s">
        <v>449</v>
      </c>
      <c r="D10" s="254" t="s">
        <v>447</v>
      </c>
      <c r="E10" s="255" t="s">
        <v>445</v>
      </c>
      <c r="F10" s="256">
        <v>25</v>
      </c>
      <c r="G10" s="257">
        <v>26.988430000000001</v>
      </c>
      <c r="H10" s="257">
        <f t="shared" si="0"/>
        <v>674.71075000000008</v>
      </c>
      <c r="I10" s="256">
        <v>25</v>
      </c>
      <c r="J10" s="257">
        <v>27.15597</v>
      </c>
      <c r="K10" s="257">
        <f t="shared" si="1"/>
        <v>678.89925000000005</v>
      </c>
      <c r="L10" s="256">
        <v>25</v>
      </c>
      <c r="M10" s="257">
        <f>27.15597*1.115</f>
        <v>30.278906549999999</v>
      </c>
      <c r="N10" s="257">
        <f t="shared" si="2"/>
        <v>756.97266374999992</v>
      </c>
      <c r="O10" s="256">
        <v>25</v>
      </c>
      <c r="P10" s="257">
        <f>27.15597*1.115</f>
        <v>30.278906549999999</v>
      </c>
      <c r="Q10" s="257">
        <f t="shared" si="3"/>
        <v>756.97266374999992</v>
      </c>
      <c r="R10" s="256">
        <v>25</v>
      </c>
      <c r="S10" s="257">
        <f>27.15597*1.115</f>
        <v>30.278906549999999</v>
      </c>
      <c r="T10" s="257">
        <f t="shared" si="4"/>
        <v>756.97266374999992</v>
      </c>
    </row>
    <row r="11" spans="1:20" ht="114.75">
      <c r="A11" s="253">
        <v>5</v>
      </c>
      <c r="B11" s="254" t="s">
        <v>442</v>
      </c>
      <c r="C11" s="16" t="s">
        <v>450</v>
      </c>
      <c r="D11" s="254" t="s">
        <v>451</v>
      </c>
      <c r="E11" s="255" t="s">
        <v>445</v>
      </c>
      <c r="F11" s="256">
        <v>1</v>
      </c>
      <c r="G11" s="257">
        <v>1349.4226200000001</v>
      </c>
      <c r="H11" s="257">
        <f t="shared" si="0"/>
        <v>1349.4226200000001</v>
      </c>
      <c r="I11" s="256"/>
      <c r="J11" s="257"/>
      <c r="K11" s="257"/>
      <c r="L11" s="256" t="s">
        <v>55</v>
      </c>
      <c r="M11" s="257"/>
      <c r="N11" s="257"/>
      <c r="O11" s="256" t="s">
        <v>55</v>
      </c>
      <c r="P11" s="257"/>
      <c r="Q11" s="257"/>
      <c r="R11" s="256" t="s">
        <v>55</v>
      </c>
      <c r="S11" s="257"/>
      <c r="T11" s="257"/>
    </row>
    <row r="12" spans="1:20" ht="153.75">
      <c r="A12" s="253">
        <v>6</v>
      </c>
      <c r="B12" s="254" t="s">
        <v>442</v>
      </c>
      <c r="C12" s="16" t="s">
        <v>452</v>
      </c>
      <c r="D12" s="254" t="s">
        <v>453</v>
      </c>
      <c r="E12" s="255" t="s">
        <v>445</v>
      </c>
      <c r="F12" s="256">
        <v>20</v>
      </c>
      <c r="G12" s="257">
        <v>6.7471399999999999</v>
      </c>
      <c r="H12" s="257">
        <f t="shared" si="0"/>
        <v>134.94280000000001</v>
      </c>
      <c r="I12" s="256">
        <v>20</v>
      </c>
      <c r="J12" s="257">
        <v>9.5075599999999998</v>
      </c>
      <c r="K12" s="257">
        <f t="shared" si="1"/>
        <v>190.15119999999999</v>
      </c>
      <c r="L12" s="256">
        <v>20</v>
      </c>
      <c r="M12" s="257">
        <f>9.50756*1.115</f>
        <v>10.6009294</v>
      </c>
      <c r="N12" s="257">
        <f t="shared" ref="N12" si="5">L12*M12</f>
        <v>212.01858799999999</v>
      </c>
      <c r="O12" s="256">
        <v>20</v>
      </c>
      <c r="P12" s="257">
        <f>9.50756*1.115</f>
        <v>10.6009294</v>
      </c>
      <c r="Q12" s="257">
        <f t="shared" ref="Q12" si="6">O12*P12</f>
        <v>212.01858799999999</v>
      </c>
      <c r="R12" s="256">
        <v>20</v>
      </c>
      <c r="S12" s="257">
        <f>9.50756*1.115</f>
        <v>10.6009294</v>
      </c>
      <c r="T12" s="257">
        <f t="shared" ref="T12" si="7">R12*S12</f>
        <v>212.01858799999999</v>
      </c>
    </row>
    <row r="13" spans="1:20" ht="255.75">
      <c r="A13" s="253">
        <v>7</v>
      </c>
      <c r="B13" s="254" t="s">
        <v>442</v>
      </c>
      <c r="C13" s="16" t="s">
        <v>454</v>
      </c>
      <c r="D13" s="254" t="s">
        <v>444</v>
      </c>
      <c r="E13" s="255" t="s">
        <v>445</v>
      </c>
      <c r="F13" s="256">
        <v>270</v>
      </c>
      <c r="G13" s="257">
        <v>0.74968000000000001</v>
      </c>
      <c r="H13" s="257">
        <f t="shared" si="0"/>
        <v>202.4136</v>
      </c>
      <c r="I13" s="256">
        <v>1410</v>
      </c>
      <c r="J13" s="257">
        <v>1.2376</v>
      </c>
      <c r="K13" s="257">
        <f>I13*J13</f>
        <v>1745.0160000000001</v>
      </c>
      <c r="L13" s="256">
        <v>1410</v>
      </c>
      <c r="M13" s="257">
        <f>1.2376*1.10959661</f>
        <v>1.3732367645360002</v>
      </c>
      <c r="N13" s="257">
        <f>L13*M13</f>
        <v>1936.2638379957602</v>
      </c>
      <c r="O13" s="256">
        <v>1410</v>
      </c>
      <c r="P13" s="257">
        <f>1.2376*1.10959661</f>
        <v>1.3732367645360002</v>
      </c>
      <c r="Q13" s="257">
        <f>O13*P13</f>
        <v>1936.2638379957602</v>
      </c>
      <c r="R13" s="256">
        <v>1410</v>
      </c>
      <c r="S13" s="257">
        <f>1.2376*1.10959661</f>
        <v>1.3732367645360002</v>
      </c>
      <c r="T13" s="257">
        <f>R13*S13</f>
        <v>1936.2638379957602</v>
      </c>
    </row>
    <row r="14" spans="1:20">
      <c r="A14" s="441" t="s">
        <v>1</v>
      </c>
      <c r="B14" s="442"/>
      <c r="C14" s="443"/>
      <c r="D14" s="252" t="s">
        <v>86</v>
      </c>
      <c r="E14" s="252" t="s">
        <v>86</v>
      </c>
      <c r="F14" s="252" t="s">
        <v>86</v>
      </c>
      <c r="G14" s="258"/>
      <c r="H14" s="259">
        <f>SUM(H7:H13)</f>
        <v>6747.1100000000006</v>
      </c>
      <c r="I14" s="252" t="s">
        <v>86</v>
      </c>
      <c r="J14" s="258"/>
      <c r="K14" s="259">
        <f>SUM(K7:K13)</f>
        <v>12327.194010000001</v>
      </c>
      <c r="L14" s="252" t="s">
        <v>86</v>
      </c>
      <c r="M14" s="258"/>
      <c r="N14" s="259">
        <f>SUM(N7:N13)</f>
        <v>13735.392319145762</v>
      </c>
      <c r="O14" s="252" t="s">
        <v>86</v>
      </c>
      <c r="P14" s="252"/>
      <c r="Q14" s="259">
        <f>SUM(Q7:Q13)</f>
        <v>13735.392319145762</v>
      </c>
      <c r="R14" s="252" t="s">
        <v>86</v>
      </c>
      <c r="S14" s="252"/>
      <c r="T14" s="259">
        <f>SUM(T7:T13)</f>
        <v>13735.392319145762</v>
      </c>
    </row>
  </sheetData>
  <mergeCells count="12">
    <mergeCell ref="A14:C14"/>
    <mergeCell ref="A2:T2"/>
    <mergeCell ref="F4:H4"/>
    <mergeCell ref="I4:K4"/>
    <mergeCell ref="L4:N4"/>
    <mergeCell ref="O4:Q4"/>
    <mergeCell ref="R4:T4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2:T42"/>
  <sheetViews>
    <sheetView view="pageBreakPreview" zoomScale="60" zoomScaleNormal="55" workbookViewId="0">
      <selection activeCell="T42" sqref="T42"/>
    </sheetView>
  </sheetViews>
  <sheetFormatPr defaultColWidth="9.140625" defaultRowHeight="15.75"/>
  <cols>
    <col min="1" max="1" width="5.7109375" style="1" bestFit="1" customWidth="1"/>
    <col min="2" max="2" width="25.140625" style="1" bestFit="1" customWidth="1"/>
    <col min="3" max="3" width="86.5703125" style="1" bestFit="1" customWidth="1"/>
    <col min="4" max="4" width="21" style="1" bestFit="1" customWidth="1"/>
    <col min="5" max="5" width="19.42578125" style="1" bestFit="1" customWidth="1"/>
    <col min="6" max="6" width="17.5703125" style="1" bestFit="1" customWidth="1"/>
    <col min="7" max="7" width="17.28515625" style="1" bestFit="1" customWidth="1"/>
    <col min="8" max="8" width="20.28515625" style="1" bestFit="1" customWidth="1"/>
    <col min="9" max="9" width="17.7109375" style="1" bestFit="1" customWidth="1"/>
    <col min="10" max="10" width="18.140625" style="1" bestFit="1" customWidth="1"/>
    <col min="11" max="11" width="16.5703125" style="1" bestFit="1" customWidth="1"/>
    <col min="12" max="12" width="18.28515625" style="1" bestFit="1" customWidth="1"/>
    <col min="13" max="13" width="17.42578125" style="1" bestFit="1" customWidth="1"/>
    <col min="14" max="14" width="15" style="1" bestFit="1" customWidth="1"/>
    <col min="15" max="15" width="17.85546875" style="1" bestFit="1" customWidth="1"/>
    <col min="16" max="17" width="9.140625" style="1"/>
    <col min="18" max="18" width="25.85546875" style="1" bestFit="1" customWidth="1"/>
    <col min="19" max="19" width="9.140625" style="1"/>
    <col min="20" max="20" width="12.28515625" style="1" bestFit="1" customWidth="1"/>
    <col min="21" max="16384" width="9.140625" style="1"/>
  </cols>
  <sheetData>
    <row r="2" spans="1:20" ht="15.75" customHeight="1">
      <c r="A2" s="348" t="s">
        <v>338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20" ht="15.7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20" ht="15.7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20" ht="15.75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20" ht="15.75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20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20">
      <c r="A8" s="372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76" t="s">
        <v>17</v>
      </c>
      <c r="I8" s="376"/>
      <c r="J8" s="376" t="s">
        <v>211</v>
      </c>
      <c r="K8" s="376"/>
      <c r="L8" s="376" t="s">
        <v>14</v>
      </c>
      <c r="M8" s="376"/>
      <c r="N8" s="376" t="s">
        <v>19</v>
      </c>
      <c r="O8" s="376"/>
    </row>
    <row r="9" spans="1:20" ht="126">
      <c r="A9" s="373"/>
      <c r="B9" s="375"/>
      <c r="C9" s="375"/>
      <c r="D9" s="375"/>
      <c r="E9" s="375"/>
      <c r="F9" s="175" t="s">
        <v>6</v>
      </c>
      <c r="G9" s="175" t="s">
        <v>7</v>
      </c>
      <c r="H9" s="175" t="s">
        <v>8</v>
      </c>
      <c r="I9" s="175" t="s">
        <v>9</v>
      </c>
      <c r="J9" s="175" t="s">
        <v>8</v>
      </c>
      <c r="K9" s="175" t="s">
        <v>10</v>
      </c>
      <c r="L9" s="175" t="s">
        <v>11</v>
      </c>
      <c r="M9" s="175" t="s">
        <v>10</v>
      </c>
      <c r="N9" s="175" t="s">
        <v>8</v>
      </c>
      <c r="O9" s="175" t="s">
        <v>10</v>
      </c>
    </row>
    <row r="10" spans="1:20" s="4" customFormat="1">
      <c r="A10" s="179">
        <v>1</v>
      </c>
      <c r="B10" s="179">
        <v>2</v>
      </c>
      <c r="C10" s="179">
        <v>3</v>
      </c>
      <c r="D10" s="179">
        <v>4</v>
      </c>
      <c r="E10" s="179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20" s="4" customFormat="1" ht="47.25">
      <c r="A11" s="179">
        <v>1</v>
      </c>
      <c r="B11" s="374" t="s">
        <v>339</v>
      </c>
      <c r="C11" s="5" t="s">
        <v>340</v>
      </c>
      <c r="D11" s="175" t="s">
        <v>106</v>
      </c>
      <c r="E11" s="179" t="s">
        <v>103</v>
      </c>
      <c r="F11" s="45">
        <v>627235</v>
      </c>
      <c r="G11" s="445">
        <f>316136847/1000</f>
        <v>316136.84700000001</v>
      </c>
      <c r="H11" s="3">
        <v>638799</v>
      </c>
      <c r="I11" s="445">
        <f>353200752/1000</f>
        <v>353200.75199999998</v>
      </c>
      <c r="J11" s="3">
        <v>653000</v>
      </c>
      <c r="K11" s="445">
        <v>401092.815</v>
      </c>
      <c r="L11" s="3">
        <v>653000</v>
      </c>
      <c r="M11" s="445">
        <v>384086.00799999997</v>
      </c>
      <c r="N11" s="3">
        <v>653000</v>
      </c>
      <c r="O11" s="445">
        <v>384086.00799999997</v>
      </c>
    </row>
    <row r="12" spans="1:20" s="4" customFormat="1" ht="47.25">
      <c r="A12" s="179">
        <v>2</v>
      </c>
      <c r="B12" s="391"/>
      <c r="C12" s="5" t="s">
        <v>340</v>
      </c>
      <c r="D12" s="175" t="s">
        <v>341</v>
      </c>
      <c r="E12" s="179" t="s">
        <v>103</v>
      </c>
      <c r="F12" s="45">
        <v>91586</v>
      </c>
      <c r="G12" s="446"/>
      <c r="H12" s="3">
        <v>79000</v>
      </c>
      <c r="I12" s="446"/>
      <c r="J12" s="3">
        <v>85000</v>
      </c>
      <c r="K12" s="446"/>
      <c r="L12" s="3">
        <v>85000</v>
      </c>
      <c r="M12" s="446"/>
      <c r="N12" s="3">
        <v>85000</v>
      </c>
      <c r="O12" s="446"/>
    </row>
    <row r="13" spans="1:20" s="4" customFormat="1" ht="78.75">
      <c r="A13" s="179">
        <v>3</v>
      </c>
      <c r="B13" s="391"/>
      <c r="C13" s="5" t="s">
        <v>342</v>
      </c>
      <c r="D13" s="175" t="s">
        <v>343</v>
      </c>
      <c r="E13" s="179" t="s">
        <v>103</v>
      </c>
      <c r="F13" s="45">
        <v>109656</v>
      </c>
      <c r="G13" s="446"/>
      <c r="H13" s="3">
        <v>80000</v>
      </c>
      <c r="I13" s="446"/>
      <c r="J13" s="3">
        <v>70000</v>
      </c>
      <c r="K13" s="446"/>
      <c r="L13" s="3">
        <v>70000</v>
      </c>
      <c r="M13" s="446"/>
      <c r="N13" s="3">
        <v>70000</v>
      </c>
      <c r="O13" s="446"/>
    </row>
    <row r="14" spans="1:20" s="4" customFormat="1" ht="107.25" customHeight="1">
      <c r="A14" s="179">
        <v>4</v>
      </c>
      <c r="B14" s="391"/>
      <c r="C14" s="5" t="s">
        <v>344</v>
      </c>
      <c r="D14" s="175" t="s">
        <v>106</v>
      </c>
      <c r="E14" s="179" t="s">
        <v>103</v>
      </c>
      <c r="F14" s="45">
        <v>851</v>
      </c>
      <c r="G14" s="446"/>
      <c r="H14" s="3">
        <v>1000</v>
      </c>
      <c r="I14" s="446"/>
      <c r="J14" s="3">
        <v>100</v>
      </c>
      <c r="K14" s="446"/>
      <c r="L14" s="3">
        <v>100</v>
      </c>
      <c r="M14" s="446"/>
      <c r="N14" s="3">
        <v>100</v>
      </c>
      <c r="O14" s="446"/>
    </row>
    <row r="15" spans="1:20" ht="74.25" customHeight="1">
      <c r="A15" s="179">
        <v>5</v>
      </c>
      <c r="B15" s="391"/>
      <c r="C15" s="5" t="s">
        <v>345</v>
      </c>
      <c r="D15" s="175" t="s">
        <v>343</v>
      </c>
      <c r="E15" s="179" t="s">
        <v>103</v>
      </c>
      <c r="F15" s="46">
        <v>7</v>
      </c>
      <c r="G15" s="446"/>
      <c r="H15" s="131">
        <v>7</v>
      </c>
      <c r="I15" s="446"/>
      <c r="J15" s="131">
        <v>7</v>
      </c>
      <c r="K15" s="446"/>
      <c r="L15" s="3">
        <v>7</v>
      </c>
      <c r="M15" s="446"/>
      <c r="N15" s="3">
        <v>7</v>
      </c>
      <c r="O15" s="446"/>
      <c r="R15" s="4"/>
      <c r="T15" s="4"/>
    </row>
    <row r="16" spans="1:20" ht="89.25" customHeight="1">
      <c r="A16" s="179">
        <v>6</v>
      </c>
      <c r="B16" s="391"/>
      <c r="C16" s="5" t="s">
        <v>346</v>
      </c>
      <c r="D16" s="175" t="s">
        <v>343</v>
      </c>
      <c r="E16" s="179" t="s">
        <v>103</v>
      </c>
      <c r="F16" s="47">
        <v>761</v>
      </c>
      <c r="G16" s="446"/>
      <c r="H16" s="210">
        <v>918</v>
      </c>
      <c r="I16" s="446"/>
      <c r="J16" s="210">
        <v>918</v>
      </c>
      <c r="K16" s="446"/>
      <c r="L16" s="28">
        <v>918</v>
      </c>
      <c r="M16" s="446"/>
      <c r="N16" s="28">
        <v>918</v>
      </c>
      <c r="O16" s="446"/>
      <c r="R16" s="4"/>
      <c r="T16" s="4"/>
    </row>
    <row r="17" spans="1:20" ht="115.5" customHeight="1">
      <c r="A17" s="179">
        <v>7</v>
      </c>
      <c r="B17" s="391"/>
      <c r="C17" s="5" t="s">
        <v>347</v>
      </c>
      <c r="D17" s="175" t="s">
        <v>343</v>
      </c>
      <c r="E17" s="179" t="s">
        <v>103</v>
      </c>
      <c r="F17" s="47">
        <v>792</v>
      </c>
      <c r="G17" s="446"/>
      <c r="H17" s="210">
        <v>919</v>
      </c>
      <c r="I17" s="446"/>
      <c r="J17" s="210">
        <v>919</v>
      </c>
      <c r="K17" s="446"/>
      <c r="L17" s="28">
        <v>919</v>
      </c>
      <c r="M17" s="446"/>
      <c r="N17" s="28">
        <v>919</v>
      </c>
      <c r="O17" s="446"/>
      <c r="R17" s="4"/>
      <c r="T17" s="4"/>
    </row>
    <row r="18" spans="1:20" ht="57.75" customHeight="1">
      <c r="A18" s="179">
        <v>8</v>
      </c>
      <c r="B18" s="391"/>
      <c r="C18" s="5" t="s">
        <v>348</v>
      </c>
      <c r="D18" s="175" t="s">
        <v>343</v>
      </c>
      <c r="E18" s="179" t="s">
        <v>103</v>
      </c>
      <c r="F18" s="47">
        <v>730</v>
      </c>
      <c r="G18" s="446"/>
      <c r="H18" s="210">
        <v>787</v>
      </c>
      <c r="I18" s="446"/>
      <c r="J18" s="210">
        <v>787</v>
      </c>
      <c r="K18" s="446"/>
      <c r="L18" s="28">
        <v>787</v>
      </c>
      <c r="M18" s="446"/>
      <c r="N18" s="28">
        <v>787</v>
      </c>
      <c r="O18" s="446"/>
      <c r="R18" s="4"/>
      <c r="T18" s="4"/>
    </row>
    <row r="19" spans="1:20" ht="89.25" customHeight="1">
      <c r="A19" s="179">
        <v>9</v>
      </c>
      <c r="B19" s="391"/>
      <c r="C19" s="5" t="s">
        <v>349</v>
      </c>
      <c r="D19" s="175" t="s">
        <v>343</v>
      </c>
      <c r="E19" s="179" t="s">
        <v>103</v>
      </c>
      <c r="F19" s="47">
        <v>723</v>
      </c>
      <c r="G19" s="446"/>
      <c r="H19" s="210">
        <v>733</v>
      </c>
      <c r="I19" s="446"/>
      <c r="J19" s="210">
        <v>733</v>
      </c>
      <c r="K19" s="446"/>
      <c r="L19" s="28">
        <v>733</v>
      </c>
      <c r="M19" s="446"/>
      <c r="N19" s="28">
        <v>733</v>
      </c>
      <c r="O19" s="446"/>
      <c r="R19" s="4"/>
      <c r="T19" s="4"/>
    </row>
    <row r="20" spans="1:20" ht="89.25" customHeight="1">
      <c r="A20" s="179">
        <v>10</v>
      </c>
      <c r="B20" s="391"/>
      <c r="C20" s="5" t="s">
        <v>350</v>
      </c>
      <c r="D20" s="175" t="s">
        <v>343</v>
      </c>
      <c r="E20" s="179" t="s">
        <v>103</v>
      </c>
      <c r="F20" s="47">
        <v>200</v>
      </c>
      <c r="G20" s="447"/>
      <c r="H20" s="210">
        <v>153</v>
      </c>
      <c r="I20" s="446"/>
      <c r="J20" s="210">
        <v>153</v>
      </c>
      <c r="K20" s="446"/>
      <c r="L20" s="28">
        <v>153</v>
      </c>
      <c r="M20" s="446"/>
      <c r="N20" s="28">
        <v>153</v>
      </c>
      <c r="O20" s="446"/>
      <c r="R20" s="4"/>
      <c r="T20" s="4"/>
    </row>
    <row r="21" spans="1:20" ht="48" customHeight="1">
      <c r="A21" s="179"/>
      <c r="B21" s="375"/>
      <c r="C21" s="5" t="s">
        <v>351</v>
      </c>
      <c r="D21" s="175" t="s">
        <v>106</v>
      </c>
      <c r="E21" s="179" t="s">
        <v>352</v>
      </c>
      <c r="F21" s="449" t="s">
        <v>353</v>
      </c>
      <c r="G21" s="450"/>
      <c r="H21" s="210" t="s">
        <v>352</v>
      </c>
      <c r="I21" s="447"/>
      <c r="J21" s="210" t="s">
        <v>352</v>
      </c>
      <c r="K21" s="447"/>
      <c r="L21" s="28" t="s">
        <v>352</v>
      </c>
      <c r="M21" s="447"/>
      <c r="N21" s="28" t="s">
        <v>352</v>
      </c>
      <c r="O21" s="447"/>
      <c r="R21" s="4"/>
      <c r="T21" s="4"/>
    </row>
    <row r="22" spans="1:20" ht="21.75" customHeight="1">
      <c r="A22" s="179"/>
      <c r="B22" s="448" t="s">
        <v>1</v>
      </c>
      <c r="C22" s="448"/>
      <c r="D22" s="51"/>
      <c r="E22" s="50"/>
      <c r="F22" s="48">
        <f>SUM(F11:F20)</f>
        <v>832541</v>
      </c>
      <c r="G22" s="211">
        <v>316136.84700000001</v>
      </c>
      <c r="H22" s="48">
        <f>SUM(H11:H20)</f>
        <v>802316</v>
      </c>
      <c r="I22" s="211">
        <v>353200.75199999998</v>
      </c>
      <c r="J22" s="48">
        <f>SUM(J11:J20)</f>
        <v>811617</v>
      </c>
      <c r="K22" s="211">
        <f>K11</f>
        <v>401092.815</v>
      </c>
      <c r="L22" s="48">
        <f t="shared" ref="L22:N22" si="0">SUM(L11:L20)</f>
        <v>811617</v>
      </c>
      <c r="M22" s="211">
        <f>M11</f>
        <v>384086.00799999997</v>
      </c>
      <c r="N22" s="49">
        <f t="shared" si="0"/>
        <v>811617</v>
      </c>
      <c r="O22" s="211">
        <f>O11</f>
        <v>384086.00799999997</v>
      </c>
    </row>
    <row r="23" spans="1:20" ht="84.75" customHeight="1">
      <c r="A23" s="179">
        <v>11</v>
      </c>
      <c r="B23" s="178" t="s">
        <v>354</v>
      </c>
      <c r="C23" s="5" t="s">
        <v>355</v>
      </c>
      <c r="D23" s="175" t="s">
        <v>343</v>
      </c>
      <c r="E23" s="179" t="s">
        <v>103</v>
      </c>
      <c r="F23" s="47">
        <v>1657</v>
      </c>
      <c r="G23" s="212">
        <f>434817/1000</f>
        <v>434.81700000000001</v>
      </c>
      <c r="H23" s="210">
        <v>2117</v>
      </c>
      <c r="I23" s="213">
        <f>228834/1000</f>
        <v>228.834</v>
      </c>
      <c r="J23" s="210">
        <v>2329</v>
      </c>
      <c r="K23" s="214">
        <f>251858.06/1000</f>
        <v>251.85805999999999</v>
      </c>
      <c r="L23" s="28">
        <v>2329</v>
      </c>
      <c r="M23" s="214">
        <f>251858.06/1000</f>
        <v>251.85805999999999</v>
      </c>
      <c r="N23" s="28">
        <v>2329</v>
      </c>
      <c r="O23" s="214">
        <f>251858.06/1000</f>
        <v>251.85805999999999</v>
      </c>
    </row>
    <row r="24" spans="1:20" s="11" customFormat="1" ht="16.5" thickBot="1">
      <c r="A24" s="365" t="s">
        <v>1</v>
      </c>
      <c r="B24" s="366"/>
      <c r="C24" s="367"/>
      <c r="D24" s="7"/>
      <c r="E24" s="7"/>
      <c r="F24" s="86">
        <f>SUM(F23)</f>
        <v>1657</v>
      </c>
      <c r="G24" s="215">
        <v>434.81700000000001</v>
      </c>
      <c r="H24" s="86">
        <f>SUM(H23)</f>
        <v>2117</v>
      </c>
      <c r="I24" s="216">
        <v>228.834</v>
      </c>
      <c r="J24" s="86">
        <f>SUM(J23)</f>
        <v>2329</v>
      </c>
      <c r="K24" s="216">
        <v>251.85805999999999</v>
      </c>
      <c r="L24" s="86">
        <f>SUM(L23)</f>
        <v>2329</v>
      </c>
      <c r="M24" s="216">
        <v>251.85805999999999</v>
      </c>
      <c r="N24" s="7">
        <f>SUM(N23)</f>
        <v>2329</v>
      </c>
      <c r="O24" s="216">
        <v>251.85805999999999</v>
      </c>
    </row>
    <row r="25" spans="1:20" s="11" customFormat="1">
      <c r="A25" s="9"/>
      <c r="B25" s="9"/>
      <c r="C25" s="177"/>
      <c r="D25" s="9"/>
      <c r="E25" s="9"/>
      <c r="F25" s="9"/>
      <c r="G25" s="9"/>
      <c r="H25" s="9"/>
      <c r="I25" s="10"/>
      <c r="J25" s="10"/>
      <c r="K25" s="9"/>
      <c r="L25" s="10"/>
      <c r="M25" s="9"/>
      <c r="N25" s="10"/>
      <c r="O25" s="9"/>
    </row>
    <row r="26" spans="1:20" s="11" customFormat="1" ht="18.75">
      <c r="A26" s="22"/>
      <c r="B26" s="22"/>
      <c r="C26" s="368"/>
      <c r="D26" s="368"/>
      <c r="E26" s="368"/>
      <c r="F26" s="368"/>
      <c r="G26" s="368"/>
      <c r="H26" s="368"/>
      <c r="I26" s="13"/>
      <c r="J26" s="12"/>
      <c r="K26" s="13"/>
      <c r="L26" s="12"/>
      <c r="M26" s="13"/>
      <c r="N26" s="12"/>
      <c r="O26" s="13"/>
    </row>
    <row r="27" spans="1:20" s="11" customFormat="1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</row>
    <row r="28" spans="1:20" s="11" customFormat="1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</row>
    <row r="29" spans="1:20" s="11" customFormat="1">
      <c r="A29" s="14"/>
      <c r="B29" s="14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0" s="11" customFormat="1">
      <c r="A30" s="14"/>
      <c r="B30" s="14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0" s="11" customFormat="1">
      <c r="A31" s="370"/>
      <c r="B31" s="370"/>
      <c r="C31" s="371"/>
      <c r="D31" s="12"/>
      <c r="E31" s="12"/>
      <c r="F31" s="12"/>
      <c r="G31" s="13"/>
      <c r="H31" s="12"/>
      <c r="I31" s="13"/>
      <c r="J31" s="12"/>
      <c r="K31" s="13"/>
      <c r="L31" s="12"/>
      <c r="M31" s="13"/>
      <c r="N31" s="12"/>
      <c r="O31" s="13"/>
    </row>
    <row r="32" spans="1:20" s="11" customFormat="1"/>
    <row r="33" spans="1:15" s="11" customFormat="1">
      <c r="A33" s="364"/>
      <c r="B33" s="364"/>
      <c r="C33" s="364"/>
      <c r="D33" s="364"/>
      <c r="E33" s="364"/>
      <c r="F33" s="9"/>
      <c r="G33" s="9"/>
      <c r="H33" s="9"/>
      <c r="I33" s="9"/>
      <c r="J33" s="9"/>
      <c r="K33" s="9"/>
      <c r="L33" s="9"/>
      <c r="M33" s="9"/>
      <c r="N33" s="9"/>
    </row>
    <row r="34" spans="1:15" s="11" customFormat="1">
      <c r="A34" s="364"/>
      <c r="B34" s="364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</row>
    <row r="35" spans="1:15" s="11" customFormat="1">
      <c r="A35" s="364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177"/>
      <c r="N35" s="177"/>
    </row>
    <row r="36" spans="1:15" s="11" customFormat="1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</row>
    <row r="37" spans="1:15" s="11" customFormat="1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</row>
    <row r="38" spans="1:15" s="11" customFormat="1"/>
    <row r="39" spans="1:15" s="11" customFormat="1">
      <c r="D39" s="343"/>
      <c r="E39" s="344"/>
    </row>
    <row r="40" spans="1:15" s="11" customFormat="1">
      <c r="D40" s="343"/>
      <c r="E40" s="344"/>
    </row>
    <row r="41" spans="1:15" s="11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11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mergeCells count="28"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N8:O8"/>
    <mergeCell ref="O11:O21"/>
    <mergeCell ref="B22:C22"/>
    <mergeCell ref="A24:C24"/>
    <mergeCell ref="C26:H26"/>
    <mergeCell ref="A27:O27"/>
    <mergeCell ref="B11:B21"/>
    <mergeCell ref="I11:I21"/>
    <mergeCell ref="K11:K21"/>
    <mergeCell ref="M11:M21"/>
    <mergeCell ref="G11:G20"/>
    <mergeCell ref="F21:G21"/>
    <mergeCell ref="D40:E40"/>
    <mergeCell ref="A31:C31"/>
    <mergeCell ref="A33:E33"/>
    <mergeCell ref="A34:N34"/>
    <mergeCell ref="A35:L35"/>
    <mergeCell ref="D39:E3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2:O28"/>
  <sheetViews>
    <sheetView tabSelected="1" view="pageBreakPreview" zoomScale="60" zoomScaleNormal="85" workbookViewId="0">
      <selection activeCell="Q38" sqref="Q38"/>
    </sheetView>
  </sheetViews>
  <sheetFormatPr defaultRowHeight="15.75"/>
  <cols>
    <col min="1" max="1" width="7.7109375" style="1" customWidth="1"/>
    <col min="2" max="2" width="27" style="1" customWidth="1"/>
    <col min="3" max="3" width="22.71093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17.5703125" style="1" customWidth="1"/>
    <col min="9" max="9" width="18.855468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</cols>
  <sheetData>
    <row r="2" spans="1:15" ht="12.75">
      <c r="A2" s="348" t="s">
        <v>28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12.7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12.7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2.75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2.75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72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76" t="s">
        <v>17</v>
      </c>
      <c r="I8" s="376"/>
      <c r="J8" s="376" t="s">
        <v>18</v>
      </c>
      <c r="K8" s="376"/>
      <c r="L8" s="376" t="s">
        <v>14</v>
      </c>
      <c r="M8" s="376"/>
      <c r="N8" s="376" t="s">
        <v>19</v>
      </c>
      <c r="O8" s="376"/>
    </row>
    <row r="9" spans="1:15" ht="126">
      <c r="A9" s="373"/>
      <c r="B9" s="375"/>
      <c r="C9" s="375"/>
      <c r="D9" s="375"/>
      <c r="E9" s="375"/>
      <c r="F9" s="53" t="s">
        <v>6</v>
      </c>
      <c r="G9" s="53" t="s">
        <v>7</v>
      </c>
      <c r="H9" s="53" t="s">
        <v>8</v>
      </c>
      <c r="I9" s="53" t="s">
        <v>9</v>
      </c>
      <c r="J9" s="53" t="s">
        <v>8</v>
      </c>
      <c r="K9" s="53" t="s">
        <v>10</v>
      </c>
      <c r="L9" s="53" t="s">
        <v>11</v>
      </c>
      <c r="M9" s="53" t="s">
        <v>10</v>
      </c>
      <c r="N9" s="53" t="s">
        <v>8</v>
      </c>
      <c r="O9" s="53" t="s">
        <v>10</v>
      </c>
    </row>
    <row r="10" spans="1:1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ht="139.5" customHeight="1">
      <c r="A11" s="52" t="s">
        <v>29</v>
      </c>
      <c r="B11" s="53" t="s">
        <v>30</v>
      </c>
      <c r="C11" s="53" t="s">
        <v>31</v>
      </c>
      <c r="D11" s="53" t="s">
        <v>32</v>
      </c>
      <c r="E11" s="53" t="s">
        <v>33</v>
      </c>
      <c r="F11" s="3">
        <v>149</v>
      </c>
      <c r="G11" s="6">
        <v>16488.361000000001</v>
      </c>
      <c r="H11" s="3">
        <v>124</v>
      </c>
      <c r="I11" s="6">
        <v>19176.282999999999</v>
      </c>
      <c r="J11" s="3">
        <v>124</v>
      </c>
      <c r="K11" s="6">
        <v>17888.288</v>
      </c>
      <c r="L11" s="3">
        <v>124</v>
      </c>
      <c r="M11" s="3">
        <v>16300.038</v>
      </c>
      <c r="N11" s="3">
        <v>124</v>
      </c>
      <c r="O11" s="3">
        <v>16300.038</v>
      </c>
    </row>
    <row r="12" spans="1:15" ht="16.5" thickBot="1">
      <c r="A12" s="365" t="s">
        <v>1</v>
      </c>
      <c r="B12" s="366"/>
      <c r="C12" s="367"/>
      <c r="D12" s="7" t="s">
        <v>2</v>
      </c>
      <c r="E12" s="7" t="s">
        <v>2</v>
      </c>
      <c r="F12" s="7" t="s">
        <v>2</v>
      </c>
      <c r="G12" s="8">
        <f>G11</f>
        <v>16488.361000000001</v>
      </c>
      <c r="H12" s="7" t="s">
        <v>2</v>
      </c>
      <c r="I12" s="8">
        <f>I11</f>
        <v>19176.282999999999</v>
      </c>
      <c r="J12" s="7" t="s">
        <v>2</v>
      </c>
      <c r="K12" s="8">
        <f>K11</f>
        <v>17888.288</v>
      </c>
      <c r="L12" s="7" t="s">
        <v>2</v>
      </c>
      <c r="M12" s="86">
        <f>M11</f>
        <v>16300.038</v>
      </c>
      <c r="N12" s="7" t="s">
        <v>2</v>
      </c>
      <c r="O12" s="86">
        <f>O11</f>
        <v>16300.038</v>
      </c>
    </row>
    <row r="13" spans="1:15">
      <c r="A13" s="9"/>
      <c r="B13" s="9"/>
      <c r="C13" s="54"/>
      <c r="D13" s="9"/>
      <c r="E13" s="9"/>
      <c r="F13" s="9"/>
      <c r="G13" s="9"/>
      <c r="H13" s="9"/>
      <c r="I13" s="10"/>
      <c r="J13" s="10"/>
      <c r="K13" s="9"/>
      <c r="L13" s="10"/>
      <c r="M13" s="9"/>
      <c r="N13" s="10"/>
      <c r="O13" s="9"/>
    </row>
    <row r="14" spans="1:15" ht="18.75">
      <c r="A14" s="22"/>
      <c r="B14" s="22"/>
      <c r="C14" s="368"/>
      <c r="D14" s="368"/>
      <c r="E14" s="368"/>
      <c r="F14" s="368"/>
      <c r="G14" s="368"/>
      <c r="H14" s="368"/>
      <c r="I14" s="13"/>
      <c r="J14" s="12"/>
      <c r="K14" s="13"/>
      <c r="L14" s="12"/>
      <c r="M14" s="13"/>
      <c r="N14" s="12"/>
      <c r="O14" s="13"/>
    </row>
    <row r="15" spans="1:15">
      <c r="A15" s="369"/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</row>
    <row r="16" spans="1:1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>
      <c r="A17" s="14"/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>
      <c r="A18" s="14"/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>
      <c r="A19" s="370"/>
      <c r="B19" s="370"/>
      <c r="C19" s="371"/>
      <c r="D19" s="12"/>
      <c r="E19" s="12"/>
      <c r="F19" s="12"/>
      <c r="G19" s="13"/>
      <c r="H19" s="12"/>
      <c r="I19" s="13"/>
      <c r="J19" s="12"/>
      <c r="K19" s="13"/>
      <c r="L19" s="12"/>
      <c r="M19" s="13"/>
      <c r="N19" s="12"/>
      <c r="O19" s="13"/>
    </row>
    <row r="20" spans="1: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>
      <c r="A21" s="364"/>
      <c r="B21" s="364"/>
      <c r="C21" s="364"/>
      <c r="D21" s="364"/>
      <c r="E21" s="364"/>
      <c r="F21" s="9"/>
      <c r="G21" s="9"/>
      <c r="H21" s="9"/>
      <c r="I21" s="9"/>
      <c r="J21" s="9"/>
      <c r="K21" s="9"/>
      <c r="L21" s="9"/>
      <c r="M21" s="9"/>
      <c r="N21" s="9"/>
      <c r="O21" s="11"/>
    </row>
    <row r="22" spans="1:15">
      <c r="A22" s="364"/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11"/>
    </row>
    <row r="23" spans="1:15">
      <c r="A23" s="364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54"/>
      <c r="N23" s="54"/>
      <c r="O23" s="11"/>
    </row>
    <row r="24" spans="1:1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11"/>
    </row>
    <row r="25" spans="1:1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11"/>
    </row>
    <row r="26" spans="1: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>
      <c r="A27" s="11"/>
      <c r="B27" s="11"/>
      <c r="C27" s="11"/>
      <c r="D27" s="343"/>
      <c r="E27" s="344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>
      <c r="A28" s="11"/>
      <c r="B28" s="11"/>
      <c r="C28" s="11"/>
      <c r="D28" s="343"/>
      <c r="E28" s="344"/>
      <c r="F28" s="11"/>
      <c r="G28" s="11"/>
      <c r="H28" s="11"/>
      <c r="I28" s="11"/>
      <c r="J28" s="11"/>
      <c r="K28" s="11"/>
      <c r="L28" s="11"/>
      <c r="M28" s="11"/>
      <c r="N28" s="11"/>
      <c r="O28" s="11"/>
    </row>
  </sheetData>
  <mergeCells count="20">
    <mergeCell ref="A2:O6"/>
    <mergeCell ref="A8:A9"/>
    <mergeCell ref="B8:B9"/>
    <mergeCell ref="C8:C9"/>
    <mergeCell ref="D8:D9"/>
    <mergeCell ref="N8:O8"/>
    <mergeCell ref="A12:C12"/>
    <mergeCell ref="C14:H14"/>
    <mergeCell ref="A15:O15"/>
    <mergeCell ref="A19:C19"/>
    <mergeCell ref="E8:E9"/>
    <mergeCell ref="F8:G8"/>
    <mergeCell ref="H8:I8"/>
    <mergeCell ref="J8:K8"/>
    <mergeCell ref="L8:M8"/>
    <mergeCell ref="A21:E21"/>
    <mergeCell ref="A22:N22"/>
    <mergeCell ref="A23:L23"/>
    <mergeCell ref="D27:E27"/>
    <mergeCell ref="D28:E2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2:O105"/>
  <sheetViews>
    <sheetView view="pageBreakPreview" zoomScale="70" zoomScaleNormal="100" zoomScaleSheetLayoutView="70" workbookViewId="0">
      <selection activeCell="J16" sqref="J16"/>
    </sheetView>
  </sheetViews>
  <sheetFormatPr defaultColWidth="9.140625" defaultRowHeight="15.75"/>
  <cols>
    <col min="1" max="1" width="9.140625" style="1"/>
    <col min="2" max="2" width="27" style="1" customWidth="1"/>
    <col min="3" max="3" width="52" style="1" customWidth="1"/>
    <col min="4" max="4" width="10.7109375" style="1" customWidth="1"/>
    <col min="5" max="5" width="15.5703125" style="1" customWidth="1"/>
    <col min="6" max="6" width="17.5703125" style="1" customWidth="1"/>
    <col min="7" max="7" width="17.28515625" style="1" customWidth="1"/>
    <col min="8" max="8" width="17.5703125" style="1" customWidth="1"/>
    <col min="9" max="9" width="17.7109375" style="1" customWidth="1"/>
    <col min="10" max="10" width="17.42578125" style="1" customWidth="1"/>
    <col min="11" max="11" width="16.5703125" style="1" customWidth="1"/>
    <col min="12" max="12" width="17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348" t="s">
        <v>112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31.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7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5" hidden="1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5" hidden="1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134" customFormat="1" ht="15">
      <c r="A8" s="350" t="s">
        <v>3</v>
      </c>
      <c r="B8" s="345" t="s">
        <v>13</v>
      </c>
      <c r="C8" s="345" t="s">
        <v>4</v>
      </c>
      <c r="D8" s="345" t="s">
        <v>5</v>
      </c>
      <c r="E8" s="345" t="s">
        <v>0</v>
      </c>
      <c r="F8" s="347" t="s">
        <v>16</v>
      </c>
      <c r="G8" s="347"/>
      <c r="H8" s="347" t="s">
        <v>17</v>
      </c>
      <c r="I8" s="347"/>
      <c r="J8" s="347" t="s">
        <v>18</v>
      </c>
      <c r="K8" s="347"/>
      <c r="L8" s="347" t="s">
        <v>14</v>
      </c>
      <c r="M8" s="347"/>
      <c r="N8" s="347" t="s">
        <v>19</v>
      </c>
      <c r="O8" s="347"/>
    </row>
    <row r="9" spans="1:15" s="134" customFormat="1" ht="105">
      <c r="A9" s="351"/>
      <c r="B9" s="346"/>
      <c r="C9" s="346"/>
      <c r="D9" s="346"/>
      <c r="E9" s="346"/>
      <c r="F9" s="30" t="s">
        <v>6</v>
      </c>
      <c r="G9" s="30" t="s">
        <v>7</v>
      </c>
      <c r="H9" s="30" t="s">
        <v>8</v>
      </c>
      <c r="I9" s="30" t="s">
        <v>9</v>
      </c>
      <c r="J9" s="30" t="s">
        <v>8</v>
      </c>
      <c r="K9" s="30" t="s">
        <v>10</v>
      </c>
      <c r="L9" s="30" t="s">
        <v>11</v>
      </c>
      <c r="M9" s="30" t="s">
        <v>10</v>
      </c>
      <c r="N9" s="30" t="s">
        <v>8</v>
      </c>
      <c r="O9" s="30" t="s">
        <v>10</v>
      </c>
    </row>
    <row r="10" spans="1:15" s="4" customFormat="1" ht="21" customHeight="1">
      <c r="A10" s="81">
        <v>1</v>
      </c>
      <c r="B10" s="81">
        <v>2</v>
      </c>
      <c r="C10" s="81">
        <v>3</v>
      </c>
      <c r="D10" s="81">
        <v>4</v>
      </c>
      <c r="E10" s="8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137" customFormat="1" ht="51">
      <c r="A11" s="135">
        <v>1</v>
      </c>
      <c r="B11" s="16" t="s">
        <v>59</v>
      </c>
      <c r="C11" s="136" t="s">
        <v>113</v>
      </c>
      <c r="D11" s="16" t="s">
        <v>106</v>
      </c>
      <c r="E11" s="16" t="s">
        <v>114</v>
      </c>
      <c r="F11" s="278">
        <v>190</v>
      </c>
      <c r="G11" s="279">
        <v>5424.0230000000001</v>
      </c>
      <c r="H11" s="278">
        <v>198</v>
      </c>
      <c r="I11" s="279">
        <v>6266.3609999999999</v>
      </c>
      <c r="J11" s="278">
        <v>195</v>
      </c>
      <c r="K11" s="279">
        <v>6475.7460000000001</v>
      </c>
      <c r="L11" s="278">
        <v>200</v>
      </c>
      <c r="M11" s="279">
        <v>7463.0889999999999</v>
      </c>
      <c r="N11" s="278">
        <v>200</v>
      </c>
      <c r="O11" s="279">
        <v>7652.6180000000004</v>
      </c>
    </row>
    <row r="12" spans="1:15" s="137" customFormat="1" ht="51">
      <c r="A12" s="135">
        <v>2</v>
      </c>
      <c r="B12" s="16" t="s">
        <v>59</v>
      </c>
      <c r="C12" s="136" t="s">
        <v>115</v>
      </c>
      <c r="D12" s="16" t="s">
        <v>106</v>
      </c>
      <c r="E12" s="16" t="s">
        <v>114</v>
      </c>
      <c r="F12" s="278">
        <v>390.8</v>
      </c>
      <c r="G12" s="279">
        <v>53094.548000000003</v>
      </c>
      <c r="H12" s="278">
        <v>388.8</v>
      </c>
      <c r="I12" s="279">
        <f>55837.125+175</f>
        <v>56012.125</v>
      </c>
      <c r="J12" s="278">
        <v>384</v>
      </c>
      <c r="K12" s="279">
        <v>57758.402000000002</v>
      </c>
      <c r="L12" s="278">
        <v>382</v>
      </c>
      <c r="M12" s="279">
        <v>58272.807999999997</v>
      </c>
      <c r="N12" s="278">
        <v>382</v>
      </c>
      <c r="O12" s="279">
        <v>59854.042999999998</v>
      </c>
    </row>
    <row r="13" spans="1:15" s="137" customFormat="1" ht="51">
      <c r="A13" s="135">
        <v>3</v>
      </c>
      <c r="B13" s="16" t="s">
        <v>59</v>
      </c>
      <c r="C13" s="136" t="s">
        <v>116</v>
      </c>
      <c r="D13" s="16" t="s">
        <v>106</v>
      </c>
      <c r="E13" s="16" t="s">
        <v>114</v>
      </c>
      <c r="F13" s="278">
        <v>144.69999999999999</v>
      </c>
      <c r="G13" s="279">
        <v>10912.422</v>
      </c>
      <c r="H13" s="278">
        <v>158</v>
      </c>
      <c r="I13" s="279">
        <v>19332.553</v>
      </c>
      <c r="J13" s="278">
        <v>163</v>
      </c>
      <c r="K13" s="279">
        <v>20524.594000000001</v>
      </c>
      <c r="L13" s="278">
        <v>161</v>
      </c>
      <c r="M13" s="279">
        <v>21039.891</v>
      </c>
      <c r="N13" s="278">
        <v>161</v>
      </c>
      <c r="O13" s="279">
        <v>21627.169000000002</v>
      </c>
    </row>
    <row r="14" spans="1:15" s="137" customFormat="1" ht="89.25">
      <c r="A14" s="135">
        <v>4</v>
      </c>
      <c r="B14" s="16" t="s">
        <v>59</v>
      </c>
      <c r="C14" s="136" t="s">
        <v>117</v>
      </c>
      <c r="D14" s="16" t="s">
        <v>106</v>
      </c>
      <c r="E14" s="16" t="s">
        <v>114</v>
      </c>
      <c r="F14" s="278">
        <v>31</v>
      </c>
      <c r="G14" s="279">
        <v>2556.1779999999999</v>
      </c>
      <c r="H14" s="278">
        <v>40</v>
      </c>
      <c r="I14" s="279">
        <v>3480.9180000000001</v>
      </c>
      <c r="J14" s="278">
        <v>62</v>
      </c>
      <c r="K14" s="279">
        <v>5684.4759999999997</v>
      </c>
      <c r="L14" s="278">
        <v>70</v>
      </c>
      <c r="M14" s="279">
        <v>6752.973</v>
      </c>
      <c r="N14" s="278">
        <v>70</v>
      </c>
      <c r="O14" s="279">
        <v>6928.6379999999999</v>
      </c>
    </row>
    <row r="15" spans="1:15" s="137" customFormat="1" ht="89.25">
      <c r="A15" s="135">
        <v>5</v>
      </c>
      <c r="B15" s="16" t="s">
        <v>59</v>
      </c>
      <c r="C15" s="136" t="s">
        <v>118</v>
      </c>
      <c r="D15" s="16" t="s">
        <v>106</v>
      </c>
      <c r="E15" s="16" t="s">
        <v>114</v>
      </c>
      <c r="F15" s="278">
        <v>267</v>
      </c>
      <c r="G15" s="279">
        <v>23992.585999999999</v>
      </c>
      <c r="H15" s="278">
        <v>277</v>
      </c>
      <c r="I15" s="279">
        <v>28048.814999999999</v>
      </c>
      <c r="J15" s="278">
        <v>260</v>
      </c>
      <c r="K15" s="279">
        <v>28815.919000000002</v>
      </c>
      <c r="L15" s="278">
        <v>256</v>
      </c>
      <c r="M15" s="279">
        <v>28557.646000000001</v>
      </c>
      <c r="N15" s="278">
        <v>256</v>
      </c>
      <c r="O15" s="279">
        <v>29280.561000000002</v>
      </c>
    </row>
    <row r="16" spans="1:15" s="137" customFormat="1" ht="89.25">
      <c r="A16" s="135">
        <v>6</v>
      </c>
      <c r="B16" s="16" t="s">
        <v>59</v>
      </c>
      <c r="C16" s="136" t="s">
        <v>119</v>
      </c>
      <c r="D16" s="16" t="s">
        <v>106</v>
      </c>
      <c r="E16" s="16" t="s">
        <v>114</v>
      </c>
      <c r="F16" s="278">
        <v>202</v>
      </c>
      <c r="G16" s="279">
        <v>19993.699000000001</v>
      </c>
      <c r="H16" s="278">
        <v>208</v>
      </c>
      <c r="I16" s="279">
        <v>20989.701000000001</v>
      </c>
      <c r="J16" s="278">
        <v>228</v>
      </c>
      <c r="K16" s="279">
        <v>25347.912</v>
      </c>
      <c r="L16" s="278">
        <v>250</v>
      </c>
      <c r="M16" s="279">
        <v>28141.614000000001</v>
      </c>
      <c r="N16" s="278">
        <v>250</v>
      </c>
      <c r="O16" s="279">
        <v>28808.325000000001</v>
      </c>
    </row>
    <row r="17" spans="1:15" s="137" customFormat="1" ht="89.25">
      <c r="A17" s="135">
        <v>7</v>
      </c>
      <c r="B17" s="16" t="s">
        <v>59</v>
      </c>
      <c r="C17" s="136" t="s">
        <v>120</v>
      </c>
      <c r="D17" s="16" t="s">
        <v>106</v>
      </c>
      <c r="E17" s="16" t="s">
        <v>114</v>
      </c>
      <c r="F17" s="278">
        <v>45</v>
      </c>
      <c r="G17" s="279">
        <v>4710.7049999999999</v>
      </c>
      <c r="H17" s="278">
        <v>28</v>
      </c>
      <c r="I17" s="279">
        <v>2866.8229999999999</v>
      </c>
      <c r="J17" s="278">
        <v>10</v>
      </c>
      <c r="K17" s="279">
        <v>1130.808</v>
      </c>
      <c r="L17" s="278">
        <v>0</v>
      </c>
      <c r="M17" s="279">
        <v>0</v>
      </c>
      <c r="N17" s="278">
        <v>0</v>
      </c>
      <c r="O17" s="279">
        <v>0</v>
      </c>
    </row>
    <row r="18" spans="1:15" s="137" customFormat="1" ht="89.25">
      <c r="A18" s="135">
        <v>8</v>
      </c>
      <c r="B18" s="16" t="s">
        <v>59</v>
      </c>
      <c r="C18" s="136" t="s">
        <v>121</v>
      </c>
      <c r="D18" s="16" t="s">
        <v>106</v>
      </c>
      <c r="E18" s="16" t="s">
        <v>114</v>
      </c>
      <c r="F18" s="278">
        <v>110</v>
      </c>
      <c r="G18" s="279">
        <v>10734.893</v>
      </c>
      <c r="H18" s="278">
        <v>108</v>
      </c>
      <c r="I18" s="279">
        <v>10562.072</v>
      </c>
      <c r="J18" s="278">
        <v>109</v>
      </c>
      <c r="K18" s="279">
        <v>11538.075999999999</v>
      </c>
      <c r="L18" s="278">
        <v>110</v>
      </c>
      <c r="M18" s="279">
        <v>11996.915000000001</v>
      </c>
      <c r="N18" s="278">
        <v>110</v>
      </c>
      <c r="O18" s="279">
        <v>12273.541999999999</v>
      </c>
    </row>
    <row r="19" spans="1:15" s="137" customFormat="1" ht="79.5" customHeight="1">
      <c r="A19" s="135">
        <v>9</v>
      </c>
      <c r="B19" s="16" t="s">
        <v>59</v>
      </c>
      <c r="C19" s="136" t="s">
        <v>122</v>
      </c>
      <c r="D19" s="16" t="s">
        <v>106</v>
      </c>
      <c r="E19" s="16" t="s">
        <v>114</v>
      </c>
      <c r="F19" s="278">
        <v>732</v>
      </c>
      <c r="G19" s="279">
        <v>74566.447</v>
      </c>
      <c r="H19" s="278">
        <v>833</v>
      </c>
      <c r="I19" s="279">
        <v>88063.82</v>
      </c>
      <c r="J19" s="278">
        <v>878</v>
      </c>
      <c r="K19" s="279">
        <v>102227.65</v>
      </c>
      <c r="L19" s="278">
        <v>870</v>
      </c>
      <c r="M19" s="279">
        <v>104639.988</v>
      </c>
      <c r="N19" s="278">
        <v>870</v>
      </c>
      <c r="O19" s="279">
        <v>107202.761</v>
      </c>
    </row>
    <row r="20" spans="1:15" s="137" customFormat="1" ht="89.25">
      <c r="A20" s="135">
        <v>10</v>
      </c>
      <c r="B20" s="16" t="s">
        <v>59</v>
      </c>
      <c r="C20" s="136" t="s">
        <v>123</v>
      </c>
      <c r="D20" s="16" t="s">
        <v>106</v>
      </c>
      <c r="E20" s="16" t="s">
        <v>114</v>
      </c>
      <c r="F20" s="278">
        <v>232</v>
      </c>
      <c r="G20" s="279">
        <v>28364.118999999999</v>
      </c>
      <c r="H20" s="278">
        <v>254</v>
      </c>
      <c r="I20" s="279" t="s">
        <v>185</v>
      </c>
      <c r="J20" s="278">
        <v>260</v>
      </c>
      <c r="K20" s="279">
        <v>38077.728000000003</v>
      </c>
      <c r="L20" s="278">
        <v>266</v>
      </c>
      <c r="M20" s="279">
        <v>38019.504000000001</v>
      </c>
      <c r="N20" s="278">
        <v>266</v>
      </c>
      <c r="O20" s="279">
        <v>38877.108999999997</v>
      </c>
    </row>
    <row r="21" spans="1:15" s="137" customFormat="1" ht="79.5" customHeight="1">
      <c r="A21" s="135">
        <v>11</v>
      </c>
      <c r="B21" s="16" t="s">
        <v>59</v>
      </c>
      <c r="C21" s="136" t="s">
        <v>124</v>
      </c>
      <c r="D21" s="16" t="s">
        <v>106</v>
      </c>
      <c r="E21" s="16" t="s">
        <v>114</v>
      </c>
      <c r="F21" s="278">
        <v>135</v>
      </c>
      <c r="G21" s="279">
        <v>13412.496999999999</v>
      </c>
      <c r="H21" s="278">
        <v>128</v>
      </c>
      <c r="I21" s="279">
        <v>13930.411</v>
      </c>
      <c r="J21" s="278">
        <v>93</v>
      </c>
      <c r="K21" s="279">
        <v>11667.521000000001</v>
      </c>
      <c r="L21" s="278">
        <v>41</v>
      </c>
      <c r="M21" s="279">
        <v>5228.2740000000003</v>
      </c>
      <c r="N21" s="278">
        <v>41</v>
      </c>
      <c r="O21" s="279">
        <v>5374.3549999999996</v>
      </c>
    </row>
    <row r="22" spans="1:15" s="137" customFormat="1" ht="102">
      <c r="A22" s="135">
        <v>12</v>
      </c>
      <c r="B22" s="16" t="s">
        <v>59</v>
      </c>
      <c r="C22" s="136" t="s">
        <v>125</v>
      </c>
      <c r="D22" s="16" t="s">
        <v>106</v>
      </c>
      <c r="E22" s="16" t="s">
        <v>114</v>
      </c>
      <c r="F22" s="278">
        <v>38</v>
      </c>
      <c r="G22" s="279">
        <v>3417.5549999999998</v>
      </c>
      <c r="H22" s="278">
        <v>44</v>
      </c>
      <c r="I22" s="279">
        <v>3997.808</v>
      </c>
      <c r="J22" s="278">
        <v>45</v>
      </c>
      <c r="K22" s="279">
        <v>4264.268</v>
      </c>
      <c r="L22" s="278">
        <v>39</v>
      </c>
      <c r="M22" s="279">
        <v>3861.2280000000001</v>
      </c>
      <c r="N22" s="278">
        <v>39</v>
      </c>
      <c r="O22" s="279">
        <v>3961.67</v>
      </c>
    </row>
    <row r="23" spans="1:15" s="137" customFormat="1" ht="89.25">
      <c r="A23" s="135">
        <v>13</v>
      </c>
      <c r="B23" s="16" t="s">
        <v>59</v>
      </c>
      <c r="C23" s="136" t="s">
        <v>126</v>
      </c>
      <c r="D23" s="16" t="s">
        <v>106</v>
      </c>
      <c r="E23" s="16" t="s">
        <v>114</v>
      </c>
      <c r="F23" s="278">
        <v>970</v>
      </c>
      <c r="G23" s="279">
        <v>100809.55100000001</v>
      </c>
      <c r="H23" s="278">
        <v>939</v>
      </c>
      <c r="I23" s="279">
        <v>103791.92600000001</v>
      </c>
      <c r="J23" s="278">
        <v>814</v>
      </c>
      <c r="K23" s="279">
        <v>101078.50900000001</v>
      </c>
      <c r="L23" s="278">
        <v>745</v>
      </c>
      <c r="M23" s="279">
        <v>93172.490999999995</v>
      </c>
      <c r="N23" s="278">
        <v>745</v>
      </c>
      <c r="O23" s="279">
        <v>95562.22</v>
      </c>
    </row>
    <row r="24" spans="1:15" s="137" customFormat="1" ht="89.25">
      <c r="A24" s="135">
        <v>14</v>
      </c>
      <c r="B24" s="16" t="s">
        <v>59</v>
      </c>
      <c r="C24" s="136" t="s">
        <v>127</v>
      </c>
      <c r="D24" s="16" t="s">
        <v>106</v>
      </c>
      <c r="E24" s="16" t="s">
        <v>114</v>
      </c>
      <c r="F24" s="278">
        <v>142</v>
      </c>
      <c r="G24" s="279">
        <v>14756.334999999999</v>
      </c>
      <c r="H24" s="278">
        <v>137</v>
      </c>
      <c r="I24" s="279">
        <v>15634.763000000001</v>
      </c>
      <c r="J24" s="278">
        <v>132</v>
      </c>
      <c r="K24" s="279">
        <v>15998.450999999999</v>
      </c>
      <c r="L24" s="278">
        <v>137</v>
      </c>
      <c r="M24" s="279">
        <v>17033.153999999999</v>
      </c>
      <c r="N24" s="278">
        <v>137</v>
      </c>
      <c r="O24" s="279">
        <v>17448.28</v>
      </c>
    </row>
    <row r="25" spans="1:15" s="137" customFormat="1" ht="89.25">
      <c r="A25" s="135">
        <v>15</v>
      </c>
      <c r="B25" s="16" t="s">
        <v>59</v>
      </c>
      <c r="C25" s="136" t="s">
        <v>128</v>
      </c>
      <c r="D25" s="16" t="s">
        <v>106</v>
      </c>
      <c r="E25" s="16" t="s">
        <v>114</v>
      </c>
      <c r="F25" s="278">
        <v>462</v>
      </c>
      <c r="G25" s="279">
        <v>58027.868000000002</v>
      </c>
      <c r="H25" s="278">
        <v>482</v>
      </c>
      <c r="I25" s="279">
        <v>64288.321000000004</v>
      </c>
      <c r="J25" s="278">
        <v>493</v>
      </c>
      <c r="K25" s="279">
        <v>74366.17</v>
      </c>
      <c r="L25" s="278">
        <v>508</v>
      </c>
      <c r="M25" s="279">
        <v>76288.596000000005</v>
      </c>
      <c r="N25" s="278">
        <v>508</v>
      </c>
      <c r="O25" s="279">
        <v>77981.956000000006</v>
      </c>
    </row>
    <row r="26" spans="1:15" s="137" customFormat="1" ht="89.25">
      <c r="A26" s="135">
        <v>16</v>
      </c>
      <c r="B26" s="16" t="s">
        <v>59</v>
      </c>
      <c r="C26" s="136" t="s">
        <v>129</v>
      </c>
      <c r="D26" s="16" t="s">
        <v>106</v>
      </c>
      <c r="E26" s="16" t="s">
        <v>114</v>
      </c>
      <c r="F26" s="278">
        <v>189</v>
      </c>
      <c r="G26" s="279">
        <v>21583.717000000001</v>
      </c>
      <c r="H26" s="278">
        <v>183</v>
      </c>
      <c r="I26" s="279">
        <v>22438.006000000001</v>
      </c>
      <c r="J26" s="278">
        <v>179</v>
      </c>
      <c r="K26" s="279">
        <v>25864.113000000001</v>
      </c>
      <c r="L26" s="278">
        <v>173</v>
      </c>
      <c r="M26" s="279">
        <v>25752.446</v>
      </c>
      <c r="N26" s="278">
        <v>173</v>
      </c>
      <c r="O26" s="279">
        <v>26363.423999999999</v>
      </c>
    </row>
    <row r="27" spans="1:15" s="137" customFormat="1" ht="76.5">
      <c r="A27" s="135">
        <v>17</v>
      </c>
      <c r="B27" s="16" t="s">
        <v>59</v>
      </c>
      <c r="C27" s="136" t="s">
        <v>130</v>
      </c>
      <c r="D27" s="16" t="s">
        <v>106</v>
      </c>
      <c r="E27" s="16" t="s">
        <v>114</v>
      </c>
      <c r="F27" s="278">
        <v>522</v>
      </c>
      <c r="G27" s="279">
        <v>41018.309000000001</v>
      </c>
      <c r="H27" s="278">
        <v>610</v>
      </c>
      <c r="I27" s="279">
        <v>53188.608999999997</v>
      </c>
      <c r="J27" s="278">
        <v>683</v>
      </c>
      <c r="K27" s="279">
        <v>68136.626000000004</v>
      </c>
      <c r="L27" s="278">
        <v>736</v>
      </c>
      <c r="M27" s="279">
        <v>78353.403999999995</v>
      </c>
      <c r="N27" s="278">
        <v>736</v>
      </c>
      <c r="O27" s="279">
        <v>80378.164999999994</v>
      </c>
    </row>
    <row r="28" spans="1:15" s="137" customFormat="1" ht="68.25" customHeight="1">
      <c r="A28" s="135">
        <v>18</v>
      </c>
      <c r="B28" s="16" t="s">
        <v>59</v>
      </c>
      <c r="C28" s="136" t="s">
        <v>131</v>
      </c>
      <c r="D28" s="16" t="s">
        <v>106</v>
      </c>
      <c r="E28" s="16" t="s">
        <v>114</v>
      </c>
      <c r="F28" s="278">
        <v>244</v>
      </c>
      <c r="G28" s="279">
        <v>24494.481</v>
      </c>
      <c r="H28" s="278">
        <v>236</v>
      </c>
      <c r="I28" s="279">
        <v>26193.188999999998</v>
      </c>
      <c r="J28" s="278">
        <v>236</v>
      </c>
      <c r="K28" s="279">
        <v>28808.993999999999</v>
      </c>
      <c r="L28" s="278">
        <v>247</v>
      </c>
      <c r="M28" s="279">
        <v>29880.63</v>
      </c>
      <c r="N28" s="278">
        <v>247</v>
      </c>
      <c r="O28" s="279">
        <v>30567.486000000001</v>
      </c>
    </row>
    <row r="29" spans="1:15" s="137" customFormat="1" ht="89.25">
      <c r="A29" s="135">
        <v>19</v>
      </c>
      <c r="B29" s="16" t="s">
        <v>59</v>
      </c>
      <c r="C29" s="136" t="s">
        <v>132</v>
      </c>
      <c r="D29" s="16" t="s">
        <v>106</v>
      </c>
      <c r="E29" s="16" t="s">
        <v>114</v>
      </c>
      <c r="F29" s="278">
        <v>742</v>
      </c>
      <c r="G29" s="279">
        <v>67128.221999999994</v>
      </c>
      <c r="H29" s="278">
        <v>842</v>
      </c>
      <c r="I29" s="279">
        <v>77822.842000000004</v>
      </c>
      <c r="J29" s="278">
        <v>909</v>
      </c>
      <c r="K29" s="279">
        <v>89153.21</v>
      </c>
      <c r="L29" s="278">
        <v>874</v>
      </c>
      <c r="M29" s="279">
        <v>88881.252999999997</v>
      </c>
      <c r="N29" s="278">
        <v>874</v>
      </c>
      <c r="O29" s="279">
        <v>91098.686000000002</v>
      </c>
    </row>
    <row r="30" spans="1:15" s="137" customFormat="1" ht="68.25" customHeight="1">
      <c r="A30" s="135">
        <v>20</v>
      </c>
      <c r="B30" s="16" t="s">
        <v>59</v>
      </c>
      <c r="C30" s="136" t="s">
        <v>133</v>
      </c>
      <c r="D30" s="16" t="s">
        <v>106</v>
      </c>
      <c r="E30" s="16" t="s">
        <v>114</v>
      </c>
      <c r="F30" s="278">
        <v>81</v>
      </c>
      <c r="G30" s="279">
        <v>6187.8140000000003</v>
      </c>
      <c r="H30" s="278">
        <v>86</v>
      </c>
      <c r="I30" s="279">
        <v>6762.2240000000002</v>
      </c>
      <c r="J30" s="278">
        <v>90</v>
      </c>
      <c r="K30" s="279">
        <v>7622.9319999999998</v>
      </c>
      <c r="L30" s="278">
        <v>92</v>
      </c>
      <c r="M30" s="279">
        <v>7603.357</v>
      </c>
      <c r="N30" s="278">
        <v>92</v>
      </c>
      <c r="O30" s="279">
        <v>7778.9189999999999</v>
      </c>
    </row>
    <row r="31" spans="1:15" s="137" customFormat="1" ht="68.25" customHeight="1">
      <c r="A31" s="135">
        <v>21</v>
      </c>
      <c r="B31" s="16" t="s">
        <v>59</v>
      </c>
      <c r="C31" s="136" t="s">
        <v>134</v>
      </c>
      <c r="D31" s="16" t="s">
        <v>106</v>
      </c>
      <c r="E31" s="16" t="s">
        <v>114</v>
      </c>
      <c r="F31" s="278">
        <v>164</v>
      </c>
      <c r="G31" s="279">
        <v>9690.5650000000005</v>
      </c>
      <c r="H31" s="278">
        <v>149</v>
      </c>
      <c r="I31" s="279">
        <v>9747.33</v>
      </c>
      <c r="J31" s="278">
        <v>144</v>
      </c>
      <c r="K31" s="279">
        <v>10343.380999999999</v>
      </c>
      <c r="L31" s="278">
        <v>144</v>
      </c>
      <c r="M31" s="279">
        <v>11205.745000000001</v>
      </c>
      <c r="N31" s="278">
        <v>144</v>
      </c>
      <c r="O31" s="279">
        <v>11540.584000000001</v>
      </c>
    </row>
    <row r="32" spans="1:15" s="137" customFormat="1" ht="68.25" customHeight="1">
      <c r="A32" s="135">
        <v>22</v>
      </c>
      <c r="B32" s="16" t="s">
        <v>59</v>
      </c>
      <c r="C32" s="136" t="s">
        <v>135</v>
      </c>
      <c r="D32" s="16" t="s">
        <v>106</v>
      </c>
      <c r="E32" s="16" t="s">
        <v>114</v>
      </c>
      <c r="F32" s="278">
        <v>271</v>
      </c>
      <c r="G32" s="279">
        <v>24720.569</v>
      </c>
      <c r="H32" s="278">
        <v>275</v>
      </c>
      <c r="I32" s="279">
        <v>25379.993999999999</v>
      </c>
      <c r="J32" s="278">
        <v>276</v>
      </c>
      <c r="K32" s="279">
        <v>27361.717000000001</v>
      </c>
      <c r="L32" s="278">
        <v>280</v>
      </c>
      <c r="M32" s="279">
        <v>28268.382000000001</v>
      </c>
      <c r="N32" s="278">
        <v>280</v>
      </c>
      <c r="O32" s="279">
        <v>28930.562999999998</v>
      </c>
    </row>
    <row r="33" spans="1:15" s="137" customFormat="1" ht="68.25" customHeight="1">
      <c r="A33" s="135">
        <v>23</v>
      </c>
      <c r="B33" s="16" t="s">
        <v>59</v>
      </c>
      <c r="C33" s="136" t="s">
        <v>136</v>
      </c>
      <c r="D33" s="16" t="s">
        <v>106</v>
      </c>
      <c r="E33" s="16" t="s">
        <v>114</v>
      </c>
      <c r="F33" s="278">
        <v>140</v>
      </c>
      <c r="G33" s="279">
        <v>14986.772000000001</v>
      </c>
      <c r="H33" s="278">
        <v>125</v>
      </c>
      <c r="I33" s="279">
        <v>15807.402</v>
      </c>
      <c r="J33" s="278">
        <v>108</v>
      </c>
      <c r="K33" s="279">
        <v>14931.034</v>
      </c>
      <c r="L33" s="278">
        <v>96</v>
      </c>
      <c r="M33" s="279">
        <v>13977.692999999999</v>
      </c>
      <c r="N33" s="278">
        <v>96</v>
      </c>
      <c r="O33" s="279">
        <v>14326.411</v>
      </c>
    </row>
    <row r="34" spans="1:15" s="137" customFormat="1" ht="76.5">
      <c r="A34" s="135">
        <v>24</v>
      </c>
      <c r="B34" s="16" t="s">
        <v>59</v>
      </c>
      <c r="C34" s="136" t="s">
        <v>137</v>
      </c>
      <c r="D34" s="16" t="s">
        <v>106</v>
      </c>
      <c r="E34" s="16" t="s">
        <v>114</v>
      </c>
      <c r="F34" s="278">
        <v>459</v>
      </c>
      <c r="G34" s="279">
        <v>42912.11</v>
      </c>
      <c r="H34" s="278">
        <v>489</v>
      </c>
      <c r="I34" s="279">
        <v>46827.841999999997</v>
      </c>
      <c r="J34" s="278">
        <v>507</v>
      </c>
      <c r="K34" s="279">
        <v>53229.828999999998</v>
      </c>
      <c r="L34" s="278">
        <v>537</v>
      </c>
      <c r="M34" s="279">
        <v>57502.63</v>
      </c>
      <c r="N34" s="278">
        <v>537</v>
      </c>
      <c r="O34" s="279">
        <v>58837.595000000001</v>
      </c>
    </row>
    <row r="35" spans="1:15" s="137" customFormat="1" ht="79.5" customHeight="1">
      <c r="A35" s="135">
        <v>25</v>
      </c>
      <c r="B35" s="16" t="s">
        <v>59</v>
      </c>
      <c r="C35" s="136" t="s">
        <v>138</v>
      </c>
      <c r="D35" s="16" t="s">
        <v>106</v>
      </c>
      <c r="E35" s="16" t="s">
        <v>114</v>
      </c>
      <c r="F35" s="278">
        <v>61</v>
      </c>
      <c r="G35" s="279">
        <v>6466.0039999999999</v>
      </c>
      <c r="H35" s="278">
        <v>62</v>
      </c>
      <c r="I35" s="279">
        <v>6523.0529999999999</v>
      </c>
      <c r="J35" s="278">
        <v>65</v>
      </c>
      <c r="K35" s="279">
        <v>7552.982</v>
      </c>
      <c r="L35" s="278">
        <v>70</v>
      </c>
      <c r="M35" s="279">
        <v>8309.2479999999996</v>
      </c>
      <c r="N35" s="278">
        <v>70</v>
      </c>
      <c r="O35" s="279">
        <v>8487.3389999999999</v>
      </c>
    </row>
    <row r="36" spans="1:15" s="137" customFormat="1" ht="79.5" customHeight="1">
      <c r="A36" s="135">
        <v>26</v>
      </c>
      <c r="B36" s="16" t="s">
        <v>59</v>
      </c>
      <c r="C36" s="136" t="s">
        <v>139</v>
      </c>
      <c r="D36" s="16" t="s">
        <v>106</v>
      </c>
      <c r="E36" s="16" t="s">
        <v>114</v>
      </c>
      <c r="F36" s="278">
        <v>394</v>
      </c>
      <c r="G36" s="279">
        <v>42586.938000000002</v>
      </c>
      <c r="H36" s="278">
        <v>412</v>
      </c>
      <c r="I36" s="279">
        <v>47653.972000000002</v>
      </c>
      <c r="J36" s="278">
        <v>381</v>
      </c>
      <c r="K36" s="279">
        <v>48591.358</v>
      </c>
      <c r="L36" s="278">
        <v>346</v>
      </c>
      <c r="M36" s="279">
        <v>42833.036</v>
      </c>
      <c r="N36" s="278">
        <v>346</v>
      </c>
      <c r="O36" s="279">
        <v>43852.720999999998</v>
      </c>
    </row>
    <row r="37" spans="1:15" s="137" customFormat="1" ht="68.25" customHeight="1">
      <c r="A37" s="135">
        <v>27</v>
      </c>
      <c r="B37" s="16" t="s">
        <v>59</v>
      </c>
      <c r="C37" s="136" t="s">
        <v>140</v>
      </c>
      <c r="D37" s="16" t="s">
        <v>106</v>
      </c>
      <c r="E37" s="16" t="s">
        <v>114</v>
      </c>
      <c r="F37" s="278">
        <v>412</v>
      </c>
      <c r="G37" s="279">
        <v>41826.383999999998</v>
      </c>
      <c r="H37" s="278">
        <v>404</v>
      </c>
      <c r="I37" s="279">
        <v>46230.667999999998</v>
      </c>
      <c r="J37" s="278">
        <v>412</v>
      </c>
      <c r="K37" s="279">
        <v>54186.571000000004</v>
      </c>
      <c r="L37" s="278">
        <v>451</v>
      </c>
      <c r="M37" s="279">
        <v>61036.525000000001</v>
      </c>
      <c r="N37" s="278">
        <v>451</v>
      </c>
      <c r="O37" s="279">
        <v>62664.212</v>
      </c>
    </row>
    <row r="38" spans="1:15" s="137" customFormat="1" ht="89.25">
      <c r="A38" s="135">
        <v>28</v>
      </c>
      <c r="B38" s="16" t="s">
        <v>59</v>
      </c>
      <c r="C38" s="136" t="s">
        <v>141</v>
      </c>
      <c r="D38" s="16" t="s">
        <v>106</v>
      </c>
      <c r="E38" s="16" t="s">
        <v>114</v>
      </c>
      <c r="F38" s="278">
        <v>150</v>
      </c>
      <c r="G38" s="279">
        <v>15236.745999999999</v>
      </c>
      <c r="H38" s="278">
        <v>157</v>
      </c>
      <c r="I38" s="279">
        <v>16538.498</v>
      </c>
      <c r="J38" s="278">
        <v>164</v>
      </c>
      <c r="K38" s="279">
        <v>19157.641</v>
      </c>
      <c r="L38" s="278">
        <v>167</v>
      </c>
      <c r="M38" s="279">
        <v>19043.670999999998</v>
      </c>
      <c r="N38" s="278">
        <v>167</v>
      </c>
      <c r="O38" s="279">
        <v>19457.010999999999</v>
      </c>
    </row>
    <row r="39" spans="1:15" s="137" customFormat="1" ht="76.5">
      <c r="A39" s="135">
        <v>29</v>
      </c>
      <c r="B39" s="16" t="s">
        <v>59</v>
      </c>
      <c r="C39" s="136" t="s">
        <v>142</v>
      </c>
      <c r="D39" s="16" t="s">
        <v>106</v>
      </c>
      <c r="E39" s="16" t="s">
        <v>114</v>
      </c>
      <c r="F39" s="278">
        <v>178</v>
      </c>
      <c r="G39" s="279">
        <v>15955.237999999999</v>
      </c>
      <c r="H39" s="278">
        <v>185</v>
      </c>
      <c r="I39" s="279">
        <v>17224.746999999999</v>
      </c>
      <c r="J39" s="278">
        <v>191</v>
      </c>
      <c r="K39" s="279">
        <v>19522.659</v>
      </c>
      <c r="L39" s="278">
        <v>198</v>
      </c>
      <c r="M39" s="279">
        <v>20549.277999999998</v>
      </c>
      <c r="N39" s="278">
        <v>198</v>
      </c>
      <c r="O39" s="279">
        <v>21081.381000000001</v>
      </c>
    </row>
    <row r="40" spans="1:15" s="137" customFormat="1" ht="89.25">
      <c r="A40" s="135">
        <v>30</v>
      </c>
      <c r="B40" s="16" t="s">
        <v>59</v>
      </c>
      <c r="C40" s="136" t="s">
        <v>143</v>
      </c>
      <c r="D40" s="16" t="s">
        <v>106</v>
      </c>
      <c r="E40" s="16" t="s">
        <v>114</v>
      </c>
      <c r="F40" s="278">
        <v>887</v>
      </c>
      <c r="G40" s="279">
        <v>91524.760999999999</v>
      </c>
      <c r="H40" s="278">
        <v>861</v>
      </c>
      <c r="I40" s="279">
        <v>95226.909</v>
      </c>
      <c r="J40" s="278">
        <v>785</v>
      </c>
      <c r="K40" s="279">
        <v>94889.423999999999</v>
      </c>
      <c r="L40" s="278">
        <v>745</v>
      </c>
      <c r="M40" s="279">
        <v>88056.606</v>
      </c>
      <c r="N40" s="278">
        <v>745</v>
      </c>
      <c r="O40" s="279">
        <v>90277.345000000001</v>
      </c>
    </row>
    <row r="41" spans="1:15" s="137" customFormat="1" ht="68.25" customHeight="1">
      <c r="A41" s="135">
        <v>31</v>
      </c>
      <c r="B41" s="16" t="s">
        <v>59</v>
      </c>
      <c r="C41" s="136" t="s">
        <v>144</v>
      </c>
      <c r="D41" s="16" t="s">
        <v>106</v>
      </c>
      <c r="E41" s="16" t="s">
        <v>114</v>
      </c>
      <c r="F41" s="278">
        <v>41</v>
      </c>
      <c r="G41" s="279">
        <v>3720.98</v>
      </c>
      <c r="H41" s="278">
        <v>48</v>
      </c>
      <c r="I41" s="279">
        <v>5163.1130000000003</v>
      </c>
      <c r="J41" s="278">
        <v>44</v>
      </c>
      <c r="K41" s="279">
        <v>5174.1469999999999</v>
      </c>
      <c r="L41" s="278">
        <v>47</v>
      </c>
      <c r="M41" s="279">
        <v>5820.7920000000004</v>
      </c>
      <c r="N41" s="278">
        <v>47</v>
      </c>
      <c r="O41" s="279">
        <v>5966.01</v>
      </c>
    </row>
    <row r="42" spans="1:15" s="137" customFormat="1" ht="68.25" customHeight="1">
      <c r="A42" s="135">
        <v>32</v>
      </c>
      <c r="B42" s="16" t="s">
        <v>59</v>
      </c>
      <c r="C42" s="136" t="s">
        <v>145</v>
      </c>
      <c r="D42" s="16" t="s">
        <v>106</v>
      </c>
      <c r="E42" s="16" t="s">
        <v>114</v>
      </c>
      <c r="F42" s="278">
        <v>461</v>
      </c>
      <c r="G42" s="279">
        <v>56016.527000000002</v>
      </c>
      <c r="H42" s="278">
        <v>543</v>
      </c>
      <c r="I42" s="279">
        <v>70447.569000000003</v>
      </c>
      <c r="J42" s="278">
        <v>651</v>
      </c>
      <c r="K42" s="279">
        <v>95461.388999999996</v>
      </c>
      <c r="L42" s="278">
        <v>763</v>
      </c>
      <c r="M42" s="279">
        <v>111597.311</v>
      </c>
      <c r="N42" s="278">
        <v>763</v>
      </c>
      <c r="O42" s="279">
        <v>114025.62300000001</v>
      </c>
    </row>
    <row r="43" spans="1:15" s="137" customFormat="1" ht="68.25" customHeight="1">
      <c r="A43" s="135">
        <v>33</v>
      </c>
      <c r="B43" s="16" t="s">
        <v>59</v>
      </c>
      <c r="C43" s="136" t="s">
        <v>146</v>
      </c>
      <c r="D43" s="16" t="s">
        <v>106</v>
      </c>
      <c r="E43" s="16" t="s">
        <v>114</v>
      </c>
      <c r="F43" s="278">
        <v>143</v>
      </c>
      <c r="G43" s="279">
        <v>20397.659</v>
      </c>
      <c r="H43" s="278">
        <v>158</v>
      </c>
      <c r="I43" s="279">
        <v>24728.850999999999</v>
      </c>
      <c r="J43" s="278">
        <v>168</v>
      </c>
      <c r="K43" s="279">
        <v>27878.776000000002</v>
      </c>
      <c r="L43" s="278">
        <v>187</v>
      </c>
      <c r="M43" s="279">
        <v>29597.57</v>
      </c>
      <c r="N43" s="278">
        <v>187</v>
      </c>
      <c r="O43" s="279">
        <v>30171.242999999999</v>
      </c>
    </row>
    <row r="44" spans="1:15" s="137" customFormat="1" ht="79.5" customHeight="1">
      <c r="A44" s="135">
        <v>34</v>
      </c>
      <c r="B44" s="16" t="s">
        <v>59</v>
      </c>
      <c r="C44" s="136" t="s">
        <v>147</v>
      </c>
      <c r="D44" s="16" t="s">
        <v>106</v>
      </c>
      <c r="E44" s="16" t="s">
        <v>114</v>
      </c>
      <c r="F44" s="278">
        <v>688</v>
      </c>
      <c r="G44" s="279">
        <v>65316.014999999999</v>
      </c>
      <c r="H44" s="278">
        <v>672</v>
      </c>
      <c r="I44" s="279">
        <v>71766.106</v>
      </c>
      <c r="J44" s="278">
        <v>703</v>
      </c>
      <c r="K44" s="279">
        <v>82983.932000000001</v>
      </c>
      <c r="L44" s="278">
        <v>794</v>
      </c>
      <c r="M44" s="279">
        <v>93011.801999999996</v>
      </c>
      <c r="N44" s="278">
        <v>794</v>
      </c>
      <c r="O44" s="279">
        <v>95189.350999999995</v>
      </c>
    </row>
    <row r="45" spans="1:15" s="137" customFormat="1" ht="68.25" customHeight="1">
      <c r="A45" s="135">
        <v>35</v>
      </c>
      <c r="B45" s="16" t="s">
        <v>59</v>
      </c>
      <c r="C45" s="136" t="s">
        <v>148</v>
      </c>
      <c r="D45" s="16" t="s">
        <v>106</v>
      </c>
      <c r="E45" s="16" t="s">
        <v>114</v>
      </c>
      <c r="F45" s="278">
        <v>28</v>
      </c>
      <c r="G45" s="279">
        <v>2467.2330000000002</v>
      </c>
      <c r="H45" s="278">
        <v>24</v>
      </c>
      <c r="I45" s="279">
        <v>2221.1480000000001</v>
      </c>
      <c r="J45" s="278">
        <v>19</v>
      </c>
      <c r="K45" s="279">
        <v>1975.63</v>
      </c>
      <c r="L45" s="278">
        <v>21</v>
      </c>
      <c r="M45" s="279">
        <v>2092.556</v>
      </c>
      <c r="N45" s="278">
        <v>21</v>
      </c>
      <c r="O45" s="279">
        <v>2132.6329999999998</v>
      </c>
    </row>
    <row r="46" spans="1:15" s="137" customFormat="1" ht="68.25" customHeight="1">
      <c r="A46" s="135">
        <v>36</v>
      </c>
      <c r="B46" s="16" t="s">
        <v>59</v>
      </c>
      <c r="C46" s="136" t="s">
        <v>149</v>
      </c>
      <c r="D46" s="16" t="s">
        <v>106</v>
      </c>
      <c r="E46" s="16" t="s">
        <v>114</v>
      </c>
      <c r="F46" s="278">
        <v>81</v>
      </c>
      <c r="G46" s="279">
        <v>4906.3969999999999</v>
      </c>
      <c r="H46" s="278">
        <v>84</v>
      </c>
      <c r="I46" s="279">
        <v>5604.1109999999999</v>
      </c>
      <c r="J46" s="278">
        <v>79</v>
      </c>
      <c r="K46" s="279">
        <v>5794.8680000000004</v>
      </c>
      <c r="L46" s="278">
        <v>78</v>
      </c>
      <c r="M46" s="279">
        <v>6147.36</v>
      </c>
      <c r="N46" s="278">
        <v>78</v>
      </c>
      <c r="O46" s="279">
        <v>6331.049</v>
      </c>
    </row>
    <row r="47" spans="1:15" s="137" customFormat="1" ht="68.25" customHeight="1">
      <c r="A47" s="135">
        <v>37</v>
      </c>
      <c r="B47" s="16" t="s">
        <v>59</v>
      </c>
      <c r="C47" s="136" t="s">
        <v>150</v>
      </c>
      <c r="D47" s="16" t="s">
        <v>106</v>
      </c>
      <c r="E47" s="16" t="s">
        <v>114</v>
      </c>
      <c r="F47" s="278">
        <v>362</v>
      </c>
      <c r="G47" s="279">
        <v>27114.393</v>
      </c>
      <c r="H47" s="278">
        <v>400</v>
      </c>
      <c r="I47" s="279">
        <v>33777.410000000003</v>
      </c>
      <c r="J47" s="278">
        <v>408</v>
      </c>
      <c r="K47" s="279">
        <v>37440.351000000002</v>
      </c>
      <c r="L47" s="278">
        <v>446</v>
      </c>
      <c r="M47" s="279">
        <v>41425.006000000001</v>
      </c>
      <c r="N47" s="278">
        <v>446</v>
      </c>
      <c r="O47" s="279">
        <v>42568.872000000003</v>
      </c>
    </row>
    <row r="48" spans="1:15" s="137" customFormat="1" ht="79.5" customHeight="1">
      <c r="A48" s="135">
        <v>38</v>
      </c>
      <c r="B48" s="16" t="s">
        <v>59</v>
      </c>
      <c r="C48" s="136" t="s">
        <v>151</v>
      </c>
      <c r="D48" s="16" t="s">
        <v>106</v>
      </c>
      <c r="E48" s="16" t="s">
        <v>114</v>
      </c>
      <c r="F48" s="278">
        <v>181</v>
      </c>
      <c r="G48" s="279">
        <v>23457.483</v>
      </c>
      <c r="H48" s="278">
        <v>175</v>
      </c>
      <c r="I48" s="279">
        <v>22230.352999999999</v>
      </c>
      <c r="J48" s="278">
        <v>215</v>
      </c>
      <c r="K48" s="279">
        <v>26935.885999999999</v>
      </c>
      <c r="L48" s="278">
        <v>244</v>
      </c>
      <c r="M48" s="279">
        <v>28865.21</v>
      </c>
      <c r="N48" s="278">
        <v>244</v>
      </c>
      <c r="O48" s="279">
        <v>29716.175999999999</v>
      </c>
    </row>
    <row r="49" spans="1:15" s="137" customFormat="1" ht="76.5">
      <c r="A49" s="135">
        <v>39</v>
      </c>
      <c r="B49" s="16" t="s">
        <v>59</v>
      </c>
      <c r="C49" s="136" t="s">
        <v>152</v>
      </c>
      <c r="D49" s="16" t="s">
        <v>106</v>
      </c>
      <c r="E49" s="16" t="s">
        <v>114</v>
      </c>
      <c r="F49" s="278">
        <v>90</v>
      </c>
      <c r="G49" s="279">
        <v>12009.960999999999</v>
      </c>
      <c r="H49" s="278">
        <v>89</v>
      </c>
      <c r="I49" s="279">
        <v>12004.547</v>
      </c>
      <c r="J49" s="278">
        <v>89</v>
      </c>
      <c r="K49" s="279">
        <v>13394.434999999999</v>
      </c>
      <c r="L49" s="278">
        <v>87</v>
      </c>
      <c r="M49" s="279">
        <v>13699.315000000001</v>
      </c>
      <c r="N49" s="278">
        <v>87</v>
      </c>
      <c r="O49" s="279">
        <v>14209.112999999999</v>
      </c>
    </row>
    <row r="50" spans="1:15" s="137" customFormat="1" ht="89.25">
      <c r="A50" s="135">
        <v>40</v>
      </c>
      <c r="B50" s="16" t="s">
        <v>59</v>
      </c>
      <c r="C50" s="136" t="s">
        <v>153</v>
      </c>
      <c r="D50" s="16" t="s">
        <v>106</v>
      </c>
      <c r="E50" s="16" t="s">
        <v>114</v>
      </c>
      <c r="F50" s="278">
        <v>109</v>
      </c>
      <c r="G50" s="279">
        <v>14665.941000000001</v>
      </c>
      <c r="H50" s="278">
        <v>103</v>
      </c>
      <c r="I50" s="279">
        <v>14751.145</v>
      </c>
      <c r="J50" s="278">
        <v>105</v>
      </c>
      <c r="K50" s="279">
        <v>17111.883000000002</v>
      </c>
      <c r="L50" s="278">
        <v>100</v>
      </c>
      <c r="M50" s="279">
        <v>17042.135999999999</v>
      </c>
      <c r="N50" s="278">
        <v>100</v>
      </c>
      <c r="O50" s="279">
        <v>17464.883999999998</v>
      </c>
    </row>
    <row r="51" spans="1:15" s="137" customFormat="1" ht="76.5">
      <c r="A51" s="135">
        <v>41</v>
      </c>
      <c r="B51" s="16" t="s">
        <v>59</v>
      </c>
      <c r="C51" s="136" t="s">
        <v>154</v>
      </c>
      <c r="D51" s="16" t="s">
        <v>106</v>
      </c>
      <c r="E51" s="16" t="s">
        <v>114</v>
      </c>
      <c r="F51" s="278">
        <v>650</v>
      </c>
      <c r="G51" s="279">
        <v>70683.584000000003</v>
      </c>
      <c r="H51" s="278">
        <v>695</v>
      </c>
      <c r="I51" s="279">
        <v>76330.273000000001</v>
      </c>
      <c r="J51" s="278">
        <v>744</v>
      </c>
      <c r="K51" s="279">
        <v>88417.081999999995</v>
      </c>
      <c r="L51" s="278">
        <v>784</v>
      </c>
      <c r="M51" s="279">
        <v>92502.402000000002</v>
      </c>
      <c r="N51" s="278">
        <v>784</v>
      </c>
      <c r="O51" s="279">
        <v>94974.570999999996</v>
      </c>
    </row>
    <row r="52" spans="1:15" s="137" customFormat="1" ht="89.25">
      <c r="A52" s="135">
        <v>42</v>
      </c>
      <c r="B52" s="16" t="s">
        <v>59</v>
      </c>
      <c r="C52" s="136" t="s">
        <v>155</v>
      </c>
      <c r="D52" s="16" t="s">
        <v>106</v>
      </c>
      <c r="E52" s="16" t="s">
        <v>114</v>
      </c>
      <c r="F52" s="278">
        <v>7</v>
      </c>
      <c r="G52" s="279">
        <v>507.334</v>
      </c>
      <c r="H52" s="278"/>
      <c r="I52" s="279"/>
      <c r="J52" s="278"/>
      <c r="K52" s="279"/>
      <c r="L52" s="278"/>
      <c r="M52" s="279"/>
      <c r="N52" s="278"/>
      <c r="O52" s="279"/>
    </row>
    <row r="53" spans="1:15" s="137" customFormat="1" ht="89.25">
      <c r="A53" s="135">
        <v>43</v>
      </c>
      <c r="B53" s="16" t="s">
        <v>59</v>
      </c>
      <c r="C53" s="136" t="s">
        <v>156</v>
      </c>
      <c r="D53" s="16" t="s">
        <v>106</v>
      </c>
      <c r="E53" s="16" t="s">
        <v>114</v>
      </c>
      <c r="F53" s="278">
        <v>15</v>
      </c>
      <c r="G53" s="279">
        <v>1191.1120000000001</v>
      </c>
      <c r="H53" s="278">
        <v>15</v>
      </c>
      <c r="I53" s="279">
        <v>1243.587</v>
      </c>
      <c r="J53" s="278">
        <v>14</v>
      </c>
      <c r="K53" s="279">
        <v>1369.2080000000001</v>
      </c>
      <c r="L53" s="278">
        <v>12</v>
      </c>
      <c r="M53" s="279">
        <v>1261.107</v>
      </c>
      <c r="N53" s="278">
        <v>12</v>
      </c>
      <c r="O53" s="279">
        <v>1285.26</v>
      </c>
    </row>
    <row r="54" spans="1:15" s="137" customFormat="1" ht="89.25">
      <c r="A54" s="135">
        <v>44</v>
      </c>
      <c r="B54" s="16" t="s">
        <v>59</v>
      </c>
      <c r="C54" s="136" t="s">
        <v>157</v>
      </c>
      <c r="D54" s="16" t="s">
        <v>106</v>
      </c>
      <c r="E54" s="16" t="s">
        <v>114</v>
      </c>
      <c r="F54" s="278">
        <v>24</v>
      </c>
      <c r="G54" s="279">
        <v>2954.8249999999998</v>
      </c>
      <c r="H54" s="278">
        <v>25</v>
      </c>
      <c r="I54" s="279">
        <v>3351.7220000000002</v>
      </c>
      <c r="J54" s="278">
        <v>20</v>
      </c>
      <c r="K54" s="279">
        <v>3148.0239999999999</v>
      </c>
      <c r="L54" s="278">
        <v>13</v>
      </c>
      <c r="M54" s="279">
        <v>2123.9810000000002</v>
      </c>
      <c r="N54" s="278">
        <v>13</v>
      </c>
      <c r="O54" s="279">
        <v>2173.1350000000002</v>
      </c>
    </row>
    <row r="55" spans="1:15" s="137" customFormat="1" ht="89.25">
      <c r="A55" s="135">
        <v>45</v>
      </c>
      <c r="B55" s="16" t="s">
        <v>59</v>
      </c>
      <c r="C55" s="136" t="s">
        <v>158</v>
      </c>
      <c r="D55" s="16" t="s">
        <v>106</v>
      </c>
      <c r="E55" s="16" t="s">
        <v>114</v>
      </c>
      <c r="F55" s="278">
        <v>12</v>
      </c>
      <c r="G55" s="279">
        <v>1115.5840000000001</v>
      </c>
      <c r="H55" s="278">
        <v>12</v>
      </c>
      <c r="I55" s="279">
        <v>1171.279</v>
      </c>
      <c r="J55" s="278">
        <v>12</v>
      </c>
      <c r="K55" s="279">
        <v>1315.9680000000001</v>
      </c>
      <c r="L55" s="278">
        <v>12</v>
      </c>
      <c r="M55" s="279">
        <v>1261.107</v>
      </c>
      <c r="N55" s="278">
        <v>12</v>
      </c>
      <c r="O55" s="279">
        <v>1285.26</v>
      </c>
    </row>
    <row r="56" spans="1:15" s="137" customFormat="1" ht="89.25">
      <c r="A56" s="135">
        <v>46</v>
      </c>
      <c r="B56" s="16" t="s">
        <v>59</v>
      </c>
      <c r="C56" s="136" t="s">
        <v>159</v>
      </c>
      <c r="D56" s="16" t="s">
        <v>106</v>
      </c>
      <c r="E56" s="16" t="s">
        <v>114</v>
      </c>
      <c r="F56" s="278">
        <v>26</v>
      </c>
      <c r="G56" s="279">
        <v>3348.4389999999999</v>
      </c>
      <c r="H56" s="278">
        <v>40</v>
      </c>
      <c r="I56" s="279">
        <v>5400.3739999999998</v>
      </c>
      <c r="J56" s="278">
        <v>36</v>
      </c>
      <c r="K56" s="279">
        <v>5333.8360000000002</v>
      </c>
      <c r="L56" s="278">
        <v>18</v>
      </c>
      <c r="M56" s="279">
        <v>2639.0219999999999</v>
      </c>
      <c r="N56" s="278">
        <v>18</v>
      </c>
      <c r="O56" s="279">
        <v>2693.9009999999998</v>
      </c>
    </row>
    <row r="57" spans="1:15" s="137" customFormat="1" ht="89.25">
      <c r="A57" s="135">
        <v>47</v>
      </c>
      <c r="B57" s="16" t="s">
        <v>59</v>
      </c>
      <c r="C57" s="136" t="s">
        <v>160</v>
      </c>
      <c r="D57" s="16" t="s">
        <v>106</v>
      </c>
      <c r="E57" s="16" t="s">
        <v>114</v>
      </c>
      <c r="F57" s="278">
        <v>7</v>
      </c>
      <c r="G57" s="279">
        <v>599.83299999999997</v>
      </c>
      <c r="H57" s="278">
        <v>5</v>
      </c>
      <c r="I57" s="279">
        <v>450.34300000000002</v>
      </c>
      <c r="J57" s="278">
        <v>7</v>
      </c>
      <c r="K57" s="279">
        <v>708.36400000000003</v>
      </c>
      <c r="L57" s="278">
        <v>5</v>
      </c>
      <c r="M57" s="279">
        <v>484.88</v>
      </c>
      <c r="N57" s="278">
        <v>5</v>
      </c>
      <c r="O57" s="279">
        <v>494.16699999999997</v>
      </c>
    </row>
    <row r="58" spans="1:15" s="137" customFormat="1" ht="76.5">
      <c r="A58" s="135">
        <v>48</v>
      </c>
      <c r="B58" s="16" t="s">
        <v>59</v>
      </c>
      <c r="C58" s="136" t="s">
        <v>161</v>
      </c>
      <c r="D58" s="16" t="s">
        <v>106</v>
      </c>
      <c r="E58" s="16" t="s">
        <v>114</v>
      </c>
      <c r="F58" s="278">
        <v>58</v>
      </c>
      <c r="G58" s="279">
        <v>4154.799</v>
      </c>
      <c r="H58" s="278">
        <v>38</v>
      </c>
      <c r="I58" s="279">
        <v>3410.5740000000001</v>
      </c>
      <c r="J58" s="278">
        <v>45</v>
      </c>
      <c r="K58" s="279">
        <v>4486.8040000000001</v>
      </c>
      <c r="L58" s="278">
        <v>34</v>
      </c>
      <c r="M58" s="279">
        <v>3650.6840000000002</v>
      </c>
      <c r="N58" s="278">
        <v>34</v>
      </c>
      <c r="O58" s="279">
        <v>3743.1750000000002</v>
      </c>
    </row>
    <row r="59" spans="1:15" s="137" customFormat="1" ht="68.25" customHeight="1">
      <c r="A59" s="135">
        <v>49</v>
      </c>
      <c r="B59" s="16" t="s">
        <v>59</v>
      </c>
      <c r="C59" s="136" t="s">
        <v>162</v>
      </c>
      <c r="D59" s="16" t="s">
        <v>106</v>
      </c>
      <c r="E59" s="16" t="s">
        <v>114</v>
      </c>
      <c r="F59" s="278">
        <v>4</v>
      </c>
      <c r="G59" s="279">
        <v>70.798000000000002</v>
      </c>
      <c r="H59" s="278">
        <v>3</v>
      </c>
      <c r="I59" s="279">
        <v>53.19</v>
      </c>
      <c r="J59" s="278">
        <v>0</v>
      </c>
      <c r="K59" s="279">
        <v>0</v>
      </c>
      <c r="L59" s="278">
        <v>0</v>
      </c>
      <c r="M59" s="279">
        <v>0</v>
      </c>
      <c r="N59" s="278">
        <v>0</v>
      </c>
      <c r="O59" s="279">
        <v>0</v>
      </c>
    </row>
    <row r="60" spans="1:15" s="137" customFormat="1" ht="68.25" customHeight="1">
      <c r="A60" s="135">
        <v>50</v>
      </c>
      <c r="B60" s="16" t="s">
        <v>59</v>
      </c>
      <c r="C60" s="136" t="s">
        <v>163</v>
      </c>
      <c r="D60" s="16" t="s">
        <v>106</v>
      </c>
      <c r="E60" s="16" t="s">
        <v>114</v>
      </c>
      <c r="F60" s="278">
        <v>22</v>
      </c>
      <c r="G60" s="279">
        <v>1340.0219999999999</v>
      </c>
      <c r="H60" s="278">
        <v>13</v>
      </c>
      <c r="I60" s="279">
        <v>1087.0899999999999</v>
      </c>
      <c r="J60" s="278">
        <v>18</v>
      </c>
      <c r="K60" s="279">
        <v>2091.5949999999998</v>
      </c>
      <c r="L60" s="278">
        <v>18</v>
      </c>
      <c r="M60" s="279">
        <v>2136.663</v>
      </c>
      <c r="N60" s="278">
        <v>18</v>
      </c>
      <c r="O60" s="279">
        <v>2182.4580000000001</v>
      </c>
    </row>
    <row r="61" spans="1:15" s="137" customFormat="1" ht="76.5">
      <c r="A61" s="135">
        <v>51</v>
      </c>
      <c r="B61" s="16" t="s">
        <v>59</v>
      </c>
      <c r="C61" s="136" t="s">
        <v>164</v>
      </c>
      <c r="D61" s="16" t="s">
        <v>106</v>
      </c>
      <c r="E61" s="16" t="s">
        <v>114</v>
      </c>
      <c r="F61" s="278">
        <v>66</v>
      </c>
      <c r="G61" s="279">
        <v>5295.0959999999995</v>
      </c>
      <c r="H61" s="278">
        <v>68</v>
      </c>
      <c r="I61" s="279">
        <v>5610.2610000000004</v>
      </c>
      <c r="J61" s="278">
        <v>69</v>
      </c>
      <c r="K61" s="279">
        <v>6486.7190000000001</v>
      </c>
      <c r="L61" s="278">
        <v>69</v>
      </c>
      <c r="M61" s="279">
        <v>6897.6670000000004</v>
      </c>
      <c r="N61" s="278">
        <v>69</v>
      </c>
      <c r="O61" s="279">
        <v>7045.7550000000001</v>
      </c>
    </row>
    <row r="62" spans="1:15" s="137" customFormat="1" ht="79.5" customHeight="1">
      <c r="A62" s="135">
        <v>52</v>
      </c>
      <c r="B62" s="16" t="s">
        <v>59</v>
      </c>
      <c r="C62" s="136" t="s">
        <v>165</v>
      </c>
      <c r="D62" s="16" t="s">
        <v>106</v>
      </c>
      <c r="E62" s="16" t="s">
        <v>114</v>
      </c>
      <c r="F62" s="278">
        <v>2.4</v>
      </c>
      <c r="G62" s="279">
        <v>37.636000000000003</v>
      </c>
      <c r="H62" s="278">
        <v>4</v>
      </c>
      <c r="I62" s="279">
        <v>99.247</v>
      </c>
      <c r="J62" s="278">
        <v>6</v>
      </c>
      <c r="K62" s="279">
        <v>164.42</v>
      </c>
      <c r="L62" s="278">
        <v>4</v>
      </c>
      <c r="M62" s="279">
        <v>111.97499999999999</v>
      </c>
      <c r="N62" s="278">
        <v>4</v>
      </c>
      <c r="O62" s="279">
        <v>114.375</v>
      </c>
    </row>
    <row r="63" spans="1:15" s="137" customFormat="1" ht="68.25" customHeight="1">
      <c r="A63" s="135">
        <v>53</v>
      </c>
      <c r="B63" s="16" t="s">
        <v>59</v>
      </c>
      <c r="C63" s="136" t="s">
        <v>166</v>
      </c>
      <c r="D63" s="16" t="s">
        <v>106</v>
      </c>
      <c r="E63" s="16" t="s">
        <v>114</v>
      </c>
      <c r="F63" s="278">
        <v>18</v>
      </c>
      <c r="G63" s="279">
        <v>273.44900000000001</v>
      </c>
      <c r="H63" s="278">
        <v>19</v>
      </c>
      <c r="I63" s="279">
        <v>183.15899999999999</v>
      </c>
      <c r="J63" s="278">
        <v>15</v>
      </c>
      <c r="K63" s="279">
        <v>163.33600000000001</v>
      </c>
      <c r="L63" s="278">
        <v>10</v>
      </c>
      <c r="M63" s="279">
        <v>112.70699999999999</v>
      </c>
      <c r="N63" s="278">
        <v>10</v>
      </c>
      <c r="O63" s="279">
        <v>115.55</v>
      </c>
    </row>
    <row r="64" spans="1:15" s="137" customFormat="1" ht="89.25">
      <c r="A64" s="135">
        <v>54</v>
      </c>
      <c r="B64" s="16" t="s">
        <v>59</v>
      </c>
      <c r="C64" s="136" t="s">
        <v>167</v>
      </c>
      <c r="D64" s="16" t="s">
        <v>106</v>
      </c>
      <c r="E64" s="16" t="s">
        <v>114</v>
      </c>
      <c r="F64" s="278">
        <v>6</v>
      </c>
      <c r="G64" s="279">
        <v>43.694000000000003</v>
      </c>
      <c r="H64" s="278">
        <v>6</v>
      </c>
      <c r="I64" s="279">
        <v>43.77</v>
      </c>
      <c r="J64" s="278">
        <v>6</v>
      </c>
      <c r="K64" s="279">
        <v>47.180999999999997</v>
      </c>
      <c r="L64" s="278">
        <v>6</v>
      </c>
      <c r="M64" s="279">
        <v>46.393000000000001</v>
      </c>
      <c r="N64" s="278">
        <v>6</v>
      </c>
      <c r="O64" s="279">
        <v>47.463999999999999</v>
      </c>
    </row>
    <row r="65" spans="1:15" s="137" customFormat="1" ht="76.5">
      <c r="A65" s="135">
        <v>55</v>
      </c>
      <c r="B65" s="16" t="s">
        <v>59</v>
      </c>
      <c r="C65" s="136" t="s">
        <v>168</v>
      </c>
      <c r="D65" s="16" t="s">
        <v>106</v>
      </c>
      <c r="E65" s="16" t="s">
        <v>114</v>
      </c>
      <c r="F65" s="278">
        <v>10</v>
      </c>
      <c r="G65" s="279">
        <v>96.043999999999997</v>
      </c>
      <c r="H65" s="278">
        <v>9</v>
      </c>
      <c r="I65" s="279">
        <v>87.906999999999996</v>
      </c>
      <c r="J65" s="278">
        <v>9</v>
      </c>
      <c r="K65" s="279">
        <v>97.471000000000004</v>
      </c>
      <c r="L65" s="278">
        <v>8</v>
      </c>
      <c r="M65" s="279">
        <v>87.762</v>
      </c>
      <c r="N65" s="278">
        <v>8</v>
      </c>
      <c r="O65" s="279">
        <v>90.14</v>
      </c>
    </row>
    <row r="66" spans="1:15" s="137" customFormat="1" ht="89.25">
      <c r="A66" s="135">
        <v>56</v>
      </c>
      <c r="B66" s="16" t="s">
        <v>59</v>
      </c>
      <c r="C66" s="136" t="s">
        <v>169</v>
      </c>
      <c r="D66" s="16" t="s">
        <v>106</v>
      </c>
      <c r="E66" s="16" t="s">
        <v>114</v>
      </c>
      <c r="F66" s="278">
        <v>40</v>
      </c>
      <c r="G66" s="279">
        <v>1864.7349999999999</v>
      </c>
      <c r="H66" s="278">
        <v>34</v>
      </c>
      <c r="I66" s="279">
        <v>1078.5889999999999</v>
      </c>
      <c r="J66" s="278">
        <v>30</v>
      </c>
      <c r="K66" s="279">
        <v>762.12400000000002</v>
      </c>
      <c r="L66" s="278">
        <v>24</v>
      </c>
      <c r="M66" s="279">
        <v>236.381</v>
      </c>
      <c r="N66" s="278">
        <v>24</v>
      </c>
      <c r="O66" s="279">
        <v>242.49700000000001</v>
      </c>
    </row>
    <row r="67" spans="1:15" s="137" customFormat="1" ht="68.25" customHeight="1">
      <c r="A67" s="135">
        <v>57</v>
      </c>
      <c r="B67" s="16" t="s">
        <v>59</v>
      </c>
      <c r="C67" s="136" t="s">
        <v>170</v>
      </c>
      <c r="D67" s="16" t="s">
        <v>106</v>
      </c>
      <c r="E67" s="16" t="s">
        <v>114</v>
      </c>
      <c r="F67" s="278">
        <v>1</v>
      </c>
      <c r="G67" s="279">
        <v>9.0370000000000008</v>
      </c>
      <c r="H67" s="278"/>
      <c r="I67" s="279"/>
      <c r="J67" s="278"/>
      <c r="K67" s="279"/>
      <c r="L67" s="278"/>
      <c r="M67" s="279"/>
      <c r="N67" s="278"/>
      <c r="O67" s="279"/>
    </row>
    <row r="68" spans="1:15" s="137" customFormat="1" ht="68.25" customHeight="1">
      <c r="A68" s="135">
        <v>58</v>
      </c>
      <c r="B68" s="16" t="s">
        <v>59</v>
      </c>
      <c r="C68" s="136" t="s">
        <v>171</v>
      </c>
      <c r="D68" s="16" t="s">
        <v>106</v>
      </c>
      <c r="E68" s="16" t="s">
        <v>114</v>
      </c>
      <c r="F68" s="278">
        <v>46</v>
      </c>
      <c r="G68" s="279">
        <v>573.90899999999999</v>
      </c>
      <c r="H68" s="278">
        <v>47</v>
      </c>
      <c r="I68" s="279">
        <v>659.89700000000005</v>
      </c>
      <c r="J68" s="278">
        <v>43</v>
      </c>
      <c r="K68" s="279">
        <v>669.60699999999997</v>
      </c>
      <c r="L68" s="278">
        <v>40</v>
      </c>
      <c r="M68" s="279">
        <v>604.46</v>
      </c>
      <c r="N68" s="278">
        <v>40</v>
      </c>
      <c r="O68" s="279">
        <v>617.23500000000001</v>
      </c>
    </row>
    <row r="69" spans="1:15" s="137" customFormat="1" ht="68.25" customHeight="1">
      <c r="A69" s="135">
        <v>59</v>
      </c>
      <c r="B69" s="16" t="s">
        <v>59</v>
      </c>
      <c r="C69" s="136" t="s">
        <v>172</v>
      </c>
      <c r="D69" s="16" t="s">
        <v>106</v>
      </c>
      <c r="E69" s="16" t="s">
        <v>114</v>
      </c>
      <c r="F69" s="278">
        <v>147</v>
      </c>
      <c r="G69" s="279">
        <v>12145.547</v>
      </c>
      <c r="H69" s="278">
        <v>140</v>
      </c>
      <c r="I69" s="279">
        <v>13402</v>
      </c>
      <c r="J69" s="278">
        <v>138</v>
      </c>
      <c r="K69" s="279">
        <v>15053.067999999999</v>
      </c>
      <c r="L69" s="278">
        <v>132</v>
      </c>
      <c r="M69" s="279">
        <v>15373.027</v>
      </c>
      <c r="N69" s="278">
        <v>132</v>
      </c>
      <c r="O69" s="279">
        <v>15755.128000000001</v>
      </c>
    </row>
    <row r="70" spans="1:15" s="137" customFormat="1" ht="76.5">
      <c r="A70" s="135">
        <v>60</v>
      </c>
      <c r="B70" s="16" t="s">
        <v>59</v>
      </c>
      <c r="C70" s="136" t="s">
        <v>173</v>
      </c>
      <c r="D70" s="16" t="s">
        <v>106</v>
      </c>
      <c r="E70" s="16" t="s">
        <v>114</v>
      </c>
      <c r="F70" s="278">
        <v>8</v>
      </c>
      <c r="G70" s="279">
        <v>72.052999999999997</v>
      </c>
      <c r="H70" s="278">
        <v>11</v>
      </c>
      <c r="I70" s="279">
        <v>264.21199999999999</v>
      </c>
      <c r="J70" s="278">
        <v>9</v>
      </c>
      <c r="K70" s="279">
        <v>272.791</v>
      </c>
      <c r="L70" s="278">
        <v>1</v>
      </c>
      <c r="M70" s="279" t="s">
        <v>186</v>
      </c>
      <c r="N70" s="278">
        <v>1</v>
      </c>
      <c r="O70" s="279">
        <v>7.2619999999999996</v>
      </c>
    </row>
    <row r="71" spans="1:15" s="137" customFormat="1" ht="76.5">
      <c r="A71" s="135">
        <v>61</v>
      </c>
      <c r="B71" s="16" t="s">
        <v>59</v>
      </c>
      <c r="C71" s="136" t="s">
        <v>174</v>
      </c>
      <c r="D71" s="16" t="s">
        <v>106</v>
      </c>
      <c r="E71" s="16" t="s">
        <v>114</v>
      </c>
      <c r="F71" s="278">
        <v>3</v>
      </c>
      <c r="G71" s="279">
        <v>27.11</v>
      </c>
      <c r="H71" s="278">
        <v>4</v>
      </c>
      <c r="I71" s="279">
        <v>191.31200000000001</v>
      </c>
      <c r="J71" s="278">
        <v>3</v>
      </c>
      <c r="K71" s="279">
        <v>24.86</v>
      </c>
      <c r="L71" s="278">
        <v>3</v>
      </c>
      <c r="M71" s="279">
        <v>24.25</v>
      </c>
      <c r="N71" s="278">
        <v>3</v>
      </c>
      <c r="O71" s="279">
        <v>24.983000000000001</v>
      </c>
    </row>
    <row r="72" spans="1:15" s="137" customFormat="1" ht="76.5">
      <c r="A72" s="135">
        <v>62</v>
      </c>
      <c r="B72" s="16" t="s">
        <v>59</v>
      </c>
      <c r="C72" s="136" t="s">
        <v>175</v>
      </c>
      <c r="D72" s="16" t="s">
        <v>106</v>
      </c>
      <c r="E72" s="16" t="s">
        <v>114</v>
      </c>
      <c r="F72" s="278">
        <v>41</v>
      </c>
      <c r="G72" s="279">
        <v>959.42499999999995</v>
      </c>
      <c r="H72" s="278">
        <v>35</v>
      </c>
      <c r="I72" s="279">
        <v>362.16899999999998</v>
      </c>
      <c r="J72" s="278">
        <v>29</v>
      </c>
      <c r="K72" s="279">
        <v>340.07400000000001</v>
      </c>
      <c r="L72" s="278">
        <v>25</v>
      </c>
      <c r="M72" s="279">
        <v>308.649</v>
      </c>
      <c r="N72" s="278">
        <v>25</v>
      </c>
      <c r="O72" s="279">
        <v>317.23099999999999</v>
      </c>
    </row>
    <row r="73" spans="1:15" s="137" customFormat="1" ht="51">
      <c r="A73" s="135">
        <v>63</v>
      </c>
      <c r="B73" s="16" t="s">
        <v>59</v>
      </c>
      <c r="C73" s="136" t="s">
        <v>113</v>
      </c>
      <c r="D73" s="16" t="s">
        <v>106</v>
      </c>
      <c r="E73" s="16" t="s">
        <v>114</v>
      </c>
      <c r="F73" s="278">
        <v>677.59999999999991</v>
      </c>
      <c r="G73" s="279">
        <v>34990.275999999998</v>
      </c>
      <c r="H73" s="278">
        <v>670.2</v>
      </c>
      <c r="I73" s="279">
        <v>43649.247000000003</v>
      </c>
      <c r="J73" s="278">
        <v>673</v>
      </c>
      <c r="K73" s="279">
        <v>45909.07</v>
      </c>
      <c r="L73" s="278">
        <v>675</v>
      </c>
      <c r="M73" s="279">
        <v>47051.360000000001</v>
      </c>
      <c r="N73" s="278">
        <v>675</v>
      </c>
      <c r="O73" s="279">
        <v>48309.608</v>
      </c>
    </row>
    <row r="74" spans="1:15" s="137" customFormat="1" ht="51">
      <c r="A74" s="135">
        <v>64</v>
      </c>
      <c r="B74" s="16" t="s">
        <v>59</v>
      </c>
      <c r="C74" s="136" t="s">
        <v>115</v>
      </c>
      <c r="D74" s="16" t="s">
        <v>106</v>
      </c>
      <c r="E74" s="16" t="s">
        <v>114</v>
      </c>
      <c r="F74" s="278">
        <v>529</v>
      </c>
      <c r="G74" s="279">
        <v>22002.323</v>
      </c>
      <c r="H74" s="278">
        <v>528</v>
      </c>
      <c r="I74" s="279">
        <v>26575.772000000001</v>
      </c>
      <c r="J74" s="278">
        <v>528</v>
      </c>
      <c r="K74" s="279">
        <v>28631.688999999998</v>
      </c>
      <c r="L74" s="278">
        <v>528</v>
      </c>
      <c r="M74" s="279">
        <v>29380.725999999999</v>
      </c>
      <c r="N74" s="278">
        <v>528</v>
      </c>
      <c r="O74" s="279">
        <v>30096.331999999999</v>
      </c>
    </row>
    <row r="75" spans="1:15" s="137" customFormat="1" ht="51">
      <c r="A75" s="135">
        <v>65</v>
      </c>
      <c r="B75" s="16" t="s">
        <v>59</v>
      </c>
      <c r="C75" s="136" t="s">
        <v>176</v>
      </c>
      <c r="D75" s="16" t="s">
        <v>106</v>
      </c>
      <c r="E75" s="16" t="s">
        <v>114</v>
      </c>
      <c r="F75" s="278">
        <v>1283.5999999999999</v>
      </c>
      <c r="G75" s="279">
        <v>118515.077</v>
      </c>
      <c r="H75" s="278">
        <v>1360</v>
      </c>
      <c r="I75" s="279">
        <v>151131.742</v>
      </c>
      <c r="J75" s="278">
        <v>1357</v>
      </c>
      <c r="K75" s="279">
        <v>153184.321</v>
      </c>
      <c r="L75" s="278">
        <v>1360</v>
      </c>
      <c r="M75" s="279">
        <v>157936.33300000001</v>
      </c>
      <c r="N75" s="278">
        <v>1360</v>
      </c>
      <c r="O75" s="279">
        <v>161625.95800000001</v>
      </c>
    </row>
    <row r="76" spans="1:15" s="137" customFormat="1" ht="51">
      <c r="A76" s="135">
        <v>66</v>
      </c>
      <c r="B76" s="16" t="s">
        <v>59</v>
      </c>
      <c r="C76" s="136" t="s">
        <v>177</v>
      </c>
      <c r="D76" s="16" t="s">
        <v>106</v>
      </c>
      <c r="E76" s="16" t="s">
        <v>71</v>
      </c>
      <c r="F76" s="278">
        <v>1067529</v>
      </c>
      <c r="G76" s="279">
        <v>140971.736</v>
      </c>
      <c r="H76" s="278">
        <v>957559</v>
      </c>
      <c r="I76" s="279">
        <v>158667.27600000001</v>
      </c>
      <c r="J76" s="278">
        <v>942329</v>
      </c>
      <c r="K76" s="279">
        <v>190744.33900000001</v>
      </c>
      <c r="L76" s="278">
        <v>942329</v>
      </c>
      <c r="M76" s="279">
        <v>191978.084</v>
      </c>
      <c r="N76" s="278">
        <v>942329</v>
      </c>
      <c r="O76" s="279">
        <v>193303.68100000001</v>
      </c>
    </row>
    <row r="77" spans="1:15" s="137" customFormat="1" ht="51">
      <c r="A77" s="135">
        <v>67</v>
      </c>
      <c r="B77" s="16" t="s">
        <v>59</v>
      </c>
      <c r="C77" s="136" t="s">
        <v>178</v>
      </c>
      <c r="D77" s="16" t="s">
        <v>106</v>
      </c>
      <c r="E77" s="16" t="s">
        <v>71</v>
      </c>
      <c r="F77" s="278">
        <v>34310</v>
      </c>
      <c r="G77" s="279">
        <v>2941.9569999999999</v>
      </c>
      <c r="H77" s="278">
        <v>85770</v>
      </c>
      <c r="I77" s="279">
        <v>6607.9859999999999</v>
      </c>
      <c r="J77" s="278">
        <v>85770</v>
      </c>
      <c r="K77" s="279">
        <v>6942.683</v>
      </c>
      <c r="L77" s="278">
        <v>85770</v>
      </c>
      <c r="M77" s="279">
        <v>6942.6329999999998</v>
      </c>
      <c r="N77" s="278">
        <v>85770</v>
      </c>
      <c r="O77" s="279">
        <v>6942.6329999999998</v>
      </c>
    </row>
    <row r="78" spans="1:15" s="137" customFormat="1" ht="51">
      <c r="A78" s="135">
        <v>68</v>
      </c>
      <c r="B78" s="16" t="s">
        <v>59</v>
      </c>
      <c r="C78" s="136" t="s">
        <v>179</v>
      </c>
      <c r="D78" s="16" t="s">
        <v>106</v>
      </c>
      <c r="E78" s="16" t="s">
        <v>71</v>
      </c>
      <c r="F78" s="278">
        <v>523058</v>
      </c>
      <c r="G78" s="279">
        <v>76000.081999999995</v>
      </c>
      <c r="H78" s="278">
        <v>692384</v>
      </c>
      <c r="I78" s="279">
        <v>76422.785999999993</v>
      </c>
      <c r="J78" s="278">
        <v>692384</v>
      </c>
      <c r="K78" s="279">
        <v>86736.620999999999</v>
      </c>
      <c r="L78" s="278">
        <v>692384</v>
      </c>
      <c r="M78" s="279">
        <v>86763.085000000006</v>
      </c>
      <c r="N78" s="278">
        <v>692384</v>
      </c>
      <c r="O78" s="279">
        <v>86763.085000000006</v>
      </c>
    </row>
    <row r="79" spans="1:15" s="137" customFormat="1" ht="51">
      <c r="A79" s="135">
        <v>69</v>
      </c>
      <c r="B79" s="16" t="s">
        <v>59</v>
      </c>
      <c r="C79" s="136" t="s">
        <v>180</v>
      </c>
      <c r="D79" s="16" t="s">
        <v>106</v>
      </c>
      <c r="E79" s="16" t="s">
        <v>71</v>
      </c>
      <c r="F79" s="278">
        <v>263724</v>
      </c>
      <c r="G79" s="279">
        <v>31027.803</v>
      </c>
      <c r="H79" s="278">
        <v>279800</v>
      </c>
      <c r="I79" s="279">
        <v>33186.607000000004</v>
      </c>
      <c r="J79" s="278">
        <v>269800</v>
      </c>
      <c r="K79" s="279">
        <v>37747.341</v>
      </c>
      <c r="L79" s="278">
        <v>271126</v>
      </c>
      <c r="M79" s="279">
        <v>37038.438999999998</v>
      </c>
      <c r="N79" s="278">
        <v>271126</v>
      </c>
      <c r="O79" s="279">
        <v>37788.237000000001</v>
      </c>
    </row>
    <row r="80" spans="1:15" s="137" customFormat="1" ht="51">
      <c r="A80" s="135">
        <v>70</v>
      </c>
      <c r="B80" s="16" t="s">
        <v>59</v>
      </c>
      <c r="C80" s="136" t="s">
        <v>181</v>
      </c>
      <c r="D80" s="16" t="s">
        <v>106</v>
      </c>
      <c r="E80" s="16" t="s">
        <v>114</v>
      </c>
      <c r="F80" s="278">
        <v>1942.6</v>
      </c>
      <c r="G80" s="279">
        <v>47749.771000000001</v>
      </c>
      <c r="H80" s="278">
        <v>1951</v>
      </c>
      <c r="I80" s="279">
        <v>58745.120999999999</v>
      </c>
      <c r="J80" s="278">
        <v>1952</v>
      </c>
      <c r="K80" s="279">
        <v>62037.400999999998</v>
      </c>
      <c r="L80" s="278">
        <v>1954</v>
      </c>
      <c r="M80" s="279">
        <v>63919.612000000001</v>
      </c>
      <c r="N80" s="278">
        <v>1954</v>
      </c>
      <c r="O80" s="279">
        <v>65540.323000000004</v>
      </c>
    </row>
    <row r="81" spans="1:15" s="137" customFormat="1" ht="51">
      <c r="A81" s="135">
        <v>71</v>
      </c>
      <c r="B81" s="16" t="s">
        <v>59</v>
      </c>
      <c r="C81" s="136" t="s">
        <v>182</v>
      </c>
      <c r="D81" s="16" t="s">
        <v>106</v>
      </c>
      <c r="E81" s="16" t="s">
        <v>114</v>
      </c>
      <c r="F81" s="278">
        <v>145.1</v>
      </c>
      <c r="G81" s="279">
        <v>7898.9030000000002</v>
      </c>
      <c r="H81" s="278">
        <v>152</v>
      </c>
      <c r="I81" s="279">
        <v>9616.8719999999994</v>
      </c>
      <c r="J81" s="278">
        <v>154</v>
      </c>
      <c r="K81" s="279">
        <v>9961.9930000000004</v>
      </c>
      <c r="L81" s="278">
        <v>151</v>
      </c>
      <c r="M81" s="279">
        <v>9989.5580000000009</v>
      </c>
      <c r="N81" s="278">
        <v>151</v>
      </c>
      <c r="O81" s="279">
        <v>10285.243</v>
      </c>
    </row>
    <row r="82" spans="1:15" s="137" customFormat="1" ht="51">
      <c r="A82" s="135">
        <v>72</v>
      </c>
      <c r="B82" s="16" t="s">
        <v>59</v>
      </c>
      <c r="C82" s="136" t="s">
        <v>176</v>
      </c>
      <c r="D82" s="16" t="s">
        <v>106</v>
      </c>
      <c r="E82" s="16" t="s">
        <v>114</v>
      </c>
      <c r="F82" s="278">
        <v>133</v>
      </c>
      <c r="G82" s="279">
        <v>14737.558000000001</v>
      </c>
      <c r="H82" s="278">
        <v>111</v>
      </c>
      <c r="I82" s="279">
        <f>15002.95</f>
        <v>15002.95</v>
      </c>
      <c r="J82" s="278">
        <v>111</v>
      </c>
      <c r="K82" s="279">
        <v>16331.834999999999</v>
      </c>
      <c r="L82" s="278">
        <v>111</v>
      </c>
      <c r="M82" s="279">
        <v>16810.353999999999</v>
      </c>
      <c r="N82" s="278">
        <v>111</v>
      </c>
      <c r="O82" s="279">
        <v>17265.058000000001</v>
      </c>
    </row>
    <row r="83" spans="1:15" s="137" customFormat="1" ht="51">
      <c r="A83" s="135">
        <v>73</v>
      </c>
      <c r="B83" s="16" t="s">
        <v>59</v>
      </c>
      <c r="C83" s="136" t="s">
        <v>179</v>
      </c>
      <c r="D83" s="16" t="s">
        <v>106</v>
      </c>
      <c r="E83" s="16" t="s">
        <v>71</v>
      </c>
      <c r="F83" s="278">
        <v>0</v>
      </c>
      <c r="G83" s="279">
        <v>0</v>
      </c>
      <c r="H83" s="278">
        <v>72000</v>
      </c>
      <c r="I83" s="279">
        <v>7288.5510000000004</v>
      </c>
      <c r="J83" s="278">
        <v>72000</v>
      </c>
      <c r="K83" s="279">
        <v>13582.415999999999</v>
      </c>
      <c r="L83" s="278">
        <v>72000</v>
      </c>
      <c r="M83" s="279">
        <v>14229.516</v>
      </c>
      <c r="N83" s="278">
        <v>72000</v>
      </c>
      <c r="O83" s="279">
        <v>14534.495999999999</v>
      </c>
    </row>
    <row r="84" spans="1:15" s="137" customFormat="1" ht="51">
      <c r="A84" s="135">
        <v>74</v>
      </c>
      <c r="B84" s="16" t="s">
        <v>59</v>
      </c>
      <c r="C84" s="136" t="s">
        <v>177</v>
      </c>
      <c r="D84" s="16" t="s">
        <v>106</v>
      </c>
      <c r="E84" s="16" t="s">
        <v>71</v>
      </c>
      <c r="F84" s="278">
        <v>387981</v>
      </c>
      <c r="G84" s="279">
        <v>55092.080999999998</v>
      </c>
      <c r="H84" s="278">
        <v>386177</v>
      </c>
      <c r="I84" s="279">
        <v>59204.737000000001</v>
      </c>
      <c r="J84" s="278">
        <v>384670</v>
      </c>
      <c r="K84" s="279">
        <v>68874.535000000003</v>
      </c>
      <c r="L84" s="278">
        <v>380167</v>
      </c>
      <c r="M84" s="279">
        <v>71073.042000000001</v>
      </c>
      <c r="N84" s="278">
        <v>380167</v>
      </c>
      <c r="O84" s="279">
        <v>72671.244999999995</v>
      </c>
    </row>
    <row r="85" spans="1:15" s="137" customFormat="1" ht="76.5">
      <c r="A85" s="135">
        <v>75</v>
      </c>
      <c r="B85" s="16" t="s">
        <v>183</v>
      </c>
      <c r="C85" s="136" t="s">
        <v>184</v>
      </c>
      <c r="D85" s="16" t="s">
        <v>106</v>
      </c>
      <c r="E85" s="16" t="s">
        <v>75</v>
      </c>
      <c r="F85" s="278">
        <v>1</v>
      </c>
      <c r="G85" s="279">
        <v>2243.0610000000001</v>
      </c>
      <c r="H85" s="278">
        <v>1</v>
      </c>
      <c r="I85" s="279">
        <v>1966.501</v>
      </c>
      <c r="J85" s="278">
        <v>1</v>
      </c>
      <c r="K85" s="279">
        <v>1966.501</v>
      </c>
      <c r="L85" s="278">
        <v>1</v>
      </c>
      <c r="M85" s="279">
        <v>1966.501</v>
      </c>
      <c r="N85" s="278">
        <v>1</v>
      </c>
      <c r="O85" s="279">
        <v>1966.501</v>
      </c>
    </row>
    <row r="86" spans="1:15" s="137" customFormat="1" ht="51">
      <c r="A86" s="135">
        <v>76</v>
      </c>
      <c r="B86" s="16" t="s">
        <v>59</v>
      </c>
      <c r="C86" s="136" t="s">
        <v>184</v>
      </c>
      <c r="D86" s="16" t="s">
        <v>106</v>
      </c>
      <c r="E86" s="16" t="s">
        <v>75</v>
      </c>
      <c r="F86" s="278">
        <v>1</v>
      </c>
      <c r="G86" s="279">
        <v>3898.1880000000001</v>
      </c>
      <c r="H86" s="278">
        <v>4</v>
      </c>
      <c r="I86" s="279">
        <v>13479.484</v>
      </c>
      <c r="J86" s="278">
        <v>4</v>
      </c>
      <c r="K86" s="279">
        <v>20015.740000000002</v>
      </c>
      <c r="L86" s="278">
        <v>4</v>
      </c>
      <c r="M86" s="279">
        <v>20015.740000000002</v>
      </c>
      <c r="N86" s="278">
        <v>4</v>
      </c>
      <c r="O86" s="279">
        <v>20015.740000000002</v>
      </c>
    </row>
    <row r="87" spans="1:15" s="139" customFormat="1" thickBot="1">
      <c r="A87" s="340" t="s">
        <v>1</v>
      </c>
      <c r="B87" s="341"/>
      <c r="C87" s="342"/>
      <c r="D87" s="138" t="s">
        <v>2</v>
      </c>
      <c r="E87" s="138" t="s">
        <v>2</v>
      </c>
      <c r="F87" s="280" t="s">
        <v>2</v>
      </c>
      <c r="G87" s="281">
        <f>SUM(G11:G86)</f>
        <v>1786597.5260000003</v>
      </c>
      <c r="H87" s="282" t="s">
        <v>2</v>
      </c>
      <c r="I87" s="281">
        <f>SUM(I11:I86)</f>
        <v>1989552.642</v>
      </c>
      <c r="J87" s="282" t="s">
        <v>2</v>
      </c>
      <c r="K87" s="281">
        <f>SUM(K11:K86)</f>
        <v>2262079.0150000006</v>
      </c>
      <c r="L87" s="282" t="s">
        <v>2</v>
      </c>
      <c r="M87" s="281">
        <f>SUM(M11:M86)</f>
        <v>2315979.233</v>
      </c>
      <c r="N87" s="282" t="s">
        <v>2</v>
      </c>
      <c r="O87" s="281">
        <f>SUM(O11:O86)</f>
        <v>2366567.7300000004</v>
      </c>
    </row>
    <row r="88" spans="1:15" s="11" customFormat="1">
      <c r="A88" s="9"/>
      <c r="B88" s="9"/>
      <c r="C88" s="83"/>
      <c r="D88" s="9"/>
      <c r="E88" s="9"/>
      <c r="F88" s="9"/>
      <c r="G88" s="140"/>
      <c r="H88" s="140"/>
      <c r="I88" s="141"/>
      <c r="J88" s="141"/>
      <c r="K88" s="140"/>
      <c r="L88" s="141"/>
      <c r="M88" s="140"/>
      <c r="N88" s="141"/>
      <c r="O88" s="140"/>
    </row>
    <row r="89" spans="1:15" s="11" customFormat="1" ht="18.75">
      <c r="A89" s="22"/>
      <c r="B89" s="22"/>
      <c r="C89" s="142"/>
      <c r="D89" s="142"/>
      <c r="E89" s="142"/>
      <c r="F89" s="142"/>
      <c r="G89" s="143"/>
      <c r="H89" s="144"/>
      <c r="I89" s="145"/>
      <c r="J89" s="146"/>
      <c r="K89" s="145"/>
      <c r="L89" s="146"/>
      <c r="M89" s="145"/>
      <c r="N89" s="146"/>
      <c r="O89" s="145"/>
    </row>
    <row r="90" spans="1:15" s="11" customFormat="1">
      <c r="A90" s="85"/>
      <c r="B90" s="85"/>
      <c r="C90" s="85"/>
      <c r="D90" s="85"/>
      <c r="E90" s="85"/>
      <c r="F90" s="85"/>
      <c r="G90" s="147"/>
      <c r="H90" s="147"/>
      <c r="I90" s="148"/>
      <c r="J90" s="147"/>
      <c r="K90" s="148"/>
      <c r="L90" s="147"/>
      <c r="M90" s="148"/>
      <c r="N90" s="147"/>
      <c r="O90" s="148"/>
    </row>
    <row r="91" spans="1:15" s="11" customFormat="1">
      <c r="A91" s="85"/>
      <c r="B91" s="85"/>
      <c r="C91" s="85"/>
      <c r="D91" s="85"/>
      <c r="E91" s="85"/>
      <c r="F91" s="85"/>
      <c r="G91" s="147"/>
      <c r="H91" s="147"/>
      <c r="I91" s="147"/>
      <c r="J91" s="147"/>
      <c r="K91" s="147"/>
      <c r="L91" s="147"/>
      <c r="M91" s="147"/>
      <c r="N91" s="147"/>
      <c r="O91" s="147"/>
    </row>
    <row r="92" spans="1:15" s="11" customFormat="1">
      <c r="A92" s="14"/>
      <c r="B92" s="14"/>
      <c r="C92" s="14"/>
      <c r="D92" s="14"/>
      <c r="E92" s="14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s="11" customFormat="1">
      <c r="A93" s="14"/>
      <c r="B93" s="14"/>
      <c r="C93" s="14"/>
      <c r="D93" s="14"/>
      <c r="E93" s="14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s="11" customFormat="1">
      <c r="A94" s="22"/>
      <c r="B94" s="22"/>
      <c r="C94" s="84"/>
      <c r="D94" s="12"/>
      <c r="E94" s="12"/>
      <c r="F94" s="12"/>
      <c r="G94" s="13"/>
      <c r="H94" s="12"/>
      <c r="I94" s="13"/>
      <c r="J94" s="12"/>
      <c r="K94" s="13"/>
      <c r="L94" s="12"/>
      <c r="M94" s="13"/>
      <c r="N94" s="12"/>
      <c r="O94" s="13"/>
    </row>
    <row r="95" spans="1:15" s="11" customFormat="1"/>
    <row r="96" spans="1:15" s="11" customFormat="1">
      <c r="A96" s="149"/>
      <c r="B96" s="149"/>
      <c r="C96" s="149"/>
      <c r="D96" s="149"/>
      <c r="E96" s="149"/>
      <c r="F96" s="9"/>
      <c r="G96" s="9"/>
      <c r="H96" s="9"/>
      <c r="I96" s="9"/>
      <c r="J96" s="9"/>
      <c r="K96" s="9"/>
      <c r="L96" s="9"/>
      <c r="M96" s="9"/>
      <c r="N96" s="9"/>
    </row>
    <row r="97" spans="1:15" s="11" customFormat="1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</row>
    <row r="98" spans="1:15" s="11" customFormat="1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83"/>
      <c r="N98" s="83"/>
    </row>
    <row r="99" spans="1:15" s="11" customForma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</row>
    <row r="100" spans="1:15" s="11" customForma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</row>
    <row r="101" spans="1:15" s="11" customFormat="1"/>
    <row r="102" spans="1:15" s="11" customFormat="1">
      <c r="D102" s="343"/>
      <c r="E102" s="344"/>
    </row>
    <row r="103" spans="1:15" s="11" customFormat="1">
      <c r="D103" s="343"/>
      <c r="E103" s="344"/>
    </row>
    <row r="104" spans="1:15" s="11" customForma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11" customForma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</sheetData>
  <mergeCells count="14">
    <mergeCell ref="A2:O6"/>
    <mergeCell ref="A8:A9"/>
    <mergeCell ref="B8:B9"/>
    <mergeCell ref="C8:C9"/>
    <mergeCell ref="D8:D9"/>
    <mergeCell ref="N8:O8"/>
    <mergeCell ref="H8:I8"/>
    <mergeCell ref="J8:K8"/>
    <mergeCell ref="L8:M8"/>
    <mergeCell ref="A87:C87"/>
    <mergeCell ref="D102:E102"/>
    <mergeCell ref="D103:E103"/>
    <mergeCell ref="E8:E9"/>
    <mergeCell ref="F8:G8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A74"/>
  <sheetViews>
    <sheetView view="pageBreakPreview" zoomScale="55" zoomScaleNormal="100" zoomScaleSheetLayoutView="55" workbookViewId="0">
      <selection activeCell="K16" sqref="K16"/>
    </sheetView>
  </sheetViews>
  <sheetFormatPr defaultRowHeight="15.75"/>
  <cols>
    <col min="1" max="1" width="6" style="217" customWidth="1"/>
    <col min="2" max="2" width="25.7109375" style="217" customWidth="1"/>
    <col min="3" max="3" width="67.140625" style="218" customWidth="1"/>
    <col min="4" max="4" width="21.42578125" style="218" customWidth="1"/>
    <col min="5" max="5" width="23.5703125" style="218" customWidth="1"/>
    <col min="6" max="7" width="13.140625" style="218" hidden="1" customWidth="1"/>
    <col min="8" max="8" width="17.28515625" style="218" customWidth="1"/>
    <col min="9" max="9" width="23.7109375" style="218" customWidth="1"/>
    <col min="10" max="10" width="17.7109375" style="219" customWidth="1"/>
    <col min="11" max="11" width="24" style="219" customWidth="1"/>
    <col min="12" max="12" width="17.28515625" style="219" customWidth="1"/>
    <col min="13" max="13" width="23.42578125" style="219" customWidth="1"/>
    <col min="14" max="14" width="17.85546875" style="219" customWidth="1"/>
    <col min="15" max="15" width="25.140625" style="219" customWidth="1"/>
    <col min="16" max="16" width="17.42578125" style="219" customWidth="1"/>
    <col min="17" max="17" width="5.5703125" style="219" hidden="1" customWidth="1"/>
    <col min="18" max="18" width="23" style="219" customWidth="1"/>
    <col min="19" max="19" width="14.28515625" style="219" hidden="1" customWidth="1"/>
    <col min="20" max="20" width="15.42578125" style="220" hidden="1" customWidth="1"/>
    <col min="21" max="21" width="14.28515625" style="220" hidden="1" customWidth="1"/>
    <col min="22" max="22" width="14.140625" style="221" hidden="1" customWidth="1"/>
    <col min="23" max="23" width="17.42578125" style="221" hidden="1" customWidth="1"/>
    <col min="24" max="24" width="13.5703125" style="217" customWidth="1"/>
    <col min="25" max="27" width="12.42578125" style="217" bestFit="1" customWidth="1"/>
    <col min="28" max="16384" width="9.140625" style="217"/>
  </cols>
  <sheetData>
    <row r="1" spans="1:23" ht="15.75" customHeight="1"/>
    <row r="2" spans="1:23" ht="32.25" customHeight="1">
      <c r="B2" s="355" t="s">
        <v>356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222"/>
      <c r="T2" s="222"/>
    </row>
    <row r="3" spans="1:23" ht="24.95" customHeight="1">
      <c r="C3" s="356"/>
      <c r="D3" s="356"/>
      <c r="E3" s="356"/>
      <c r="F3" s="356"/>
      <c r="G3" s="356"/>
      <c r="H3" s="356"/>
      <c r="I3" s="356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</row>
    <row r="4" spans="1:23" ht="35.25" customHeight="1">
      <c r="A4" s="354" t="s">
        <v>3</v>
      </c>
      <c r="B4" s="358" t="s">
        <v>357</v>
      </c>
      <c r="C4" s="352" t="s">
        <v>358</v>
      </c>
      <c r="D4" s="345" t="s">
        <v>5</v>
      </c>
      <c r="E4" s="352" t="s">
        <v>359</v>
      </c>
      <c r="F4" s="261"/>
      <c r="G4" s="261"/>
      <c r="H4" s="360" t="s">
        <v>16</v>
      </c>
      <c r="I4" s="360"/>
      <c r="J4" s="361" t="s">
        <v>17</v>
      </c>
      <c r="K4" s="361"/>
      <c r="L4" s="360" t="s">
        <v>18</v>
      </c>
      <c r="M4" s="360"/>
      <c r="N4" s="360" t="s">
        <v>430</v>
      </c>
      <c r="O4" s="360"/>
      <c r="P4" s="361" t="s">
        <v>431</v>
      </c>
      <c r="Q4" s="361"/>
      <c r="R4" s="361"/>
      <c r="S4" s="223"/>
      <c r="T4" s="224"/>
      <c r="U4" s="362">
        <v>2022</v>
      </c>
      <c r="V4" s="225"/>
      <c r="W4" s="225"/>
    </row>
    <row r="5" spans="1:23" ht="106.5" customHeight="1">
      <c r="A5" s="354"/>
      <c r="B5" s="359"/>
      <c r="C5" s="353"/>
      <c r="D5" s="346"/>
      <c r="E5" s="353"/>
      <c r="F5" s="261"/>
      <c r="G5" s="261"/>
      <c r="H5" s="243" t="s">
        <v>360</v>
      </c>
      <c r="I5" s="243" t="s">
        <v>361</v>
      </c>
      <c r="J5" s="243" t="s">
        <v>360</v>
      </c>
      <c r="K5" s="243" t="s">
        <v>361</v>
      </c>
      <c r="L5" s="243" t="s">
        <v>362</v>
      </c>
      <c r="M5" s="243" t="s">
        <v>363</v>
      </c>
      <c r="N5" s="243" t="s">
        <v>362</v>
      </c>
      <c r="O5" s="243" t="s">
        <v>363</v>
      </c>
      <c r="P5" s="243" t="s">
        <v>362</v>
      </c>
      <c r="Q5" s="243" t="s">
        <v>363</v>
      </c>
      <c r="R5" s="243" t="s">
        <v>363</v>
      </c>
      <c r="S5" s="223"/>
      <c r="T5" s="224"/>
      <c r="U5" s="363"/>
      <c r="V5" s="225"/>
      <c r="W5" s="225"/>
    </row>
    <row r="6" spans="1:23" s="269" customFormat="1" ht="20.25" customHeight="1">
      <c r="A6" s="264">
        <v>1</v>
      </c>
      <c r="B6" s="263">
        <v>2</v>
      </c>
      <c r="C6" s="263">
        <v>3</v>
      </c>
      <c r="D6" s="263">
        <v>4</v>
      </c>
      <c r="E6" s="263">
        <v>5</v>
      </c>
      <c r="F6" s="265"/>
      <c r="G6" s="265"/>
      <c r="H6" s="265">
        <v>6</v>
      </c>
      <c r="I6" s="265">
        <v>7</v>
      </c>
      <c r="J6" s="265">
        <v>8</v>
      </c>
      <c r="K6" s="265">
        <v>9</v>
      </c>
      <c r="L6" s="265">
        <v>10</v>
      </c>
      <c r="M6" s="265">
        <v>11</v>
      </c>
      <c r="N6" s="265">
        <v>12</v>
      </c>
      <c r="O6" s="265">
        <v>13</v>
      </c>
      <c r="P6" s="265">
        <v>14</v>
      </c>
      <c r="Q6" s="265"/>
      <c r="R6" s="265">
        <v>15</v>
      </c>
      <c r="S6" s="266"/>
      <c r="T6" s="266"/>
      <c r="U6" s="267"/>
      <c r="V6" s="268"/>
      <c r="W6" s="268"/>
    </row>
    <row r="7" spans="1:23" ht="54.75" customHeight="1">
      <c r="A7" s="262">
        <v>1</v>
      </c>
      <c r="B7" s="23" t="s">
        <v>364</v>
      </c>
      <c r="C7" s="34" t="s">
        <v>365</v>
      </c>
      <c r="D7" s="34" t="s">
        <v>455</v>
      </c>
      <c r="E7" s="34" t="s">
        <v>366</v>
      </c>
      <c r="F7" s="35">
        <v>32394</v>
      </c>
      <c r="G7" s="35">
        <v>32394</v>
      </c>
      <c r="H7" s="36">
        <v>31558</v>
      </c>
      <c r="I7" s="35">
        <v>11451.4</v>
      </c>
      <c r="J7" s="36">
        <v>32670</v>
      </c>
      <c r="K7" s="35">
        <v>15436.482</v>
      </c>
      <c r="L7" s="36">
        <v>32670</v>
      </c>
      <c r="M7" s="35">
        <v>15436.482</v>
      </c>
      <c r="N7" s="36">
        <v>32670</v>
      </c>
      <c r="O7" s="35">
        <v>15436.482</v>
      </c>
      <c r="P7" s="36">
        <v>32670</v>
      </c>
      <c r="Q7" s="36">
        <v>11451400</v>
      </c>
      <c r="R7" s="35">
        <v>15436.482</v>
      </c>
      <c r="S7" s="35">
        <f>Q7/1000</f>
        <v>11451.4</v>
      </c>
      <c r="T7" s="35">
        <v>15436.482</v>
      </c>
      <c r="U7" s="35">
        <v>15436.482</v>
      </c>
      <c r="V7" s="35">
        <v>15436.482</v>
      </c>
      <c r="W7" s="35">
        <v>15436.482</v>
      </c>
    </row>
    <row r="8" spans="1:23" ht="54.75" customHeight="1">
      <c r="A8" s="262">
        <v>2</v>
      </c>
      <c r="B8" s="23" t="s">
        <v>364</v>
      </c>
      <c r="C8" s="34" t="s">
        <v>367</v>
      </c>
      <c r="D8" s="34" t="s">
        <v>455</v>
      </c>
      <c r="E8" s="34" t="s">
        <v>368</v>
      </c>
      <c r="F8" s="35"/>
      <c r="G8" s="35">
        <v>191</v>
      </c>
      <c r="H8" s="36">
        <v>195</v>
      </c>
      <c r="I8" s="35">
        <v>22528.973999999998</v>
      </c>
      <c r="J8" s="36">
        <v>286</v>
      </c>
      <c r="K8" s="35">
        <v>26299.126</v>
      </c>
      <c r="L8" s="36">
        <v>286</v>
      </c>
      <c r="M8" s="35">
        <v>28259.539000000001</v>
      </c>
      <c r="N8" s="36">
        <v>286</v>
      </c>
      <c r="O8" s="35">
        <v>28191.691999999999</v>
      </c>
      <c r="P8" s="36">
        <v>286</v>
      </c>
      <c r="Q8" s="36">
        <v>22528974</v>
      </c>
      <c r="R8" s="35">
        <v>28465.116999999998</v>
      </c>
      <c r="S8" s="35">
        <f t="shared" ref="S8:S56" si="0">Q8/1000</f>
        <v>22528.973999999998</v>
      </c>
      <c r="T8" s="35">
        <v>26299.126</v>
      </c>
      <c r="U8" s="35">
        <v>28259.539000000001</v>
      </c>
      <c r="V8" s="226">
        <v>28191.691999999999</v>
      </c>
      <c r="W8" s="226">
        <v>28465.116999999998</v>
      </c>
    </row>
    <row r="9" spans="1:23" ht="54.75" customHeight="1">
      <c r="A9" s="262">
        <v>3</v>
      </c>
      <c r="B9" s="23" t="s">
        <v>364</v>
      </c>
      <c r="C9" s="34" t="s">
        <v>369</v>
      </c>
      <c r="D9" s="34" t="s">
        <v>455</v>
      </c>
      <c r="E9" s="34" t="s">
        <v>366</v>
      </c>
      <c r="F9" s="35">
        <v>124066</v>
      </c>
      <c r="G9" s="35">
        <v>124750</v>
      </c>
      <c r="H9" s="36">
        <v>71768</v>
      </c>
      <c r="I9" s="35">
        <v>35251.59246</v>
      </c>
      <c r="J9" s="36">
        <v>66830</v>
      </c>
      <c r="K9" s="35">
        <v>32871.96</v>
      </c>
      <c r="L9" s="36">
        <v>66830</v>
      </c>
      <c r="M9" s="35">
        <v>39212.368000000002</v>
      </c>
      <c r="N9" s="36">
        <v>66830</v>
      </c>
      <c r="O9" s="35">
        <v>39212.368000000002</v>
      </c>
      <c r="P9" s="36">
        <v>66830</v>
      </c>
      <c r="Q9" s="36">
        <v>35251592.460000001</v>
      </c>
      <c r="R9" s="35">
        <v>39212.368000000002</v>
      </c>
      <c r="S9" s="35">
        <f t="shared" si="0"/>
        <v>35251.59246</v>
      </c>
      <c r="T9" s="35">
        <v>32871.96</v>
      </c>
      <c r="U9" s="35">
        <f>32871.96+6340.408</f>
        <v>39212.368000000002</v>
      </c>
      <c r="V9" s="35">
        <f t="shared" ref="V9:W9" si="1">32871.96+6340.408</f>
        <v>39212.368000000002</v>
      </c>
      <c r="W9" s="35">
        <f t="shared" si="1"/>
        <v>39212.368000000002</v>
      </c>
    </row>
    <row r="10" spans="1:23" ht="54.75" customHeight="1">
      <c r="A10" s="262">
        <v>4</v>
      </c>
      <c r="B10" s="23" t="s">
        <v>364</v>
      </c>
      <c r="C10" s="34" t="s">
        <v>370</v>
      </c>
      <c r="D10" s="34" t="s">
        <v>455</v>
      </c>
      <c r="E10" s="34" t="s">
        <v>366</v>
      </c>
      <c r="F10" s="226">
        <v>202229</v>
      </c>
      <c r="G10" s="226">
        <v>204085</v>
      </c>
      <c r="H10" s="36">
        <v>98039</v>
      </c>
      <c r="I10" s="35">
        <v>43824.76973</v>
      </c>
      <c r="J10" s="227">
        <v>92030</v>
      </c>
      <c r="K10" s="226">
        <v>50343.639000000003</v>
      </c>
      <c r="L10" s="36">
        <v>95369</v>
      </c>
      <c r="M10" s="35">
        <v>50343.639000000003</v>
      </c>
      <c r="N10" s="36">
        <v>95369</v>
      </c>
      <c r="O10" s="35">
        <v>50343.639000000003</v>
      </c>
      <c r="P10" s="36">
        <v>95369</v>
      </c>
      <c r="Q10" s="36">
        <v>43824769.729999997</v>
      </c>
      <c r="R10" s="35">
        <v>50343.639000000003</v>
      </c>
      <c r="S10" s="35">
        <f t="shared" si="0"/>
        <v>43824.76973</v>
      </c>
      <c r="T10" s="35">
        <v>50343.639000000003</v>
      </c>
      <c r="U10" s="35">
        <v>50343.639000000003</v>
      </c>
      <c r="V10" s="35">
        <v>50343.639000000003</v>
      </c>
      <c r="W10" s="35">
        <v>50343.639000000003</v>
      </c>
    </row>
    <row r="11" spans="1:23" ht="54.75" customHeight="1">
      <c r="A11" s="262">
        <v>5</v>
      </c>
      <c r="B11" s="23" t="s">
        <v>364</v>
      </c>
      <c r="C11" s="34" t="s">
        <v>371</v>
      </c>
      <c r="D11" s="34" t="s">
        <v>455</v>
      </c>
      <c r="E11" s="34" t="s">
        <v>366</v>
      </c>
      <c r="F11" s="35">
        <v>222404</v>
      </c>
      <c r="G11" s="35">
        <v>225509</v>
      </c>
      <c r="H11" s="36">
        <v>98887</v>
      </c>
      <c r="I11" s="35">
        <v>23877.213629999998</v>
      </c>
      <c r="J11" s="36">
        <v>106325</v>
      </c>
      <c r="K11" s="35">
        <v>51399.747000000003</v>
      </c>
      <c r="L11" s="36">
        <v>106325</v>
      </c>
      <c r="M11" s="35">
        <v>57022.563999999998</v>
      </c>
      <c r="N11" s="36">
        <v>106325</v>
      </c>
      <c r="O11" s="35">
        <v>65537.767999999996</v>
      </c>
      <c r="P11" s="36">
        <v>106325</v>
      </c>
      <c r="Q11" s="36">
        <v>23877213.629999999</v>
      </c>
      <c r="R11" s="35">
        <v>66383.743000000002</v>
      </c>
      <c r="S11" s="35">
        <f t="shared" si="0"/>
        <v>23877.213629999998</v>
      </c>
      <c r="T11" s="35">
        <v>51399.747000000003</v>
      </c>
      <c r="U11" s="35">
        <v>57022.563999999998</v>
      </c>
      <c r="V11" s="226">
        <v>65537.767999999996</v>
      </c>
      <c r="W11" s="226">
        <v>66383.743000000002</v>
      </c>
    </row>
    <row r="12" spans="1:23" ht="54.75" customHeight="1">
      <c r="A12" s="262">
        <v>6</v>
      </c>
      <c r="B12" s="23" t="s">
        <v>364</v>
      </c>
      <c r="C12" s="34" t="s">
        <v>372</v>
      </c>
      <c r="D12" s="34" t="s">
        <v>455</v>
      </c>
      <c r="E12" s="34" t="s">
        <v>366</v>
      </c>
      <c r="F12" s="35">
        <v>102857</v>
      </c>
      <c r="G12" s="35">
        <v>92330</v>
      </c>
      <c r="H12" s="36">
        <v>48202</v>
      </c>
      <c r="I12" s="35">
        <v>58655.771240000002</v>
      </c>
      <c r="J12" s="36">
        <v>48455</v>
      </c>
      <c r="K12" s="35">
        <v>64350.589</v>
      </c>
      <c r="L12" s="36">
        <v>48455</v>
      </c>
      <c r="M12" s="35">
        <v>64350.589</v>
      </c>
      <c r="N12" s="36">
        <v>48455</v>
      </c>
      <c r="O12" s="35">
        <v>64350.589</v>
      </c>
      <c r="P12" s="36">
        <v>48455</v>
      </c>
      <c r="Q12" s="36">
        <v>58655771.240000002</v>
      </c>
      <c r="R12" s="35">
        <v>64350.589</v>
      </c>
      <c r="S12" s="35">
        <f t="shared" si="0"/>
        <v>58655.771240000002</v>
      </c>
      <c r="T12" s="42">
        <v>64350.589</v>
      </c>
      <c r="U12" s="42">
        <v>64350.589</v>
      </c>
      <c r="V12" s="42">
        <v>64350.589</v>
      </c>
      <c r="W12" s="42">
        <v>64350.589</v>
      </c>
    </row>
    <row r="13" spans="1:23" ht="54.75" customHeight="1">
      <c r="A13" s="262">
        <v>7</v>
      </c>
      <c r="B13" s="23" t="s">
        <v>364</v>
      </c>
      <c r="C13" s="34" t="s">
        <v>373</v>
      </c>
      <c r="D13" s="34" t="s">
        <v>455</v>
      </c>
      <c r="E13" s="34" t="s">
        <v>366</v>
      </c>
      <c r="F13" s="35">
        <v>14536</v>
      </c>
      <c r="G13" s="35">
        <v>14536</v>
      </c>
      <c r="H13" s="36">
        <v>14536</v>
      </c>
      <c r="I13" s="35">
        <v>28899.15264</v>
      </c>
      <c r="J13" s="36">
        <v>14500</v>
      </c>
      <c r="K13" s="35">
        <v>30225.393</v>
      </c>
      <c r="L13" s="36">
        <v>14500</v>
      </c>
      <c r="M13" s="35">
        <v>30225.393</v>
      </c>
      <c r="N13" s="36">
        <v>14500</v>
      </c>
      <c r="O13" s="35">
        <v>30225.393</v>
      </c>
      <c r="P13" s="36">
        <v>14500</v>
      </c>
      <c r="Q13" s="36">
        <v>28899152.640000001</v>
      </c>
      <c r="R13" s="35">
        <v>30225.393</v>
      </c>
      <c r="S13" s="35">
        <f t="shared" si="0"/>
        <v>28899.15264</v>
      </c>
      <c r="T13" s="35">
        <v>30225.393</v>
      </c>
      <c r="U13" s="35">
        <v>30225.393</v>
      </c>
      <c r="V13" s="35">
        <v>30225.393</v>
      </c>
      <c r="W13" s="35">
        <v>30225.393</v>
      </c>
    </row>
    <row r="14" spans="1:23" ht="54.75" customHeight="1">
      <c r="A14" s="262">
        <v>8</v>
      </c>
      <c r="B14" s="23" t="s">
        <v>364</v>
      </c>
      <c r="C14" s="34" t="s">
        <v>369</v>
      </c>
      <c r="D14" s="34" t="s">
        <v>455</v>
      </c>
      <c r="E14" s="34" t="s">
        <v>374</v>
      </c>
      <c r="F14" s="35">
        <v>124066</v>
      </c>
      <c r="G14" s="35"/>
      <c r="H14" s="36">
        <v>17294</v>
      </c>
      <c r="I14" s="35">
        <v>23262.973539999999</v>
      </c>
      <c r="J14" s="36">
        <v>29653</v>
      </c>
      <c r="K14" s="35">
        <v>32448.427</v>
      </c>
      <c r="L14" s="36">
        <v>29653</v>
      </c>
      <c r="M14" s="35">
        <v>32448.427</v>
      </c>
      <c r="N14" s="36">
        <v>29653</v>
      </c>
      <c r="O14" s="35">
        <v>32448.427</v>
      </c>
      <c r="P14" s="36">
        <v>29653</v>
      </c>
      <c r="Q14" s="36">
        <v>23262973.539999999</v>
      </c>
      <c r="R14" s="35">
        <v>32448.427</v>
      </c>
      <c r="S14" s="35">
        <f t="shared" si="0"/>
        <v>23262.973539999999</v>
      </c>
      <c r="T14" s="35">
        <v>32448.427</v>
      </c>
      <c r="U14" s="35">
        <v>32448.427</v>
      </c>
      <c r="V14" s="35">
        <v>32448.427</v>
      </c>
      <c r="W14" s="35">
        <v>32448.427</v>
      </c>
    </row>
    <row r="15" spans="1:23" ht="60" customHeight="1">
      <c r="A15" s="262">
        <v>9</v>
      </c>
      <c r="B15" s="23" t="s">
        <v>364</v>
      </c>
      <c r="C15" s="34" t="s">
        <v>370</v>
      </c>
      <c r="D15" s="34" t="s">
        <v>455</v>
      </c>
      <c r="E15" s="34" t="s">
        <v>374</v>
      </c>
      <c r="F15" s="226">
        <v>202229</v>
      </c>
      <c r="G15" s="226"/>
      <c r="H15" s="36">
        <v>47474</v>
      </c>
      <c r="I15" s="35">
        <v>46751.615010000001</v>
      </c>
      <c r="J15" s="227">
        <v>56058</v>
      </c>
      <c r="K15" s="226">
        <v>47572.451999999997</v>
      </c>
      <c r="L15" s="36">
        <v>52913</v>
      </c>
      <c r="M15" s="35">
        <v>47572.451999999997</v>
      </c>
      <c r="N15" s="36">
        <v>52913</v>
      </c>
      <c r="O15" s="35">
        <v>47572.451999999997</v>
      </c>
      <c r="P15" s="36">
        <v>52913</v>
      </c>
      <c r="Q15" s="36">
        <v>46751615.009999998</v>
      </c>
      <c r="R15" s="35">
        <v>47572.451999999997</v>
      </c>
      <c r="S15" s="35">
        <f t="shared" si="0"/>
        <v>46751.615010000001</v>
      </c>
      <c r="T15" s="35">
        <v>47572.451999999997</v>
      </c>
      <c r="U15" s="35">
        <v>47572.451999999997</v>
      </c>
      <c r="V15" s="35">
        <v>47572.451999999997</v>
      </c>
      <c r="W15" s="35">
        <v>47572.451999999997</v>
      </c>
    </row>
    <row r="16" spans="1:23" ht="60" customHeight="1">
      <c r="A16" s="262">
        <v>10</v>
      </c>
      <c r="B16" s="23" t="s">
        <v>364</v>
      </c>
      <c r="C16" s="34" t="s">
        <v>371</v>
      </c>
      <c r="D16" s="34" t="s">
        <v>455</v>
      </c>
      <c r="E16" s="34" t="s">
        <v>374</v>
      </c>
      <c r="F16" s="35">
        <v>222404</v>
      </c>
      <c r="G16" s="35"/>
      <c r="H16" s="36">
        <v>52042</v>
      </c>
      <c r="I16" s="35">
        <v>55707.841420000004</v>
      </c>
      <c r="J16" s="36">
        <v>55729</v>
      </c>
      <c r="K16" s="35">
        <v>75382.634000000005</v>
      </c>
      <c r="L16" s="36">
        <v>55729</v>
      </c>
      <c r="M16" s="35">
        <v>68961.231</v>
      </c>
      <c r="N16" s="36">
        <v>55729</v>
      </c>
      <c r="O16" s="35">
        <v>68961.231</v>
      </c>
      <c r="P16" s="36">
        <v>55729</v>
      </c>
      <c r="Q16" s="36">
        <v>55707841.420000002</v>
      </c>
      <c r="R16" s="35">
        <v>68961.231</v>
      </c>
      <c r="S16" s="35">
        <f t="shared" si="0"/>
        <v>55707.841420000004</v>
      </c>
      <c r="T16" s="35">
        <v>75382.634000000005</v>
      </c>
      <c r="U16" s="35">
        <v>68961.231</v>
      </c>
      <c r="V16" s="35">
        <v>68961.231</v>
      </c>
      <c r="W16" s="35">
        <v>68961.231</v>
      </c>
    </row>
    <row r="17" spans="1:26" ht="47.25">
      <c r="A17" s="262">
        <v>11</v>
      </c>
      <c r="B17" s="23" t="s">
        <v>364</v>
      </c>
      <c r="C17" s="34" t="s">
        <v>372</v>
      </c>
      <c r="D17" s="34" t="s">
        <v>455</v>
      </c>
      <c r="E17" s="34" t="s">
        <v>374</v>
      </c>
      <c r="F17" s="35">
        <v>102857</v>
      </c>
      <c r="G17" s="35"/>
      <c r="H17" s="36">
        <v>8917</v>
      </c>
      <c r="I17" s="35">
        <v>11091.9756</v>
      </c>
      <c r="J17" s="36">
        <v>17267</v>
      </c>
      <c r="K17" s="35">
        <v>13806.41</v>
      </c>
      <c r="L17" s="36">
        <v>17267</v>
      </c>
      <c r="M17" s="35">
        <v>13806.41</v>
      </c>
      <c r="N17" s="36">
        <v>17267</v>
      </c>
      <c r="O17" s="35">
        <v>13806.41</v>
      </c>
      <c r="P17" s="36">
        <v>17267</v>
      </c>
      <c r="Q17" s="36">
        <v>11091975.6</v>
      </c>
      <c r="R17" s="35">
        <v>13806.41</v>
      </c>
      <c r="S17" s="35">
        <f t="shared" si="0"/>
        <v>11091.9756</v>
      </c>
      <c r="T17" s="35">
        <v>13806.41</v>
      </c>
      <c r="U17" s="35">
        <v>13806.41</v>
      </c>
      <c r="V17" s="35">
        <v>13806.41</v>
      </c>
      <c r="W17" s="35">
        <v>13806.41</v>
      </c>
    </row>
    <row r="18" spans="1:26" ht="47.25">
      <c r="A18" s="262">
        <v>12</v>
      </c>
      <c r="B18" s="23" t="s">
        <v>364</v>
      </c>
      <c r="C18" s="34" t="s">
        <v>375</v>
      </c>
      <c r="D18" s="34" t="s">
        <v>455</v>
      </c>
      <c r="E18" s="34" t="s">
        <v>374</v>
      </c>
      <c r="F18" s="35">
        <v>4180</v>
      </c>
      <c r="G18" s="35">
        <v>0</v>
      </c>
      <c r="H18" s="36">
        <v>671</v>
      </c>
      <c r="I18" s="35">
        <v>1150.82223</v>
      </c>
      <c r="J18" s="36">
        <v>1045</v>
      </c>
      <c r="K18" s="35">
        <v>719.22400000000005</v>
      </c>
      <c r="L18" s="36">
        <v>1045</v>
      </c>
      <c r="M18" s="35">
        <v>719.22400000000005</v>
      </c>
      <c r="N18" s="36">
        <v>1045</v>
      </c>
      <c r="O18" s="35">
        <v>719.22400000000005</v>
      </c>
      <c r="P18" s="36">
        <v>1045</v>
      </c>
      <c r="Q18" s="36">
        <v>1150822.23</v>
      </c>
      <c r="R18" s="35">
        <v>719.22400000000005</v>
      </c>
      <c r="S18" s="35">
        <f t="shared" si="0"/>
        <v>1150.82223</v>
      </c>
      <c r="T18" s="35">
        <v>719.22400000000005</v>
      </c>
      <c r="U18" s="35">
        <v>719.22400000000005</v>
      </c>
      <c r="V18" s="35">
        <v>719.22400000000005</v>
      </c>
      <c r="W18" s="35">
        <v>719.22400000000005</v>
      </c>
    </row>
    <row r="19" spans="1:26" ht="47.25">
      <c r="A19" s="262">
        <v>13</v>
      </c>
      <c r="B19" s="23" t="s">
        <v>364</v>
      </c>
      <c r="C19" s="34" t="s">
        <v>376</v>
      </c>
      <c r="D19" s="34" t="s">
        <v>455</v>
      </c>
      <c r="E19" s="34" t="s">
        <v>377</v>
      </c>
      <c r="F19" s="35">
        <v>2000</v>
      </c>
      <c r="G19" s="35">
        <v>2000</v>
      </c>
      <c r="H19" s="36">
        <v>2237</v>
      </c>
      <c r="I19" s="35">
        <v>17580.45</v>
      </c>
      <c r="J19" s="36">
        <v>2000</v>
      </c>
      <c r="K19" s="35">
        <v>13167.618999999999</v>
      </c>
      <c r="L19" s="36">
        <v>2000</v>
      </c>
      <c r="M19" s="35">
        <v>15542.535</v>
      </c>
      <c r="N19" s="36">
        <v>2000</v>
      </c>
      <c r="O19" s="35">
        <v>15542.535</v>
      </c>
      <c r="P19" s="36">
        <v>2000</v>
      </c>
      <c r="Q19" s="36">
        <v>17580450</v>
      </c>
      <c r="R19" s="35">
        <v>15542.535</v>
      </c>
      <c r="S19" s="35">
        <f t="shared" si="0"/>
        <v>17580.45</v>
      </c>
      <c r="T19" s="35">
        <f>15542.535-2374.916</f>
        <v>13167.618999999999</v>
      </c>
      <c r="U19" s="35">
        <v>15542.535</v>
      </c>
      <c r="V19" s="35">
        <v>15542.535</v>
      </c>
      <c r="W19" s="35">
        <v>15542.535</v>
      </c>
    </row>
    <row r="20" spans="1:26" ht="47.25">
      <c r="A20" s="262">
        <v>14</v>
      </c>
      <c r="B20" s="23" t="s">
        <v>364</v>
      </c>
      <c r="C20" s="34" t="s">
        <v>378</v>
      </c>
      <c r="D20" s="34" t="s">
        <v>455</v>
      </c>
      <c r="E20" s="34" t="s">
        <v>379</v>
      </c>
      <c r="F20" s="35">
        <v>14935</v>
      </c>
      <c r="G20" s="35">
        <v>15591</v>
      </c>
      <c r="H20" s="36">
        <v>13940</v>
      </c>
      <c r="I20" s="35">
        <v>21051.91719</v>
      </c>
      <c r="J20" s="36">
        <v>14193</v>
      </c>
      <c r="K20" s="35">
        <v>18611.581999999999</v>
      </c>
      <c r="L20" s="36">
        <v>14193</v>
      </c>
      <c r="M20" s="35">
        <v>18611.581999999999</v>
      </c>
      <c r="N20" s="36">
        <v>14193</v>
      </c>
      <c r="O20" s="35">
        <v>18611.581999999999</v>
      </c>
      <c r="P20" s="36">
        <v>14193</v>
      </c>
      <c r="Q20" s="36">
        <v>21051917.190000001</v>
      </c>
      <c r="R20" s="35">
        <v>18611.581999999999</v>
      </c>
      <c r="S20" s="35">
        <f t="shared" si="0"/>
        <v>21051.91719</v>
      </c>
      <c r="T20" s="35">
        <v>18611.581999999999</v>
      </c>
      <c r="U20" s="35">
        <v>18611.581999999999</v>
      </c>
      <c r="V20" s="35">
        <v>18611.581999999999</v>
      </c>
      <c r="W20" s="35">
        <v>18611.581999999999</v>
      </c>
    </row>
    <row r="21" spans="1:26" ht="47.25">
      <c r="A21" s="262">
        <v>15</v>
      </c>
      <c r="B21" s="23" t="s">
        <v>364</v>
      </c>
      <c r="C21" s="34" t="s">
        <v>380</v>
      </c>
      <c r="D21" s="34" t="s">
        <v>455</v>
      </c>
      <c r="E21" s="34" t="s">
        <v>381</v>
      </c>
      <c r="F21" s="35">
        <v>98220</v>
      </c>
      <c r="G21" s="35">
        <v>98220</v>
      </c>
      <c r="H21" s="36">
        <v>99556</v>
      </c>
      <c r="I21" s="35">
        <v>19054.14515</v>
      </c>
      <c r="J21" s="36">
        <v>98220</v>
      </c>
      <c r="K21" s="35">
        <v>20398.945</v>
      </c>
      <c r="L21" s="36">
        <v>98220</v>
      </c>
      <c r="M21" s="35">
        <v>20398.945</v>
      </c>
      <c r="N21" s="36">
        <v>98220</v>
      </c>
      <c r="O21" s="35">
        <v>20398.945</v>
      </c>
      <c r="P21" s="36">
        <v>98220</v>
      </c>
      <c r="Q21" s="36">
        <v>19054145.149999999</v>
      </c>
      <c r="R21" s="35">
        <v>20398.945</v>
      </c>
      <c r="S21" s="35">
        <f t="shared" si="0"/>
        <v>19054.14515</v>
      </c>
      <c r="T21" s="35">
        <v>20398.945</v>
      </c>
      <c r="U21" s="35">
        <v>20398.945</v>
      </c>
      <c r="V21" s="35">
        <v>20398.945</v>
      </c>
      <c r="W21" s="35">
        <v>20398.945</v>
      </c>
      <c r="X21" s="221"/>
    </row>
    <row r="22" spans="1:26" ht="69.75" customHeight="1">
      <c r="A22" s="262">
        <v>16</v>
      </c>
      <c r="B22" s="23" t="s">
        <v>364</v>
      </c>
      <c r="C22" s="34" t="s">
        <v>382</v>
      </c>
      <c r="D22" s="34" t="s">
        <v>455</v>
      </c>
      <c r="E22" s="34" t="s">
        <v>383</v>
      </c>
      <c r="F22" s="35">
        <v>1783</v>
      </c>
      <c r="G22" s="35">
        <v>1783</v>
      </c>
      <c r="H22" s="36">
        <v>1613</v>
      </c>
      <c r="I22" s="35">
        <v>291503.66476999997</v>
      </c>
      <c r="J22" s="36">
        <v>1516</v>
      </c>
      <c r="K22" s="35">
        <v>302713.57199999999</v>
      </c>
      <c r="L22" s="36">
        <v>1516</v>
      </c>
      <c r="M22" s="35">
        <v>306145.66200000001</v>
      </c>
      <c r="N22" s="36">
        <v>1516</v>
      </c>
      <c r="O22" s="35">
        <v>316528.92200000002</v>
      </c>
      <c r="P22" s="36">
        <v>1516</v>
      </c>
      <c r="Q22" s="36">
        <v>291503664.76999998</v>
      </c>
      <c r="R22" s="35">
        <v>326396.44099999999</v>
      </c>
      <c r="S22" s="35">
        <f t="shared" si="0"/>
        <v>291503.66476999997</v>
      </c>
      <c r="T22" s="35">
        <v>302713.57199999999</v>
      </c>
      <c r="U22" s="35">
        <v>306145.66200000001</v>
      </c>
      <c r="V22" s="226">
        <v>316528.92200000002</v>
      </c>
      <c r="W22" s="226">
        <v>326396.44099999999</v>
      </c>
      <c r="X22" s="221"/>
      <c r="Y22" s="221"/>
      <c r="Z22" s="221"/>
    </row>
    <row r="23" spans="1:26" ht="69.75" customHeight="1">
      <c r="A23" s="262">
        <v>17</v>
      </c>
      <c r="B23" s="23" t="s">
        <v>364</v>
      </c>
      <c r="C23" s="34" t="s">
        <v>384</v>
      </c>
      <c r="D23" s="34" t="s">
        <v>455</v>
      </c>
      <c r="E23" s="34" t="s">
        <v>383</v>
      </c>
      <c r="F23" s="35">
        <v>302</v>
      </c>
      <c r="G23" s="35">
        <v>302</v>
      </c>
      <c r="H23" s="36">
        <v>123</v>
      </c>
      <c r="I23" s="35">
        <v>19576.52664</v>
      </c>
      <c r="J23" s="36">
        <v>200</v>
      </c>
      <c r="K23" s="35">
        <v>21724.735000000001</v>
      </c>
      <c r="L23" s="36">
        <v>200</v>
      </c>
      <c r="M23" s="35">
        <v>23222.36</v>
      </c>
      <c r="N23" s="36">
        <v>200</v>
      </c>
      <c r="O23" s="35">
        <v>23811.545999999998</v>
      </c>
      <c r="P23" s="36">
        <v>200</v>
      </c>
      <c r="Q23" s="36">
        <v>19576526.640000001</v>
      </c>
      <c r="R23" s="35">
        <v>24580.214</v>
      </c>
      <c r="S23" s="35">
        <f t="shared" si="0"/>
        <v>19576.52664</v>
      </c>
      <c r="T23" s="37">
        <v>21724.735000000001</v>
      </c>
      <c r="U23" s="35">
        <v>23222.36</v>
      </c>
      <c r="V23" s="226">
        <v>23811.545999999998</v>
      </c>
      <c r="W23" s="226">
        <v>24580.214</v>
      </c>
    </row>
    <row r="24" spans="1:26" ht="69.75" customHeight="1">
      <c r="A24" s="262">
        <v>18</v>
      </c>
      <c r="B24" s="23" t="s">
        <v>364</v>
      </c>
      <c r="C24" s="34" t="s">
        <v>384</v>
      </c>
      <c r="D24" s="34" t="s">
        <v>455</v>
      </c>
      <c r="E24" s="34" t="s">
        <v>385</v>
      </c>
      <c r="F24" s="35">
        <v>140</v>
      </c>
      <c r="G24" s="35">
        <v>140</v>
      </c>
      <c r="H24" s="36">
        <v>45</v>
      </c>
      <c r="I24" s="35">
        <v>232.95909</v>
      </c>
      <c r="J24" s="36">
        <v>140</v>
      </c>
      <c r="K24" s="35">
        <v>383.89800000000002</v>
      </c>
      <c r="L24" s="36">
        <v>140</v>
      </c>
      <c r="M24" s="35">
        <v>485.45400000000001</v>
      </c>
      <c r="N24" s="36">
        <v>140</v>
      </c>
      <c r="O24" s="35">
        <v>561.95899999999995</v>
      </c>
      <c r="P24" s="36">
        <v>140</v>
      </c>
      <c r="Q24" s="36">
        <v>232959.09</v>
      </c>
      <c r="R24" s="35">
        <v>634.99199999999996</v>
      </c>
      <c r="S24" s="35">
        <f t="shared" si="0"/>
        <v>232.95909</v>
      </c>
      <c r="T24" s="37">
        <v>383.89800000000002</v>
      </c>
      <c r="U24" s="35">
        <v>485.45400000000001</v>
      </c>
      <c r="V24" s="226">
        <v>561.95899999999995</v>
      </c>
      <c r="W24" s="226">
        <v>634.99199999999996</v>
      </c>
    </row>
    <row r="25" spans="1:26" ht="81" customHeight="1">
      <c r="A25" s="262">
        <v>19</v>
      </c>
      <c r="B25" s="23" t="s">
        <v>364</v>
      </c>
      <c r="C25" s="34" t="s">
        <v>386</v>
      </c>
      <c r="D25" s="34" t="s">
        <v>455</v>
      </c>
      <c r="E25" s="34" t="s">
        <v>383</v>
      </c>
      <c r="F25" s="35">
        <v>2400</v>
      </c>
      <c r="G25" s="35">
        <v>2400</v>
      </c>
      <c r="H25" s="36">
        <v>1588</v>
      </c>
      <c r="I25" s="35">
        <v>84521.809319999986</v>
      </c>
      <c r="J25" s="36">
        <v>2300</v>
      </c>
      <c r="K25" s="35">
        <v>91321.877999999997</v>
      </c>
      <c r="L25" s="36">
        <v>2300</v>
      </c>
      <c r="M25" s="35">
        <v>99086.508000000002</v>
      </c>
      <c r="N25" s="36">
        <v>2300</v>
      </c>
      <c r="O25" s="35">
        <v>102992.508</v>
      </c>
      <c r="P25" s="36">
        <v>2300</v>
      </c>
      <c r="Q25" s="36">
        <v>84521809.319999993</v>
      </c>
      <c r="R25" s="35">
        <v>105596.508</v>
      </c>
      <c r="S25" s="35">
        <f t="shared" si="0"/>
        <v>84521.809319999986</v>
      </c>
      <c r="T25" s="35">
        <v>91321.877999999997</v>
      </c>
      <c r="U25" s="35">
        <v>99086.508000000002</v>
      </c>
      <c r="V25" s="226">
        <v>102992.508</v>
      </c>
      <c r="W25" s="226">
        <v>105596.508</v>
      </c>
    </row>
    <row r="26" spans="1:26" ht="73.5" customHeight="1">
      <c r="A26" s="262">
        <v>20</v>
      </c>
      <c r="B26" s="23" t="s">
        <v>364</v>
      </c>
      <c r="C26" s="34" t="s">
        <v>386</v>
      </c>
      <c r="D26" s="34" t="s">
        <v>455</v>
      </c>
      <c r="E26" s="34" t="s">
        <v>385</v>
      </c>
      <c r="F26" s="35">
        <v>120</v>
      </c>
      <c r="G26" s="35">
        <v>120</v>
      </c>
      <c r="H26" s="36">
        <v>133</v>
      </c>
      <c r="I26" s="35">
        <v>1564.348</v>
      </c>
      <c r="J26" s="36">
        <v>150</v>
      </c>
      <c r="K26" s="35">
        <v>1629.6489999999999</v>
      </c>
      <c r="L26" s="36">
        <v>150</v>
      </c>
      <c r="M26" s="35">
        <v>1629.6489999999999</v>
      </c>
      <c r="N26" s="36">
        <v>150</v>
      </c>
      <c r="O26" s="35">
        <v>1629.6489999999999</v>
      </c>
      <c r="P26" s="36">
        <v>150</v>
      </c>
      <c r="Q26" s="36">
        <v>1564348</v>
      </c>
      <c r="R26" s="35">
        <v>1629.6489999999999</v>
      </c>
      <c r="S26" s="35">
        <f t="shared" si="0"/>
        <v>1564.348</v>
      </c>
      <c r="T26" s="35">
        <v>1629.6489999999999</v>
      </c>
      <c r="U26" s="35">
        <v>1629.6489999999999</v>
      </c>
      <c r="V26" s="35">
        <v>1629.6489999999999</v>
      </c>
      <c r="W26" s="35">
        <v>1629.6489999999999</v>
      </c>
      <c r="X26" s="221"/>
      <c r="Y26" s="221"/>
    </row>
    <row r="27" spans="1:26" ht="68.25" customHeight="1">
      <c r="A27" s="262">
        <v>21</v>
      </c>
      <c r="B27" s="23" t="s">
        <v>364</v>
      </c>
      <c r="C27" s="34" t="s">
        <v>387</v>
      </c>
      <c r="D27" s="34" t="s">
        <v>455</v>
      </c>
      <c r="E27" s="34" t="s">
        <v>383</v>
      </c>
      <c r="F27" s="35">
        <v>7550</v>
      </c>
      <c r="G27" s="35">
        <v>7550</v>
      </c>
      <c r="H27" s="36">
        <v>7441</v>
      </c>
      <c r="I27" s="35">
        <v>775996.48384</v>
      </c>
      <c r="J27" s="36">
        <v>7550</v>
      </c>
      <c r="K27" s="35">
        <v>833670.48699999996</v>
      </c>
      <c r="L27" s="36">
        <v>7550</v>
      </c>
      <c r="M27" s="35">
        <v>855227.49</v>
      </c>
      <c r="N27" s="36">
        <v>7550</v>
      </c>
      <c r="O27" s="35">
        <v>877738.39300000004</v>
      </c>
      <c r="P27" s="36">
        <v>7550</v>
      </c>
      <c r="Q27" s="36">
        <v>775996483.84000003</v>
      </c>
      <c r="R27" s="35">
        <v>899122.446</v>
      </c>
      <c r="S27" s="35">
        <f t="shared" si="0"/>
        <v>775996.48384</v>
      </c>
      <c r="T27" s="35">
        <v>833670.48699999996</v>
      </c>
      <c r="U27" s="35">
        <v>855227.49</v>
      </c>
      <c r="V27" s="226">
        <v>877738.39300000004</v>
      </c>
      <c r="W27" s="226">
        <v>899122.446</v>
      </c>
      <c r="X27" s="221"/>
      <c r="Y27" s="221"/>
      <c r="Z27" s="221"/>
    </row>
    <row r="28" spans="1:26" ht="76.5" customHeight="1">
      <c r="A28" s="262">
        <v>22</v>
      </c>
      <c r="B28" s="23" t="s">
        <v>364</v>
      </c>
      <c r="C28" s="34" t="s">
        <v>387</v>
      </c>
      <c r="D28" s="34" t="s">
        <v>455</v>
      </c>
      <c r="E28" s="34" t="s">
        <v>385</v>
      </c>
      <c r="F28" s="35">
        <v>990</v>
      </c>
      <c r="G28" s="35">
        <v>990</v>
      </c>
      <c r="H28" s="36">
        <v>421</v>
      </c>
      <c r="I28" s="35">
        <v>12892.26823</v>
      </c>
      <c r="J28" s="36">
        <v>558</v>
      </c>
      <c r="K28" s="35">
        <v>31795.451000000001</v>
      </c>
      <c r="L28" s="36">
        <v>990</v>
      </c>
      <c r="M28" s="35">
        <v>18132.069</v>
      </c>
      <c r="N28" s="36">
        <v>990</v>
      </c>
      <c r="O28" s="35">
        <v>18400.057000000001</v>
      </c>
      <c r="P28" s="36">
        <v>990</v>
      </c>
      <c r="Q28" s="36">
        <v>12892268.23</v>
      </c>
      <c r="R28" s="35">
        <v>18654.629000000001</v>
      </c>
      <c r="S28" s="35">
        <f t="shared" si="0"/>
        <v>12892.26823</v>
      </c>
      <c r="T28" s="35">
        <v>31795.451000000001</v>
      </c>
      <c r="U28" s="35">
        <v>18132.069</v>
      </c>
      <c r="V28" s="226">
        <v>18400.057000000001</v>
      </c>
      <c r="W28" s="226">
        <v>18654.629000000001</v>
      </c>
    </row>
    <row r="29" spans="1:26" ht="51" customHeight="1">
      <c r="A29" s="262">
        <v>23</v>
      </c>
      <c r="B29" s="23" t="s">
        <v>364</v>
      </c>
      <c r="C29" s="34" t="s">
        <v>388</v>
      </c>
      <c r="D29" s="34" t="s">
        <v>455</v>
      </c>
      <c r="E29" s="34" t="s">
        <v>377</v>
      </c>
      <c r="F29" s="35">
        <v>390</v>
      </c>
      <c r="G29" s="35">
        <v>390</v>
      </c>
      <c r="H29" s="36">
        <v>412</v>
      </c>
      <c r="I29" s="35">
        <v>43682</v>
      </c>
      <c r="J29" s="36">
        <v>390</v>
      </c>
      <c r="K29" s="35">
        <v>38618.389000000003</v>
      </c>
      <c r="L29" s="36">
        <v>390</v>
      </c>
      <c r="M29" s="35">
        <v>33776.974999999999</v>
      </c>
      <c r="N29" s="36">
        <v>390</v>
      </c>
      <c r="O29" s="35">
        <v>33776.974999999999</v>
      </c>
      <c r="P29" s="36">
        <v>390</v>
      </c>
      <c r="Q29" s="36">
        <v>43682000</v>
      </c>
      <c r="R29" s="35">
        <v>33776.974999999999</v>
      </c>
      <c r="S29" s="35">
        <f t="shared" si="0"/>
        <v>43682</v>
      </c>
      <c r="T29" s="35">
        <v>38618.389000000003</v>
      </c>
      <c r="U29" s="35">
        <v>33776.974999999999</v>
      </c>
      <c r="V29" s="35">
        <v>33776.974999999999</v>
      </c>
      <c r="W29" s="35">
        <v>33776.974999999999</v>
      </c>
    </row>
    <row r="30" spans="1:26" ht="85.5" customHeight="1">
      <c r="A30" s="262">
        <v>24</v>
      </c>
      <c r="B30" s="23" t="s">
        <v>364</v>
      </c>
      <c r="C30" s="38" t="s">
        <v>389</v>
      </c>
      <c r="D30" s="34" t="s">
        <v>455</v>
      </c>
      <c r="E30" s="34" t="s">
        <v>383</v>
      </c>
      <c r="F30" s="35">
        <v>200</v>
      </c>
      <c r="G30" s="35">
        <v>200</v>
      </c>
      <c r="H30" s="36">
        <v>57</v>
      </c>
      <c r="I30" s="35">
        <v>4974.6486100000002</v>
      </c>
      <c r="J30" s="36">
        <v>137</v>
      </c>
      <c r="K30" s="35">
        <v>5648.1931999999997</v>
      </c>
      <c r="L30" s="36">
        <v>200</v>
      </c>
      <c r="M30" s="35">
        <v>7713.7439999999997</v>
      </c>
      <c r="N30" s="36">
        <v>200</v>
      </c>
      <c r="O30" s="35">
        <v>7713.7439999999997</v>
      </c>
      <c r="P30" s="36">
        <v>200</v>
      </c>
      <c r="Q30" s="36">
        <v>4974648.6100000003</v>
      </c>
      <c r="R30" s="35">
        <v>7713.7439999999997</v>
      </c>
      <c r="S30" s="35">
        <f t="shared" si="0"/>
        <v>4974.6486100000002</v>
      </c>
      <c r="T30" s="37">
        <v>5648.1931999999997</v>
      </c>
      <c r="U30" s="35">
        <v>7713.7439999999997</v>
      </c>
      <c r="V30" s="35">
        <v>7713.7439999999997</v>
      </c>
      <c r="W30" s="35">
        <v>7713.7439999999997</v>
      </c>
    </row>
    <row r="31" spans="1:26" ht="47.25">
      <c r="A31" s="262">
        <v>25</v>
      </c>
      <c r="B31" s="23" t="s">
        <v>364</v>
      </c>
      <c r="C31" s="34" t="s">
        <v>390</v>
      </c>
      <c r="D31" s="34" t="s">
        <v>455</v>
      </c>
      <c r="E31" s="34" t="s">
        <v>391</v>
      </c>
      <c r="F31" s="35">
        <v>40000</v>
      </c>
      <c r="G31" s="35">
        <f>40000+24215</f>
        <v>64215</v>
      </c>
      <c r="H31" s="36">
        <v>47083</v>
      </c>
      <c r="I31" s="35">
        <v>59324.047869999995</v>
      </c>
      <c r="J31" s="36">
        <v>43500</v>
      </c>
      <c r="K31" s="35">
        <v>70114.58</v>
      </c>
      <c r="L31" s="36">
        <v>43500</v>
      </c>
      <c r="M31" s="35">
        <v>73310.771999999997</v>
      </c>
      <c r="N31" s="36">
        <v>43500</v>
      </c>
      <c r="O31" s="35">
        <v>75427.657000000007</v>
      </c>
      <c r="P31" s="36">
        <v>43500</v>
      </c>
      <c r="Q31" s="36">
        <v>59324047.869999997</v>
      </c>
      <c r="R31" s="35">
        <v>77366.596999999994</v>
      </c>
      <c r="S31" s="35">
        <f t="shared" si="0"/>
        <v>59324.047869999995</v>
      </c>
      <c r="T31" s="35">
        <v>70114.58</v>
      </c>
      <c r="U31" s="35">
        <v>73310.771999999997</v>
      </c>
      <c r="V31" s="226">
        <v>75427.657000000007</v>
      </c>
      <c r="W31" s="226">
        <v>77366.596999999994</v>
      </c>
      <c r="X31" s="221"/>
    </row>
    <row r="32" spans="1:26" ht="75" customHeight="1">
      <c r="A32" s="262">
        <v>26</v>
      </c>
      <c r="B32" s="23" t="s">
        <v>364</v>
      </c>
      <c r="C32" s="34" t="s">
        <v>392</v>
      </c>
      <c r="D32" s="34" t="s">
        <v>455</v>
      </c>
      <c r="E32" s="34" t="s">
        <v>383</v>
      </c>
      <c r="F32" s="35">
        <v>665</v>
      </c>
      <c r="G32" s="35">
        <v>665</v>
      </c>
      <c r="H32" s="36">
        <v>176</v>
      </c>
      <c r="I32" s="35">
        <v>5227.2148899999993</v>
      </c>
      <c r="J32" s="36">
        <v>342</v>
      </c>
      <c r="K32" s="35">
        <v>5499.2529999999997</v>
      </c>
      <c r="L32" s="36">
        <v>342</v>
      </c>
      <c r="M32" s="35">
        <v>11141.828</v>
      </c>
      <c r="N32" s="36">
        <v>342</v>
      </c>
      <c r="O32" s="35">
        <v>11141.828</v>
      </c>
      <c r="P32" s="36">
        <v>342</v>
      </c>
      <c r="Q32" s="36">
        <v>5227214.8899999997</v>
      </c>
      <c r="R32" s="35">
        <v>11141.828</v>
      </c>
      <c r="S32" s="35">
        <f t="shared" si="0"/>
        <v>5227.2148899999993</v>
      </c>
      <c r="T32" s="35">
        <v>5499.2529999999997</v>
      </c>
      <c r="U32" s="35">
        <v>11141.828</v>
      </c>
      <c r="V32" s="35">
        <v>11141.828</v>
      </c>
      <c r="W32" s="35">
        <v>11141.828</v>
      </c>
    </row>
    <row r="33" spans="1:27" ht="47.25">
      <c r="A33" s="262">
        <v>27</v>
      </c>
      <c r="B33" s="23" t="s">
        <v>364</v>
      </c>
      <c r="C33" s="39" t="s">
        <v>393</v>
      </c>
      <c r="D33" s="34" t="s">
        <v>455</v>
      </c>
      <c r="E33" s="34" t="s">
        <v>394</v>
      </c>
      <c r="F33" s="35"/>
      <c r="G33" s="35">
        <v>880</v>
      </c>
      <c r="H33" s="36">
        <v>229</v>
      </c>
      <c r="I33" s="35">
        <v>52.210300000000004</v>
      </c>
      <c r="J33" s="36">
        <v>523</v>
      </c>
      <c r="K33" s="35">
        <v>119.16</v>
      </c>
      <c r="L33" s="36">
        <v>523</v>
      </c>
      <c r="M33" s="35">
        <v>200.5</v>
      </c>
      <c r="N33" s="36">
        <v>523</v>
      </c>
      <c r="O33" s="35">
        <v>200.5</v>
      </c>
      <c r="P33" s="36">
        <v>523</v>
      </c>
      <c r="Q33" s="36">
        <v>52210.3</v>
      </c>
      <c r="R33" s="35">
        <v>200.5</v>
      </c>
      <c r="S33" s="35">
        <f t="shared" si="0"/>
        <v>52.210300000000004</v>
      </c>
      <c r="T33" s="35">
        <v>119.16</v>
      </c>
      <c r="U33" s="35">
        <v>200.5</v>
      </c>
      <c r="V33" s="35">
        <v>200.5</v>
      </c>
      <c r="W33" s="35">
        <v>200.5</v>
      </c>
      <c r="X33" s="221"/>
    </row>
    <row r="34" spans="1:27" ht="47.25">
      <c r="A34" s="262">
        <v>28</v>
      </c>
      <c r="B34" s="23" t="s">
        <v>364</v>
      </c>
      <c r="C34" s="34" t="s">
        <v>395</v>
      </c>
      <c r="D34" s="34" t="s">
        <v>455</v>
      </c>
      <c r="E34" s="34" t="s">
        <v>383</v>
      </c>
      <c r="F34" s="35"/>
      <c r="G34" s="35">
        <v>4503</v>
      </c>
      <c r="H34" s="36">
        <v>1062</v>
      </c>
      <c r="I34" s="35">
        <v>76378.167579999994</v>
      </c>
      <c r="J34" s="36">
        <v>2866</v>
      </c>
      <c r="K34" s="35">
        <v>108636.48800000001</v>
      </c>
      <c r="L34" s="36">
        <v>3772</v>
      </c>
      <c r="M34" s="35">
        <v>165167.95600000001</v>
      </c>
      <c r="N34" s="36">
        <v>3772</v>
      </c>
      <c r="O34" s="35">
        <v>174557.75</v>
      </c>
      <c r="P34" s="36">
        <v>3772</v>
      </c>
      <c r="Q34" s="36">
        <v>76378167.579999998</v>
      </c>
      <c r="R34" s="35">
        <v>191319.91399999999</v>
      </c>
      <c r="S34" s="35">
        <f t="shared" si="0"/>
        <v>76378.167579999994</v>
      </c>
      <c r="T34" s="35">
        <f>131886.078-23249.59</f>
        <v>108636.48800000001</v>
      </c>
      <c r="U34" s="35">
        <v>165167.95600000001</v>
      </c>
      <c r="V34" s="226">
        <v>174557.75</v>
      </c>
      <c r="W34" s="226">
        <v>191319.91399999999</v>
      </c>
      <c r="X34" s="221"/>
    </row>
    <row r="35" spans="1:27" s="218" customFormat="1" ht="47.25">
      <c r="A35" s="262">
        <v>29</v>
      </c>
      <c r="B35" s="23" t="s">
        <v>364</v>
      </c>
      <c r="C35" s="34" t="s">
        <v>396</v>
      </c>
      <c r="D35" s="34" t="s">
        <v>455</v>
      </c>
      <c r="E35" s="34" t="s">
        <v>397</v>
      </c>
      <c r="F35" s="35">
        <v>180</v>
      </c>
      <c r="G35" s="35">
        <v>183</v>
      </c>
      <c r="H35" s="36">
        <v>195</v>
      </c>
      <c r="I35" s="35">
        <v>26341.486949999999</v>
      </c>
      <c r="J35" s="36">
        <v>195</v>
      </c>
      <c r="K35" s="35">
        <v>26341.487000000001</v>
      </c>
      <c r="L35" s="36">
        <v>195</v>
      </c>
      <c r="M35" s="35">
        <v>28415.504000000001</v>
      </c>
      <c r="N35" s="36">
        <v>195</v>
      </c>
      <c r="O35" s="35">
        <v>28415.504000000001</v>
      </c>
      <c r="P35" s="36">
        <v>195</v>
      </c>
      <c r="Q35" s="36">
        <v>26341486.949999999</v>
      </c>
      <c r="R35" s="35">
        <v>28415.504000000001</v>
      </c>
      <c r="S35" s="35">
        <f t="shared" si="0"/>
        <v>26341.486949999999</v>
      </c>
      <c r="T35" s="42">
        <v>26341.487000000001</v>
      </c>
      <c r="U35" s="42">
        <f>21101.004+7314.5</f>
        <v>28415.504000000001</v>
      </c>
      <c r="V35" s="42">
        <f t="shared" ref="V35:W35" si="2">21101.004+7314.5</f>
        <v>28415.504000000001</v>
      </c>
      <c r="W35" s="42">
        <f t="shared" si="2"/>
        <v>28415.504000000001</v>
      </c>
      <c r="X35" s="220"/>
    </row>
    <row r="36" spans="1:27" s="218" customFormat="1" ht="47.25">
      <c r="A36" s="262">
        <v>30</v>
      </c>
      <c r="B36" s="23" t="s">
        <v>364</v>
      </c>
      <c r="C36" s="34" t="s">
        <v>398</v>
      </c>
      <c r="D36" s="34" t="s">
        <v>455</v>
      </c>
      <c r="E36" s="34" t="s">
        <v>397</v>
      </c>
      <c r="F36" s="35"/>
      <c r="G36" s="35"/>
      <c r="H36" s="36">
        <v>4</v>
      </c>
      <c r="I36" s="35">
        <v>3062.5986000000003</v>
      </c>
      <c r="J36" s="36">
        <v>5</v>
      </c>
      <c r="K36" s="35">
        <v>3437.326</v>
      </c>
      <c r="L36" s="36">
        <v>5</v>
      </c>
      <c r="M36" s="35">
        <v>2753.49</v>
      </c>
      <c r="N36" s="36">
        <v>5</v>
      </c>
      <c r="O36" s="35">
        <v>2753.49</v>
      </c>
      <c r="P36" s="36">
        <v>5</v>
      </c>
      <c r="Q36" s="36">
        <v>3062598.6</v>
      </c>
      <c r="R36" s="35">
        <v>2753.49</v>
      </c>
      <c r="S36" s="35">
        <f t="shared" si="0"/>
        <v>3062.5986000000003</v>
      </c>
      <c r="T36" s="42">
        <v>3437.326</v>
      </c>
      <c r="U36" s="42">
        <v>2753.49</v>
      </c>
      <c r="V36" s="42">
        <v>2753.49</v>
      </c>
      <c r="W36" s="42">
        <v>2753.49</v>
      </c>
    </row>
    <row r="37" spans="1:27" s="218" customFormat="1" ht="47.25">
      <c r="A37" s="262">
        <v>31</v>
      </c>
      <c r="B37" s="23" t="s">
        <v>364</v>
      </c>
      <c r="C37" s="34" t="s">
        <v>399</v>
      </c>
      <c r="D37" s="34" t="s">
        <v>455</v>
      </c>
      <c r="E37" s="34" t="s">
        <v>397</v>
      </c>
      <c r="F37" s="35">
        <v>97</v>
      </c>
      <c r="G37" s="35">
        <v>97</v>
      </c>
      <c r="H37" s="36">
        <v>97</v>
      </c>
      <c r="I37" s="35">
        <v>11001.826449999999</v>
      </c>
      <c r="J37" s="36">
        <v>97</v>
      </c>
      <c r="K37" s="35">
        <v>10807.762000000001</v>
      </c>
      <c r="L37" s="36">
        <v>97</v>
      </c>
      <c r="M37" s="35">
        <v>8657.6209999999992</v>
      </c>
      <c r="N37" s="36">
        <v>97</v>
      </c>
      <c r="O37" s="35">
        <v>8657.6209999999992</v>
      </c>
      <c r="P37" s="36">
        <v>97</v>
      </c>
      <c r="Q37" s="36">
        <v>11001826.449999999</v>
      </c>
      <c r="R37" s="35">
        <v>8657.6209999999992</v>
      </c>
      <c r="S37" s="35">
        <f t="shared" si="0"/>
        <v>11001.826449999999</v>
      </c>
      <c r="T37" s="42">
        <v>10807.762000000001</v>
      </c>
      <c r="U37" s="42">
        <v>8657.6209999999992</v>
      </c>
      <c r="V37" s="42">
        <v>8657.6209999999992</v>
      </c>
      <c r="W37" s="42">
        <v>8657.6209999999992</v>
      </c>
    </row>
    <row r="38" spans="1:27" s="218" customFormat="1" ht="47.25">
      <c r="A38" s="262">
        <v>32</v>
      </c>
      <c r="B38" s="23" t="s">
        <v>364</v>
      </c>
      <c r="C38" s="34" t="s">
        <v>400</v>
      </c>
      <c r="D38" s="34" t="s">
        <v>455</v>
      </c>
      <c r="E38" s="34" t="s">
        <v>397</v>
      </c>
      <c r="F38" s="35">
        <v>55</v>
      </c>
      <c r="G38" s="35">
        <v>55</v>
      </c>
      <c r="H38" s="36">
        <v>55</v>
      </c>
      <c r="I38" s="35">
        <v>12620.985000000001</v>
      </c>
      <c r="J38" s="36">
        <v>55</v>
      </c>
      <c r="K38" s="35">
        <v>12409.722</v>
      </c>
      <c r="L38" s="36">
        <v>55</v>
      </c>
      <c r="M38" s="35">
        <v>9940.8819999999996</v>
      </c>
      <c r="N38" s="36">
        <v>55</v>
      </c>
      <c r="O38" s="35">
        <v>9940.8819999999996</v>
      </c>
      <c r="P38" s="36">
        <v>55</v>
      </c>
      <c r="Q38" s="36">
        <v>12620985</v>
      </c>
      <c r="R38" s="35">
        <v>9940.8819999999996</v>
      </c>
      <c r="S38" s="35">
        <f t="shared" si="0"/>
        <v>12620.985000000001</v>
      </c>
      <c r="T38" s="42">
        <v>12409.722</v>
      </c>
      <c r="U38" s="42">
        <v>9940.8819999999996</v>
      </c>
      <c r="V38" s="42">
        <v>9940.8819999999996</v>
      </c>
      <c r="W38" s="42">
        <v>9940.8819999999996</v>
      </c>
    </row>
    <row r="39" spans="1:27" ht="47.25">
      <c r="A39" s="262">
        <v>33</v>
      </c>
      <c r="B39" s="23" t="s">
        <v>364</v>
      </c>
      <c r="C39" s="34" t="s">
        <v>401</v>
      </c>
      <c r="D39" s="34" t="s">
        <v>455</v>
      </c>
      <c r="E39" s="34" t="s">
        <v>402</v>
      </c>
      <c r="F39" s="35">
        <v>13050</v>
      </c>
      <c r="G39" s="35">
        <v>13050</v>
      </c>
      <c r="H39" s="36">
        <v>12371</v>
      </c>
      <c r="I39" s="35">
        <v>179143.99100000001</v>
      </c>
      <c r="J39" s="36">
        <v>12000</v>
      </c>
      <c r="K39" s="35">
        <v>188856.07</v>
      </c>
      <c r="L39" s="36">
        <v>12000</v>
      </c>
      <c r="M39" s="35">
        <v>197500.48800000001</v>
      </c>
      <c r="N39" s="36">
        <v>12000</v>
      </c>
      <c r="O39" s="35">
        <v>200456.72899999999</v>
      </c>
      <c r="P39" s="36">
        <v>12000</v>
      </c>
      <c r="Q39" s="36">
        <v>179143991</v>
      </c>
      <c r="R39" s="35">
        <v>203268.27299999999</v>
      </c>
      <c r="S39" s="35">
        <f t="shared" si="0"/>
        <v>179143.99100000001</v>
      </c>
      <c r="T39" s="35">
        <v>188856.07</v>
      </c>
      <c r="U39" s="35">
        <v>197500.48800000001</v>
      </c>
      <c r="V39" s="226">
        <v>200456.72899999999</v>
      </c>
      <c r="W39" s="226">
        <v>203268.27299999999</v>
      </c>
    </row>
    <row r="40" spans="1:27" ht="78.75">
      <c r="A40" s="262">
        <v>34</v>
      </c>
      <c r="B40" s="23" t="s">
        <v>364</v>
      </c>
      <c r="C40" s="34" t="s">
        <v>403</v>
      </c>
      <c r="D40" s="34" t="s">
        <v>455</v>
      </c>
      <c r="E40" s="34" t="s">
        <v>404</v>
      </c>
      <c r="F40" s="35">
        <v>510</v>
      </c>
      <c r="G40" s="35">
        <v>510</v>
      </c>
      <c r="H40" s="36">
        <v>485</v>
      </c>
      <c r="I40" s="35">
        <v>10526.113800000001</v>
      </c>
      <c r="J40" s="36">
        <v>510</v>
      </c>
      <c r="K40" s="35">
        <v>11782.040999999999</v>
      </c>
      <c r="L40" s="36">
        <v>510</v>
      </c>
      <c r="M40" s="35">
        <v>12696.555</v>
      </c>
      <c r="N40" s="36">
        <v>510</v>
      </c>
      <c r="O40" s="35">
        <v>13277.017</v>
      </c>
      <c r="P40" s="36">
        <v>510</v>
      </c>
      <c r="Q40" s="36">
        <v>10526113.800000001</v>
      </c>
      <c r="R40" s="35">
        <v>13829.475</v>
      </c>
      <c r="S40" s="35">
        <f t="shared" si="0"/>
        <v>10526.113800000001</v>
      </c>
      <c r="T40" s="35">
        <v>11782.040999999999</v>
      </c>
      <c r="U40" s="35">
        <v>12696.555</v>
      </c>
      <c r="V40" s="226">
        <v>13277.017</v>
      </c>
      <c r="W40" s="226">
        <v>13829.475</v>
      </c>
    </row>
    <row r="41" spans="1:27" ht="47.25">
      <c r="A41" s="262">
        <v>35</v>
      </c>
      <c r="B41" s="23" t="s">
        <v>364</v>
      </c>
      <c r="C41" s="34" t="s">
        <v>405</v>
      </c>
      <c r="D41" s="34" t="s">
        <v>455</v>
      </c>
      <c r="E41" s="34" t="s">
        <v>406</v>
      </c>
      <c r="F41" s="40"/>
      <c r="G41" s="35">
        <v>35770</v>
      </c>
      <c r="H41" s="36">
        <v>32041</v>
      </c>
      <c r="I41" s="35">
        <v>129500.75099</v>
      </c>
      <c r="J41" s="36">
        <v>32850</v>
      </c>
      <c r="K41" s="35">
        <v>147497.52900000001</v>
      </c>
      <c r="L41" s="36">
        <v>32850</v>
      </c>
      <c r="M41" s="35">
        <v>149641.96299999999</v>
      </c>
      <c r="N41" s="36">
        <v>32850</v>
      </c>
      <c r="O41" s="35">
        <v>153889.21100000001</v>
      </c>
      <c r="P41" s="36">
        <v>32850</v>
      </c>
      <c r="Q41" s="36">
        <v>129500750.98999999</v>
      </c>
      <c r="R41" s="35">
        <v>157929.38800000001</v>
      </c>
      <c r="S41" s="35">
        <f t="shared" si="0"/>
        <v>129500.75099</v>
      </c>
      <c r="T41" s="35">
        <v>147497.52900000001</v>
      </c>
      <c r="U41" s="35">
        <v>149641.96299999999</v>
      </c>
      <c r="V41" s="226">
        <v>153889.21100000001</v>
      </c>
      <c r="W41" s="226">
        <v>157929.38800000001</v>
      </c>
    </row>
    <row r="42" spans="1:27" s="218" customFormat="1" ht="173.25">
      <c r="A42" s="262">
        <v>36</v>
      </c>
      <c r="B42" s="228" t="s">
        <v>407</v>
      </c>
      <c r="C42" s="34" t="s">
        <v>408</v>
      </c>
      <c r="D42" s="34" t="s">
        <v>455</v>
      </c>
      <c r="E42" s="34" t="s">
        <v>409</v>
      </c>
      <c r="F42" s="35"/>
      <c r="G42" s="35">
        <v>10500</v>
      </c>
      <c r="H42" s="36">
        <f>9996+8120</f>
        <v>18116</v>
      </c>
      <c r="I42" s="35">
        <v>17992.294000000002</v>
      </c>
      <c r="J42" s="36">
        <v>7497</v>
      </c>
      <c r="K42" s="35">
        <v>8899.732</v>
      </c>
      <c r="L42" s="36">
        <v>0</v>
      </c>
      <c r="M42" s="35">
        <v>0</v>
      </c>
      <c r="N42" s="36">
        <v>0</v>
      </c>
      <c r="O42" s="35">
        <v>0</v>
      </c>
      <c r="P42" s="36">
        <v>0</v>
      </c>
      <c r="Q42" s="36">
        <v>17992294</v>
      </c>
      <c r="R42" s="35">
        <v>0</v>
      </c>
      <c r="S42" s="35">
        <f t="shared" si="0"/>
        <v>17992.294000000002</v>
      </c>
      <c r="T42" s="35">
        <v>0</v>
      </c>
      <c r="U42" s="35">
        <v>0</v>
      </c>
      <c r="V42" s="35">
        <v>0</v>
      </c>
      <c r="W42" s="35">
        <v>0</v>
      </c>
    </row>
    <row r="43" spans="1:27" ht="47.25">
      <c r="A43" s="262">
        <v>37</v>
      </c>
      <c r="B43" s="23" t="s">
        <v>364</v>
      </c>
      <c r="C43" s="34" t="s">
        <v>410</v>
      </c>
      <c r="D43" s="34" t="s">
        <v>455</v>
      </c>
      <c r="E43" s="34" t="s">
        <v>406</v>
      </c>
      <c r="F43" s="35">
        <v>84120</v>
      </c>
      <c r="G43" s="35">
        <v>85559</v>
      </c>
      <c r="H43" s="36">
        <v>81760</v>
      </c>
      <c r="I43" s="35">
        <v>112983.49173000001</v>
      </c>
      <c r="J43" s="36">
        <f>335+88580</f>
        <v>88915</v>
      </c>
      <c r="K43" s="35">
        <v>137703.43699999998</v>
      </c>
      <c r="L43" s="36">
        <f t="shared" ref="L43:P43" si="3">335+88580</f>
        <v>88915</v>
      </c>
      <c r="M43" s="35">
        <v>145342.84899999999</v>
      </c>
      <c r="N43" s="36">
        <f t="shared" si="3"/>
        <v>88915</v>
      </c>
      <c r="O43" s="35">
        <v>150965.622</v>
      </c>
      <c r="P43" s="36">
        <f t="shared" si="3"/>
        <v>88915</v>
      </c>
      <c r="Q43" s="36">
        <v>112983491.73</v>
      </c>
      <c r="R43" s="35">
        <v>156315.19099999999</v>
      </c>
      <c r="S43" s="35">
        <f t="shared" si="0"/>
        <v>112983.49173000001</v>
      </c>
      <c r="T43" s="35">
        <f>1301.145+136402.292</f>
        <v>137703.43699999998</v>
      </c>
      <c r="U43" s="35">
        <f>1361.55+143981.299</f>
        <v>145342.84899999999</v>
      </c>
      <c r="V43" s="226">
        <f>1399.895+149565.727</f>
        <v>150965.622</v>
      </c>
      <c r="W43" s="226">
        <f>1436.387+154878.804</f>
        <v>156315.19099999999</v>
      </c>
    </row>
    <row r="44" spans="1:27" ht="47.25">
      <c r="A44" s="262">
        <v>38</v>
      </c>
      <c r="B44" s="23" t="s">
        <v>364</v>
      </c>
      <c r="C44" s="34" t="s">
        <v>410</v>
      </c>
      <c r="D44" s="34" t="s">
        <v>455</v>
      </c>
      <c r="E44" s="34" t="s">
        <v>366</v>
      </c>
      <c r="F44" s="35">
        <v>4856</v>
      </c>
      <c r="G44" s="35">
        <f>8615+1825</f>
        <v>10440</v>
      </c>
      <c r="H44" s="36">
        <v>13099</v>
      </c>
      <c r="I44" s="35">
        <v>14629.757210000002</v>
      </c>
      <c r="J44" s="36">
        <f>1526+12430</f>
        <v>13956</v>
      </c>
      <c r="K44" s="35">
        <v>18476.974999999999</v>
      </c>
      <c r="L44" s="36">
        <f t="shared" ref="L44:P44" si="4">1526+12430</f>
        <v>13956</v>
      </c>
      <c r="M44" s="35">
        <v>22429.523000000001</v>
      </c>
      <c r="N44" s="36">
        <f t="shared" si="4"/>
        <v>13956</v>
      </c>
      <c r="O44" s="35">
        <v>23407.444</v>
      </c>
      <c r="P44" s="36">
        <f t="shared" si="4"/>
        <v>13956</v>
      </c>
      <c r="Q44" s="36">
        <v>14629757.210000001</v>
      </c>
      <c r="R44" s="35">
        <v>24338.794999999998</v>
      </c>
      <c r="S44" s="35">
        <f t="shared" si="0"/>
        <v>14629.757210000002</v>
      </c>
      <c r="T44" s="35">
        <v>18476.974999999999</v>
      </c>
      <c r="U44" s="35">
        <f>4868.232+17561.291</f>
        <v>22429.523000000001</v>
      </c>
      <c r="V44" s="226">
        <f>5070.84+18336.604</f>
        <v>23407.444</v>
      </c>
      <c r="W44" s="226">
        <f>5263.671+19075.124</f>
        <v>24338.794999999998</v>
      </c>
    </row>
    <row r="45" spans="1:27" ht="47.25">
      <c r="A45" s="262">
        <v>39</v>
      </c>
      <c r="B45" s="23" t="s">
        <v>364</v>
      </c>
      <c r="C45" s="34" t="s">
        <v>410</v>
      </c>
      <c r="D45" s="34" t="s">
        <v>455</v>
      </c>
      <c r="E45" s="34" t="s">
        <v>406</v>
      </c>
      <c r="F45" s="40">
        <v>498</v>
      </c>
      <c r="G45" s="35">
        <v>730</v>
      </c>
      <c r="H45" s="36">
        <v>732</v>
      </c>
      <c r="I45" s="35">
        <v>1255.5559900000001</v>
      </c>
      <c r="J45" s="36">
        <v>730</v>
      </c>
      <c r="K45" s="35">
        <v>1151.076</v>
      </c>
      <c r="L45" s="36">
        <v>730</v>
      </c>
      <c r="M45" s="35">
        <v>1201.076</v>
      </c>
      <c r="N45" s="36">
        <v>730</v>
      </c>
      <c r="O45" s="35">
        <v>1201.076</v>
      </c>
      <c r="P45" s="36">
        <v>730</v>
      </c>
      <c r="Q45" s="36">
        <v>1255555.99</v>
      </c>
      <c r="R45" s="35">
        <v>1201.076</v>
      </c>
      <c r="S45" s="35">
        <f t="shared" si="0"/>
        <v>1255.5559900000001</v>
      </c>
      <c r="T45" s="35">
        <v>1151.076</v>
      </c>
      <c r="U45" s="35">
        <v>1201.076</v>
      </c>
      <c r="V45" s="35">
        <v>1201.076</v>
      </c>
      <c r="W45" s="35">
        <v>1201.076</v>
      </c>
    </row>
    <row r="46" spans="1:27" ht="55.5" customHeight="1">
      <c r="A46" s="262">
        <v>40</v>
      </c>
      <c r="B46" s="23" t="s">
        <v>364</v>
      </c>
      <c r="C46" s="34" t="s">
        <v>411</v>
      </c>
      <c r="D46" s="34" t="s">
        <v>455</v>
      </c>
      <c r="E46" s="34" t="s">
        <v>70</v>
      </c>
      <c r="F46" s="35">
        <v>311410</v>
      </c>
      <c r="G46" s="35">
        <v>327256</v>
      </c>
      <c r="H46" s="36">
        <v>298980</v>
      </c>
      <c r="I46" s="35">
        <v>3957.2379999999998</v>
      </c>
      <c r="J46" s="36">
        <v>238896</v>
      </c>
      <c r="K46" s="35">
        <v>3694.9409999999998</v>
      </c>
      <c r="L46" s="36">
        <v>238896</v>
      </c>
      <c r="M46" s="35">
        <v>3694.9409999999998</v>
      </c>
      <c r="N46" s="36">
        <v>238896</v>
      </c>
      <c r="O46" s="35">
        <v>3694.9409999999998</v>
      </c>
      <c r="P46" s="36">
        <v>238896</v>
      </c>
      <c r="Q46" s="36">
        <v>238896</v>
      </c>
      <c r="R46" s="35">
        <v>3694.9409999999998</v>
      </c>
      <c r="S46" s="35">
        <v>3957.2379999999998</v>
      </c>
      <c r="T46" s="35">
        <v>3694.9409999999998</v>
      </c>
      <c r="U46" s="35">
        <v>3694.9409999999998</v>
      </c>
      <c r="V46" s="35">
        <v>3694.9409999999998</v>
      </c>
      <c r="W46" s="35">
        <v>3694.9409999999998</v>
      </c>
      <c r="X46" s="221"/>
    </row>
    <row r="47" spans="1:27" ht="53.25" customHeight="1">
      <c r="A47" s="262">
        <v>41</v>
      </c>
      <c r="B47" s="23" t="s">
        <v>364</v>
      </c>
      <c r="C47" s="34" t="s">
        <v>412</v>
      </c>
      <c r="D47" s="34" t="s">
        <v>455</v>
      </c>
      <c r="E47" s="34" t="s">
        <v>70</v>
      </c>
      <c r="F47" s="35">
        <v>23040</v>
      </c>
      <c r="G47" s="35">
        <v>44415</v>
      </c>
      <c r="H47" s="36">
        <v>70416</v>
      </c>
      <c r="I47" s="35">
        <v>684.13099999999997</v>
      </c>
      <c r="J47" s="36">
        <v>65068</v>
      </c>
      <c r="K47" s="35">
        <v>1006.39</v>
      </c>
      <c r="L47" s="36">
        <v>65068</v>
      </c>
      <c r="M47" s="35">
        <v>1006.39</v>
      </c>
      <c r="N47" s="36">
        <v>65068</v>
      </c>
      <c r="O47" s="35">
        <v>1006.39</v>
      </c>
      <c r="P47" s="36">
        <v>65068</v>
      </c>
      <c r="Q47" s="36">
        <v>65068</v>
      </c>
      <c r="R47" s="35">
        <v>1006.39</v>
      </c>
      <c r="S47" s="35">
        <v>684.13099999999997</v>
      </c>
      <c r="T47" s="35">
        <v>1006.39</v>
      </c>
      <c r="U47" s="35">
        <v>1006.39</v>
      </c>
      <c r="V47" s="35">
        <v>1006.39</v>
      </c>
      <c r="W47" s="35">
        <v>1006.39</v>
      </c>
    </row>
    <row r="48" spans="1:27" ht="47.25">
      <c r="A48" s="262">
        <v>42</v>
      </c>
      <c r="B48" s="23" t="s">
        <v>364</v>
      </c>
      <c r="C48" s="34" t="s">
        <v>413</v>
      </c>
      <c r="D48" s="34" t="s">
        <v>455</v>
      </c>
      <c r="E48" s="34" t="s">
        <v>377</v>
      </c>
      <c r="F48" s="35">
        <v>68000</v>
      </c>
      <c r="G48" s="35">
        <v>68000</v>
      </c>
      <c r="H48" s="36">
        <v>24755</v>
      </c>
      <c r="I48" s="35">
        <v>99647.34246</v>
      </c>
      <c r="J48" s="36">
        <v>20000</v>
      </c>
      <c r="K48" s="35">
        <v>100847.289</v>
      </c>
      <c r="L48" s="36">
        <v>20000</v>
      </c>
      <c r="M48" s="35">
        <v>115092.36600000001</v>
      </c>
      <c r="N48" s="36">
        <v>20000</v>
      </c>
      <c r="O48" s="35">
        <v>120349.058</v>
      </c>
      <c r="P48" s="36">
        <v>20000</v>
      </c>
      <c r="Q48" s="36">
        <v>99647342.459999993</v>
      </c>
      <c r="R48" s="35">
        <v>125341.87299999999</v>
      </c>
      <c r="S48" s="35">
        <f t="shared" si="0"/>
        <v>99647.34246</v>
      </c>
      <c r="T48" s="35">
        <v>100847.289</v>
      </c>
      <c r="U48" s="35">
        <f>121429.804-6337.438</f>
        <v>115092.36600000001</v>
      </c>
      <c r="V48" s="226">
        <f>126686.496-6337.438</f>
        <v>120349.058</v>
      </c>
      <c r="W48" s="226">
        <f>131679.311-6337.438</f>
        <v>125341.87299999999</v>
      </c>
      <c r="X48" s="221"/>
      <c r="Y48" s="221"/>
      <c r="Z48" s="221"/>
      <c r="AA48" s="221"/>
    </row>
    <row r="49" spans="1:26" ht="68.25" customHeight="1">
      <c r="A49" s="262">
        <v>43</v>
      </c>
      <c r="B49" s="23" t="s">
        <v>364</v>
      </c>
      <c r="C49" s="34" t="s">
        <v>414</v>
      </c>
      <c r="D49" s="34" t="s">
        <v>455</v>
      </c>
      <c r="E49" s="34" t="s">
        <v>415</v>
      </c>
      <c r="F49" s="35">
        <v>70080</v>
      </c>
      <c r="G49" s="35">
        <v>70080</v>
      </c>
      <c r="H49" s="36">
        <v>70272</v>
      </c>
      <c r="I49" s="35">
        <v>26341.379410000001</v>
      </c>
      <c r="J49" s="36">
        <v>70080</v>
      </c>
      <c r="K49" s="35">
        <v>28903.050999999999</v>
      </c>
      <c r="L49" s="36">
        <v>70080</v>
      </c>
      <c r="M49" s="35">
        <v>28903.050999999999</v>
      </c>
      <c r="N49" s="36">
        <v>70080</v>
      </c>
      <c r="O49" s="35">
        <v>28903.050999999999</v>
      </c>
      <c r="P49" s="36">
        <v>70080</v>
      </c>
      <c r="Q49" s="36">
        <v>26341379.41</v>
      </c>
      <c r="R49" s="35">
        <v>28903.050999999999</v>
      </c>
      <c r="S49" s="35">
        <f t="shared" si="0"/>
        <v>26341.379410000001</v>
      </c>
      <c r="T49" s="35">
        <v>28903.050999999999</v>
      </c>
      <c r="U49" s="35">
        <v>28903.050999999999</v>
      </c>
      <c r="V49" s="35">
        <v>28903.050999999999</v>
      </c>
      <c r="W49" s="35">
        <v>28903.050999999999</v>
      </c>
      <c r="X49" s="221"/>
    </row>
    <row r="50" spans="1:26" ht="66" customHeight="1">
      <c r="A50" s="262">
        <v>44</v>
      </c>
      <c r="B50" s="23" t="s">
        <v>364</v>
      </c>
      <c r="C50" s="34" t="s">
        <v>416</v>
      </c>
      <c r="D50" s="34" t="s">
        <v>455</v>
      </c>
      <c r="E50" s="34" t="s">
        <v>417</v>
      </c>
      <c r="F50" s="35">
        <v>74</v>
      </c>
      <c r="G50" s="35">
        <v>74</v>
      </c>
      <c r="H50" s="41">
        <v>70</v>
      </c>
      <c r="I50" s="42">
        <v>18757.612209999999</v>
      </c>
      <c r="J50" s="36">
        <v>69</v>
      </c>
      <c r="K50" s="35">
        <v>18825.115000000002</v>
      </c>
      <c r="L50" s="36">
        <v>69</v>
      </c>
      <c r="M50" s="35">
        <v>21945.45</v>
      </c>
      <c r="N50" s="36">
        <v>69</v>
      </c>
      <c r="O50" s="35">
        <v>22035.504000000001</v>
      </c>
      <c r="P50" s="36">
        <v>69</v>
      </c>
      <c r="Q50" s="41">
        <v>18757612.210000001</v>
      </c>
      <c r="R50" s="42">
        <v>22121.216</v>
      </c>
      <c r="S50" s="35">
        <f t="shared" si="0"/>
        <v>18757.612209999999</v>
      </c>
      <c r="T50" s="35">
        <v>18825.115000000002</v>
      </c>
      <c r="U50" s="35">
        <v>21945.45</v>
      </c>
      <c r="V50" s="226">
        <v>22035.504000000001</v>
      </c>
      <c r="W50" s="226">
        <v>22121.216</v>
      </c>
      <c r="X50" s="221"/>
      <c r="Y50" s="221"/>
      <c r="Z50" s="221"/>
    </row>
    <row r="51" spans="1:26" ht="68.25" customHeight="1">
      <c r="A51" s="262">
        <v>45</v>
      </c>
      <c r="B51" s="23" t="s">
        <v>364</v>
      </c>
      <c r="C51" s="34" t="s">
        <v>418</v>
      </c>
      <c r="D51" s="34" t="s">
        <v>455</v>
      </c>
      <c r="E51" s="34" t="s">
        <v>419</v>
      </c>
      <c r="F51" s="35">
        <v>0</v>
      </c>
      <c r="G51" s="35">
        <v>1228</v>
      </c>
      <c r="H51" s="36">
        <v>773</v>
      </c>
      <c r="I51" s="35">
        <v>1363.94723</v>
      </c>
      <c r="J51" s="36">
        <v>763</v>
      </c>
      <c r="K51" s="35">
        <v>1818.2910000000002</v>
      </c>
      <c r="L51" s="36">
        <v>763</v>
      </c>
      <c r="M51" s="35">
        <v>1595.1120000000001</v>
      </c>
      <c r="N51" s="36">
        <v>763</v>
      </c>
      <c r="O51" s="35">
        <v>1595.1120000000001</v>
      </c>
      <c r="P51" s="36">
        <v>763</v>
      </c>
      <c r="Q51" s="36">
        <v>1363947.23</v>
      </c>
      <c r="R51" s="35">
        <v>1595.1120000000001</v>
      </c>
      <c r="S51" s="35">
        <f t="shared" si="0"/>
        <v>1363.94723</v>
      </c>
      <c r="T51" s="35">
        <f>1595.112+223.179</f>
        <v>1818.2910000000002</v>
      </c>
      <c r="U51" s="35">
        <v>1595.1120000000001</v>
      </c>
      <c r="V51" s="35">
        <v>1595.1120000000001</v>
      </c>
      <c r="W51" s="35">
        <v>1595.1120000000001</v>
      </c>
    </row>
    <row r="52" spans="1:26" ht="69" customHeight="1">
      <c r="A52" s="262">
        <v>46</v>
      </c>
      <c r="B52" s="23" t="s">
        <v>364</v>
      </c>
      <c r="C52" s="34" t="s">
        <v>420</v>
      </c>
      <c r="D52" s="34" t="s">
        <v>455</v>
      </c>
      <c r="E52" s="34" t="s">
        <v>397</v>
      </c>
      <c r="F52" s="35">
        <f>3470+3950</f>
        <v>7420</v>
      </c>
      <c r="G52" s="35">
        <v>7420</v>
      </c>
      <c r="H52" s="36">
        <v>8013</v>
      </c>
      <c r="I52" s="35">
        <v>56864.873829999997</v>
      </c>
      <c r="J52" s="36">
        <v>7860</v>
      </c>
      <c r="K52" s="35">
        <v>61481.824000000001</v>
      </c>
      <c r="L52" s="36">
        <v>7860</v>
      </c>
      <c r="M52" s="35">
        <v>69680.046000000002</v>
      </c>
      <c r="N52" s="36">
        <v>7860</v>
      </c>
      <c r="O52" s="35">
        <v>72275.514999999999</v>
      </c>
      <c r="P52" s="36">
        <v>7860</v>
      </c>
      <c r="Q52" s="36">
        <v>56864873.829999998</v>
      </c>
      <c r="R52" s="35">
        <v>75022.597999999998</v>
      </c>
      <c r="S52" s="35">
        <f t="shared" si="0"/>
        <v>56864.873829999997</v>
      </c>
      <c r="T52" s="35">
        <v>61481.824000000001</v>
      </c>
      <c r="U52" s="35">
        <v>69680.046000000002</v>
      </c>
      <c r="V52" s="226">
        <v>72275.514999999999</v>
      </c>
      <c r="W52" s="226">
        <v>75022.597999999998</v>
      </c>
      <c r="X52" s="221"/>
    </row>
    <row r="53" spans="1:26" ht="81" customHeight="1">
      <c r="A53" s="262">
        <v>47</v>
      </c>
      <c r="B53" s="23" t="s">
        <v>421</v>
      </c>
      <c r="C53" s="34" t="s">
        <v>422</v>
      </c>
      <c r="D53" s="34" t="s">
        <v>455</v>
      </c>
      <c r="E53" s="34" t="s">
        <v>423</v>
      </c>
      <c r="F53" s="35"/>
      <c r="G53" s="35">
        <v>104</v>
      </c>
      <c r="H53" s="36">
        <v>80</v>
      </c>
      <c r="I53" s="35">
        <v>5488.2650000000003</v>
      </c>
      <c r="J53" s="36">
        <v>64</v>
      </c>
      <c r="K53" s="35">
        <v>4888.4309999999996</v>
      </c>
      <c r="L53" s="36">
        <v>64</v>
      </c>
      <c r="M53" s="35">
        <v>5353.2939999999999</v>
      </c>
      <c r="N53" s="36">
        <v>64</v>
      </c>
      <c r="O53" s="35">
        <v>5353.2939999999999</v>
      </c>
      <c r="P53" s="36">
        <v>64</v>
      </c>
      <c r="Q53" s="36">
        <v>5488265</v>
      </c>
      <c r="R53" s="35">
        <v>5353.2939999999999</v>
      </c>
      <c r="S53" s="35">
        <v>5488.2650000000003</v>
      </c>
      <c r="T53" s="35">
        <v>4888.4309999999996</v>
      </c>
      <c r="U53" s="35">
        <v>5353.2939999999999</v>
      </c>
      <c r="V53" s="35">
        <v>5353.2939999999999</v>
      </c>
      <c r="W53" s="35">
        <v>5353.2939999999999</v>
      </c>
      <c r="X53" s="221"/>
    </row>
    <row r="54" spans="1:26" ht="50.1" customHeight="1">
      <c r="A54" s="262">
        <v>48</v>
      </c>
      <c r="B54" s="23" t="s">
        <v>421</v>
      </c>
      <c r="C54" s="34" t="s">
        <v>424</v>
      </c>
      <c r="D54" s="34" t="s">
        <v>455</v>
      </c>
      <c r="E54" s="34" t="s">
        <v>423</v>
      </c>
      <c r="F54" s="35"/>
      <c r="G54" s="35">
        <v>727</v>
      </c>
      <c r="H54" s="36">
        <v>750</v>
      </c>
      <c r="I54" s="35">
        <v>54589.939439999995</v>
      </c>
      <c r="J54" s="36">
        <v>767</v>
      </c>
      <c r="K54" s="35">
        <v>58584.794000000002</v>
      </c>
      <c r="L54" s="36">
        <v>767</v>
      </c>
      <c r="M54" s="35">
        <v>64155.883999999998</v>
      </c>
      <c r="N54" s="36">
        <v>767</v>
      </c>
      <c r="O54" s="35">
        <v>68712.350000000006</v>
      </c>
      <c r="P54" s="36">
        <v>767</v>
      </c>
      <c r="Q54" s="36">
        <v>54589939.439999998</v>
      </c>
      <c r="R54" s="35">
        <v>72807.705000000002</v>
      </c>
      <c r="S54" s="35">
        <f t="shared" si="0"/>
        <v>54589.939439999995</v>
      </c>
      <c r="T54" s="35">
        <v>58584.794000000002</v>
      </c>
      <c r="U54" s="35">
        <v>64155.883999999998</v>
      </c>
      <c r="V54" s="226">
        <v>68712.350000000006</v>
      </c>
      <c r="W54" s="226">
        <v>72807.705000000002</v>
      </c>
      <c r="X54" s="221"/>
    </row>
    <row r="55" spans="1:26" ht="25.5" customHeight="1">
      <c r="A55" s="262">
        <v>49</v>
      </c>
      <c r="B55" s="23" t="s">
        <v>421</v>
      </c>
      <c r="C55" s="34" t="s">
        <v>425</v>
      </c>
      <c r="D55" s="34" t="s">
        <v>455</v>
      </c>
      <c r="E55" s="34" t="s">
        <v>423</v>
      </c>
      <c r="F55" s="35"/>
      <c r="G55" s="35">
        <v>90</v>
      </c>
      <c r="H55" s="36">
        <v>103</v>
      </c>
      <c r="I55" s="35">
        <v>7683.5702000000001</v>
      </c>
      <c r="J55" s="36">
        <v>113</v>
      </c>
      <c r="K55" s="35">
        <v>8631.1329999999998</v>
      </c>
      <c r="L55" s="36">
        <v>113</v>
      </c>
      <c r="M55" s="35">
        <v>9451.91</v>
      </c>
      <c r="N55" s="36">
        <v>113</v>
      </c>
      <c r="O55" s="35">
        <v>9451.91</v>
      </c>
      <c r="P55" s="36">
        <v>113</v>
      </c>
      <c r="Q55" s="36">
        <v>7683570.2000000002</v>
      </c>
      <c r="R55" s="35">
        <v>9451.91</v>
      </c>
      <c r="S55" s="35">
        <f t="shared" si="0"/>
        <v>7683.5702000000001</v>
      </c>
      <c r="T55" s="35">
        <v>8631.1329999999998</v>
      </c>
      <c r="U55" s="35">
        <v>9451.91</v>
      </c>
      <c r="V55" s="35">
        <v>9451.91</v>
      </c>
      <c r="W55" s="35">
        <v>9451.91</v>
      </c>
      <c r="X55" s="221"/>
    </row>
    <row r="56" spans="1:26" ht="46.5" customHeight="1">
      <c r="A56" s="262">
        <v>50</v>
      </c>
      <c r="B56" s="23" t="s">
        <v>421</v>
      </c>
      <c r="C56" s="34" t="s">
        <v>426</v>
      </c>
      <c r="D56" s="34" t="s">
        <v>455</v>
      </c>
      <c r="E56" s="34" t="s">
        <v>423</v>
      </c>
      <c r="F56" s="35"/>
      <c r="G56" s="35">
        <v>122</v>
      </c>
      <c r="H56" s="36">
        <v>120</v>
      </c>
      <c r="I56" s="35">
        <v>8561.6928800000005</v>
      </c>
      <c r="J56" s="36">
        <v>115</v>
      </c>
      <c r="K56" s="35">
        <v>8783.893</v>
      </c>
      <c r="L56" s="36">
        <v>115</v>
      </c>
      <c r="M56" s="35">
        <v>9619.2000000000007</v>
      </c>
      <c r="N56" s="36">
        <v>115</v>
      </c>
      <c r="O56" s="35">
        <v>9619.2000000000007</v>
      </c>
      <c r="P56" s="36">
        <v>115</v>
      </c>
      <c r="Q56" s="36">
        <v>8561692.8800000008</v>
      </c>
      <c r="R56" s="35">
        <v>9619.2000000000007</v>
      </c>
      <c r="S56" s="35">
        <f t="shared" si="0"/>
        <v>8561.6928800000005</v>
      </c>
      <c r="T56" s="35">
        <v>8783.893</v>
      </c>
      <c r="U56" s="35">
        <v>9619.2000000000007</v>
      </c>
      <c r="V56" s="35">
        <v>9619.2000000000007</v>
      </c>
      <c r="W56" s="35">
        <v>9619.2000000000007</v>
      </c>
      <c r="X56" s="221"/>
    </row>
    <row r="57" spans="1:26" ht="41.25" customHeight="1">
      <c r="A57" s="262">
        <v>51</v>
      </c>
      <c r="B57" s="23" t="s">
        <v>421</v>
      </c>
      <c r="C57" s="34" t="s">
        <v>427</v>
      </c>
      <c r="D57" s="34" t="s">
        <v>455</v>
      </c>
      <c r="E57" s="34" t="s">
        <v>423</v>
      </c>
      <c r="F57" s="35"/>
      <c r="G57" s="35">
        <v>219</v>
      </c>
      <c r="H57" s="36">
        <v>201</v>
      </c>
      <c r="I57" s="35">
        <v>14415.837079999999</v>
      </c>
      <c r="J57" s="36">
        <v>191</v>
      </c>
      <c r="K57" s="35">
        <v>14588.9</v>
      </c>
      <c r="L57" s="36">
        <v>191</v>
      </c>
      <c r="M57" s="35">
        <v>15977.537</v>
      </c>
      <c r="N57" s="36">
        <v>191</v>
      </c>
      <c r="O57" s="35">
        <v>15977.537</v>
      </c>
      <c r="P57" s="36">
        <v>191</v>
      </c>
      <c r="Q57" s="36">
        <v>191</v>
      </c>
      <c r="R57" s="35">
        <v>15977.537</v>
      </c>
      <c r="S57" s="35">
        <v>14415.837079999999</v>
      </c>
      <c r="T57" s="35">
        <v>14588.9</v>
      </c>
      <c r="U57" s="35">
        <v>15977.537</v>
      </c>
      <c r="V57" s="35">
        <v>15977.537</v>
      </c>
      <c r="W57" s="35">
        <v>15977.537</v>
      </c>
      <c r="X57" s="221"/>
    </row>
    <row r="58" spans="1:26" ht="38.25" customHeight="1">
      <c r="A58" s="262">
        <v>52</v>
      </c>
      <c r="B58" s="23" t="s">
        <v>421</v>
      </c>
      <c r="C58" s="34" t="s">
        <v>428</v>
      </c>
      <c r="D58" s="34" t="s">
        <v>455</v>
      </c>
      <c r="E58" s="34" t="s">
        <v>423</v>
      </c>
      <c r="F58" s="35"/>
      <c r="G58" s="35">
        <v>10</v>
      </c>
      <c r="H58" s="36">
        <v>10</v>
      </c>
      <c r="I58" s="35">
        <v>731.76840000000004</v>
      </c>
      <c r="J58" s="36">
        <v>10</v>
      </c>
      <c r="K58" s="35">
        <v>763.81700000000001</v>
      </c>
      <c r="L58" s="36">
        <v>10</v>
      </c>
      <c r="M58" s="35">
        <v>836.452</v>
      </c>
      <c r="N58" s="36">
        <v>10</v>
      </c>
      <c r="O58" s="35">
        <v>836.452</v>
      </c>
      <c r="P58" s="36">
        <v>10</v>
      </c>
      <c r="Q58" s="36">
        <v>10</v>
      </c>
      <c r="R58" s="35">
        <v>836.452</v>
      </c>
      <c r="S58" s="35">
        <v>731.76840000000004</v>
      </c>
      <c r="T58" s="35">
        <v>763.81700000000001</v>
      </c>
      <c r="U58" s="35">
        <v>836.452</v>
      </c>
      <c r="V58" s="35">
        <v>836.452</v>
      </c>
      <c r="W58" s="35">
        <v>836.452</v>
      </c>
    </row>
    <row r="59" spans="1:26" ht="24.95" customHeight="1">
      <c r="A59" s="262"/>
      <c r="B59" s="270"/>
      <c r="C59" s="43" t="s">
        <v>429</v>
      </c>
      <c r="D59" s="43"/>
      <c r="E59" s="43"/>
      <c r="F59" s="44"/>
      <c r="G59" s="44"/>
      <c r="H59" s="44"/>
      <c r="I59" s="44">
        <f>SUM(I7:I58)</f>
        <v>2614213.4118399993</v>
      </c>
      <c r="J59" s="229"/>
      <c r="K59" s="44">
        <f>SUM(K7:K58)</f>
        <v>2885090.9882000005</v>
      </c>
      <c r="L59" s="229"/>
      <c r="M59" s="44">
        <f>SUM(M7:M58)</f>
        <v>3024043.9310000017</v>
      </c>
      <c r="N59" s="229"/>
      <c r="O59" s="44">
        <f>SUM(O7:O58)</f>
        <v>3108615.1350000026</v>
      </c>
      <c r="P59" s="244"/>
      <c r="Q59" s="244"/>
      <c r="R59" s="44">
        <f>SUM(R7:R58)</f>
        <v>3188993.5480000018</v>
      </c>
      <c r="S59" s="44">
        <f>SUM(S7:S58)</f>
        <v>2614213.4118399993</v>
      </c>
      <c r="T59" s="44">
        <f>SUM(T7:T58)</f>
        <v>2876191.2562000006</v>
      </c>
      <c r="U59" s="44">
        <f>SUM(U7:U58)</f>
        <v>3024043.9310000017</v>
      </c>
      <c r="V59" s="44">
        <f t="shared" ref="V59:W59" si="5">SUM(V7:V58)</f>
        <v>3108615.1350000026</v>
      </c>
      <c r="W59" s="44">
        <f t="shared" si="5"/>
        <v>3188993.5480000018</v>
      </c>
    </row>
    <row r="60" spans="1:26" ht="24.95" customHeight="1">
      <c r="C60" s="230"/>
      <c r="D60" s="230"/>
      <c r="E60" s="230"/>
      <c r="F60" s="230"/>
      <c r="G60" s="230"/>
      <c r="H60" s="230"/>
      <c r="I60" s="230"/>
      <c r="S60" s="220">
        <f>S59-S41-S45</f>
        <v>2483457.1048599994</v>
      </c>
      <c r="T60" s="220">
        <f t="shared" ref="T60:W60" si="6">T59-T41-T45</f>
        <v>2727542.6512000007</v>
      </c>
      <c r="U60" s="220">
        <f t="shared" si="6"/>
        <v>2873200.8920000019</v>
      </c>
      <c r="V60" s="220">
        <f t="shared" si="6"/>
        <v>2953524.8480000026</v>
      </c>
      <c r="W60" s="220">
        <f t="shared" si="6"/>
        <v>3029863.0840000021</v>
      </c>
    </row>
    <row r="61" spans="1:26" ht="24.95" customHeight="1">
      <c r="C61" s="230"/>
      <c r="D61" s="230"/>
      <c r="E61" s="230"/>
      <c r="F61" s="230"/>
      <c r="G61" s="230"/>
      <c r="H61" s="230"/>
      <c r="I61" s="230"/>
      <c r="U61" s="220">
        <v>2865886.392</v>
      </c>
      <c r="V61" s="221">
        <v>2946210.3480000002</v>
      </c>
      <c r="W61" s="221">
        <v>3022548.5839999998</v>
      </c>
    </row>
    <row r="62" spans="1:26" ht="24.95" customHeight="1">
      <c r="C62" s="230"/>
      <c r="D62" s="230"/>
      <c r="E62" s="230"/>
      <c r="F62" s="230"/>
      <c r="G62" s="230"/>
      <c r="H62" s="230"/>
      <c r="I62" s="230"/>
      <c r="U62" s="220">
        <f>U60-U61</f>
        <v>7314.5000000018626</v>
      </c>
      <c r="V62" s="220">
        <f t="shared" ref="V62:W62" si="7">V60-V61</f>
        <v>7314.5000000023283</v>
      </c>
      <c r="W62" s="220">
        <f t="shared" si="7"/>
        <v>7314.5000000023283</v>
      </c>
    </row>
    <row r="63" spans="1:26" ht="24.95" customHeight="1">
      <c r="C63" s="230"/>
      <c r="D63" s="230"/>
      <c r="E63" s="230"/>
      <c r="F63" s="230"/>
      <c r="G63" s="230"/>
      <c r="H63" s="230"/>
      <c r="I63" s="230"/>
    </row>
    <row r="64" spans="1:26" ht="24.95" customHeight="1">
      <c r="C64" s="230"/>
      <c r="D64" s="230"/>
      <c r="E64" s="230"/>
      <c r="F64" s="230"/>
      <c r="G64" s="230"/>
      <c r="H64" s="230"/>
      <c r="I64" s="230"/>
    </row>
    <row r="65" spans="2:27" s="219" customFormat="1">
      <c r="B65" s="217"/>
      <c r="C65" s="230"/>
      <c r="D65" s="230"/>
      <c r="E65" s="230"/>
      <c r="F65" s="230"/>
      <c r="G65" s="230"/>
      <c r="H65" s="230"/>
      <c r="I65" s="230"/>
      <c r="T65" s="220"/>
      <c r="U65" s="220"/>
      <c r="V65" s="221"/>
      <c r="W65" s="221"/>
      <c r="X65" s="217"/>
      <c r="Y65" s="217"/>
      <c r="Z65" s="217"/>
      <c r="AA65" s="217"/>
    </row>
    <row r="66" spans="2:27" s="219" customFormat="1">
      <c r="B66" s="217"/>
      <c r="C66" s="230"/>
      <c r="D66" s="230"/>
      <c r="E66" s="230"/>
      <c r="F66" s="230"/>
      <c r="G66" s="230"/>
      <c r="H66" s="230"/>
      <c r="I66" s="230"/>
      <c r="T66" s="220"/>
      <c r="U66" s="220"/>
      <c r="V66" s="221"/>
      <c r="W66" s="221"/>
      <c r="X66" s="217"/>
      <c r="Y66" s="217"/>
      <c r="Z66" s="217"/>
      <c r="AA66" s="217"/>
    </row>
    <row r="67" spans="2:27" s="219" customFormat="1">
      <c r="B67" s="217"/>
      <c r="C67" s="230"/>
      <c r="D67" s="230"/>
      <c r="E67" s="230"/>
      <c r="F67" s="230"/>
      <c r="G67" s="230"/>
      <c r="H67" s="230"/>
      <c r="I67" s="230"/>
      <c r="T67" s="220"/>
      <c r="U67" s="220"/>
      <c r="V67" s="221"/>
      <c r="W67" s="221"/>
      <c r="X67" s="217"/>
      <c r="Y67" s="217"/>
      <c r="Z67" s="217"/>
      <c r="AA67" s="217"/>
    </row>
    <row r="68" spans="2:27" s="219" customFormat="1">
      <c r="B68" s="217"/>
      <c r="C68" s="230"/>
      <c r="D68" s="230"/>
      <c r="E68" s="230"/>
      <c r="F68" s="230"/>
      <c r="G68" s="230"/>
      <c r="H68" s="230"/>
      <c r="I68" s="230"/>
      <c r="T68" s="220"/>
      <c r="U68" s="220"/>
      <c r="V68" s="221"/>
      <c r="W68" s="221"/>
      <c r="X68" s="217"/>
      <c r="Y68" s="217"/>
      <c r="Z68" s="217"/>
      <c r="AA68" s="217"/>
    </row>
    <row r="69" spans="2:27" s="219" customFormat="1">
      <c r="B69" s="217"/>
      <c r="C69" s="230"/>
      <c r="D69" s="230"/>
      <c r="E69" s="230"/>
      <c r="F69" s="230"/>
      <c r="G69" s="230"/>
      <c r="H69" s="230"/>
      <c r="I69" s="230"/>
      <c r="T69" s="220"/>
      <c r="U69" s="220"/>
      <c r="V69" s="221"/>
      <c r="W69" s="221"/>
      <c r="X69" s="217"/>
      <c r="Y69" s="217"/>
      <c r="Z69" s="217"/>
      <c r="AA69" s="217"/>
    </row>
    <row r="70" spans="2:27" s="219" customFormat="1">
      <c r="B70" s="217"/>
      <c r="C70" s="230"/>
      <c r="D70" s="230"/>
      <c r="E70" s="230"/>
      <c r="F70" s="230"/>
      <c r="G70" s="230"/>
      <c r="H70" s="230"/>
      <c r="I70" s="230"/>
      <c r="T70" s="220"/>
      <c r="U70" s="220"/>
      <c r="V70" s="221"/>
      <c r="W70" s="221"/>
      <c r="X70" s="217"/>
      <c r="Y70" s="217"/>
      <c r="Z70" s="217"/>
      <c r="AA70" s="217"/>
    </row>
    <row r="71" spans="2:27" s="219" customFormat="1">
      <c r="B71" s="217"/>
      <c r="C71" s="230"/>
      <c r="D71" s="230"/>
      <c r="E71" s="230"/>
      <c r="F71" s="230"/>
      <c r="G71" s="230"/>
      <c r="H71" s="230"/>
      <c r="I71" s="230"/>
      <c r="T71" s="220"/>
      <c r="U71" s="220"/>
      <c r="V71" s="221"/>
      <c r="W71" s="221"/>
      <c r="X71" s="217"/>
      <c r="Y71" s="217"/>
      <c r="Z71" s="217"/>
      <c r="AA71" s="217"/>
    </row>
    <row r="72" spans="2:27" s="219" customFormat="1">
      <c r="B72" s="217"/>
      <c r="C72" s="230"/>
      <c r="D72" s="230"/>
      <c r="E72" s="230"/>
      <c r="F72" s="230"/>
      <c r="G72" s="230"/>
      <c r="H72" s="230"/>
      <c r="I72" s="230"/>
      <c r="T72" s="220"/>
      <c r="U72" s="220"/>
      <c r="V72" s="221"/>
      <c r="W72" s="221"/>
      <c r="X72" s="217"/>
      <c r="Y72" s="217"/>
      <c r="Z72" s="217"/>
      <c r="AA72" s="217"/>
    </row>
    <row r="73" spans="2:27" s="219" customFormat="1">
      <c r="B73" s="217"/>
      <c r="C73" s="230"/>
      <c r="D73" s="230"/>
      <c r="E73" s="230"/>
      <c r="F73" s="230"/>
      <c r="G73" s="230"/>
      <c r="H73" s="230"/>
      <c r="I73" s="230"/>
      <c r="T73" s="220"/>
      <c r="U73" s="220"/>
      <c r="V73" s="221"/>
      <c r="W73" s="221"/>
      <c r="X73" s="217"/>
      <c r="Y73" s="217"/>
      <c r="Z73" s="217"/>
      <c r="AA73" s="217"/>
    </row>
    <row r="74" spans="2:27" s="219" customFormat="1">
      <c r="B74" s="217"/>
      <c r="C74" s="230"/>
      <c r="D74" s="230"/>
      <c r="E74" s="230"/>
      <c r="F74" s="230"/>
      <c r="G74" s="230"/>
      <c r="H74" s="230"/>
      <c r="I74" s="230"/>
      <c r="T74" s="220"/>
      <c r="U74" s="220"/>
      <c r="V74" s="221"/>
      <c r="W74" s="221"/>
      <c r="X74" s="217"/>
      <c r="Y74" s="217"/>
      <c r="Z74" s="217"/>
      <c r="AA74" s="217"/>
    </row>
  </sheetData>
  <sheetProtection insertColumns="0" insertRows="0" insertHyperlinks="0" deleteColumns="0" deleteRows="0" selectLockedCells="1" selectUnlockedCells="1"/>
  <mergeCells count="13">
    <mergeCell ref="C4:C5"/>
    <mergeCell ref="D4:D5"/>
    <mergeCell ref="A4:A5"/>
    <mergeCell ref="B2:R2"/>
    <mergeCell ref="C3:U3"/>
    <mergeCell ref="B4:B5"/>
    <mergeCell ref="E4:E5"/>
    <mergeCell ref="H4:I4"/>
    <mergeCell ref="J4:K4"/>
    <mergeCell ref="L4:M4"/>
    <mergeCell ref="N4:O4"/>
    <mergeCell ref="P4:R4"/>
    <mergeCell ref="U4:U5"/>
  </mergeCells>
  <conditionalFormatting sqref="E54:F54">
    <cfRule type="expression" dxfId="172" priority="1" stopIfTrue="1">
      <formula>HasError()</formula>
    </cfRule>
    <cfRule type="expression" dxfId="171" priority="2" stopIfTrue="1">
      <formula>LockedByCondition()</formula>
    </cfRule>
    <cfRule type="expression" dxfId="170" priority="3" stopIfTrue="1">
      <formula>Locked()</formula>
    </cfRule>
  </conditionalFormatting>
  <printOptions horizontalCentered="1"/>
  <pageMargins left="0.28000000000000003" right="0.23" top="0.27559055118110237" bottom="0.27559055118110237" header="0.27559055118110237" footer="0.27559055118110237"/>
  <pageSetup paperSize="9" scale="4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2:O36"/>
  <sheetViews>
    <sheetView view="pageBreakPreview" zoomScale="55" zoomScaleNormal="70" zoomScaleSheetLayoutView="55" workbookViewId="0">
      <selection activeCell="K46" sqref="K46"/>
    </sheetView>
  </sheetViews>
  <sheetFormatPr defaultColWidth="9.140625" defaultRowHeight="15.75"/>
  <cols>
    <col min="1" max="1" width="5.7109375" style="1" customWidth="1"/>
    <col min="2" max="2" width="24.5703125" style="1" customWidth="1"/>
    <col min="3" max="3" width="36" style="1" customWidth="1"/>
    <col min="4" max="4" width="21" style="1" customWidth="1"/>
    <col min="5" max="5" width="19.42578125" style="1" customWidth="1"/>
    <col min="6" max="6" width="17.140625" style="1" customWidth="1"/>
    <col min="7" max="7" width="17.28515625" style="1" customWidth="1"/>
    <col min="8" max="8" width="18.8554687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348" t="s">
        <v>195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31.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7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5" hidden="1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5" hidden="1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72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76" t="s">
        <v>17</v>
      </c>
      <c r="I8" s="376"/>
      <c r="J8" s="376" t="s">
        <v>18</v>
      </c>
      <c r="K8" s="376"/>
      <c r="L8" s="376" t="s">
        <v>14</v>
      </c>
      <c r="M8" s="376"/>
      <c r="N8" s="376" t="s">
        <v>19</v>
      </c>
      <c r="O8" s="376"/>
    </row>
    <row r="9" spans="1:15" ht="126">
      <c r="A9" s="373"/>
      <c r="B9" s="375"/>
      <c r="C9" s="375"/>
      <c r="D9" s="375"/>
      <c r="E9" s="375"/>
      <c r="F9" s="88" t="s">
        <v>6</v>
      </c>
      <c r="G9" s="88" t="s">
        <v>7</v>
      </c>
      <c r="H9" s="88" t="s">
        <v>8</v>
      </c>
      <c r="I9" s="88" t="s">
        <v>9</v>
      </c>
      <c r="J9" s="88" t="s">
        <v>8</v>
      </c>
      <c r="K9" s="88" t="s">
        <v>10</v>
      </c>
      <c r="L9" s="88" t="s">
        <v>11</v>
      </c>
      <c r="M9" s="88" t="s">
        <v>10</v>
      </c>
      <c r="N9" s="88" t="s">
        <v>8</v>
      </c>
      <c r="O9" s="88" t="s">
        <v>10</v>
      </c>
    </row>
    <row r="10" spans="1:15" s="4" customFormat="1" ht="21" customHeight="1">
      <c r="A10" s="87">
        <v>1</v>
      </c>
      <c r="B10" s="87">
        <v>2</v>
      </c>
      <c r="C10" s="87">
        <v>3</v>
      </c>
      <c r="D10" s="87">
        <v>4</v>
      </c>
      <c r="E10" s="87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48" customHeight="1">
      <c r="A11" s="87">
        <v>1</v>
      </c>
      <c r="B11" s="5" t="s">
        <v>196</v>
      </c>
      <c r="C11" s="172" t="s">
        <v>197</v>
      </c>
      <c r="D11" s="88" t="s">
        <v>198</v>
      </c>
      <c r="E11" s="173" t="s">
        <v>62</v>
      </c>
      <c r="F11" s="3">
        <v>19371</v>
      </c>
      <c r="G11" s="6">
        <f>981869363.78/1000</f>
        <v>981869.36378000001</v>
      </c>
      <c r="H11" s="3">
        <v>19325</v>
      </c>
      <c r="I11" s="6">
        <f>1036427705.46/1000</f>
        <v>1036427.7054600001</v>
      </c>
      <c r="J11" s="6">
        <v>19425</v>
      </c>
      <c r="K11" s="6">
        <v>1120895.8</v>
      </c>
      <c r="L11" s="3">
        <v>19455</v>
      </c>
      <c r="M11" s="6">
        <f>K11*104.0561%</f>
        <v>1166360.4545438001</v>
      </c>
      <c r="N11" s="3">
        <v>19550</v>
      </c>
      <c r="O11" s="6">
        <f>M11*103.7046%</f>
        <v>1209569.4439428295</v>
      </c>
    </row>
    <row r="12" spans="1:15" s="4" customFormat="1" ht="48" customHeight="1">
      <c r="A12" s="87">
        <v>2</v>
      </c>
      <c r="B12" s="5" t="s">
        <v>196</v>
      </c>
      <c r="C12" s="172" t="s">
        <v>199</v>
      </c>
      <c r="D12" s="88" t="s">
        <v>198</v>
      </c>
      <c r="E12" s="173" t="s">
        <v>62</v>
      </c>
      <c r="F12" s="3">
        <v>665</v>
      </c>
      <c r="G12" s="6">
        <f>11278444.49/1000</f>
        <v>11278.44449</v>
      </c>
      <c r="H12" s="3">
        <v>658</v>
      </c>
      <c r="I12" s="6">
        <f>14133828.43/1000</f>
        <v>14133.82843</v>
      </c>
      <c r="J12" s="6">
        <v>660</v>
      </c>
      <c r="K12" s="6">
        <v>15285.92</v>
      </c>
      <c r="L12" s="3">
        <v>665</v>
      </c>
      <c r="M12" s="6">
        <f t="shared" ref="M12:M15" si="0">K12*104.0561%</f>
        <v>15905.932201120002</v>
      </c>
      <c r="N12" s="3">
        <v>725</v>
      </c>
      <c r="O12" s="6">
        <f t="shared" ref="O12:O15" si="1">M12*103.7046%</f>
        <v>16495.183365442692</v>
      </c>
    </row>
    <row r="13" spans="1:15" s="4" customFormat="1" ht="48" customHeight="1">
      <c r="A13" s="87">
        <v>3</v>
      </c>
      <c r="B13" s="5" t="s">
        <v>196</v>
      </c>
      <c r="C13" s="172" t="s">
        <v>200</v>
      </c>
      <c r="D13" s="88" t="s">
        <v>198</v>
      </c>
      <c r="E13" s="173" t="s">
        <v>62</v>
      </c>
      <c r="F13" s="3">
        <v>913</v>
      </c>
      <c r="G13" s="6">
        <f>280111618.49/1000</f>
        <v>280111.61849000002</v>
      </c>
      <c r="H13" s="3">
        <v>944</v>
      </c>
      <c r="I13" s="6">
        <f>301039761.24/1000</f>
        <v>301039.76124000002</v>
      </c>
      <c r="J13" s="24">
        <v>944</v>
      </c>
      <c r="K13" s="25">
        <v>325575.15000000002</v>
      </c>
      <c r="L13" s="24">
        <v>944</v>
      </c>
      <c r="M13" s="25">
        <f t="shared" si="0"/>
        <v>338780.80365915003</v>
      </c>
      <c r="N13" s="24">
        <v>944</v>
      </c>
      <c r="O13" s="6">
        <f t="shared" si="1"/>
        <v>351331.27731150686</v>
      </c>
    </row>
    <row r="14" spans="1:15" s="4" customFormat="1" ht="48" customHeight="1">
      <c r="A14" s="87">
        <v>4</v>
      </c>
      <c r="B14" s="5" t="s">
        <v>196</v>
      </c>
      <c r="C14" s="172" t="s">
        <v>201</v>
      </c>
      <c r="D14" s="88" t="s">
        <v>198</v>
      </c>
      <c r="E14" s="173" t="s">
        <v>62</v>
      </c>
      <c r="F14" s="3">
        <v>1070</v>
      </c>
      <c r="G14" s="6">
        <f>316030045.6/1000</f>
        <v>316030.04560000001</v>
      </c>
      <c r="H14" s="3">
        <v>1083</v>
      </c>
      <c r="I14" s="6">
        <f>358675917.84/1000</f>
        <v>358675.91783999995</v>
      </c>
      <c r="J14" s="24">
        <v>968</v>
      </c>
      <c r="K14" s="25">
        <v>387909.9</v>
      </c>
      <c r="L14" s="24">
        <v>968</v>
      </c>
      <c r="M14" s="25">
        <v>403645.8</v>
      </c>
      <c r="N14" s="24">
        <v>968</v>
      </c>
      <c r="O14" s="6">
        <v>418599.99</v>
      </c>
    </row>
    <row r="15" spans="1:15" s="4" customFormat="1" ht="48" customHeight="1">
      <c r="A15" s="87">
        <v>5</v>
      </c>
      <c r="B15" s="5" t="s">
        <v>196</v>
      </c>
      <c r="C15" s="172" t="s">
        <v>202</v>
      </c>
      <c r="D15" s="88" t="s">
        <v>198</v>
      </c>
      <c r="E15" s="173" t="s">
        <v>62</v>
      </c>
      <c r="F15" s="3">
        <v>166</v>
      </c>
      <c r="G15" s="6">
        <f>120128316.84/1000</f>
        <v>120128.31684</v>
      </c>
      <c r="H15" s="3">
        <v>166</v>
      </c>
      <c r="I15" s="6">
        <f>127889735.03/1000</f>
        <v>127889.73503</v>
      </c>
      <c r="J15" s="3">
        <v>166</v>
      </c>
      <c r="K15" s="6">
        <v>138314.20000000001</v>
      </c>
      <c r="L15" s="3">
        <v>166</v>
      </c>
      <c r="M15" s="6">
        <f t="shared" si="0"/>
        <v>143924.36226620001</v>
      </c>
      <c r="N15" s="3">
        <v>166</v>
      </c>
      <c r="O15" s="6">
        <f t="shared" si="1"/>
        <v>149256.18419071365</v>
      </c>
    </row>
    <row r="16" spans="1:15" s="4" customFormat="1" ht="48" customHeight="1">
      <c r="A16" s="87">
        <v>6</v>
      </c>
      <c r="B16" s="5" t="s">
        <v>196</v>
      </c>
      <c r="C16" s="172" t="s">
        <v>203</v>
      </c>
      <c r="D16" s="88" t="s">
        <v>198</v>
      </c>
      <c r="E16" s="173" t="s">
        <v>62</v>
      </c>
      <c r="F16" s="3">
        <v>104</v>
      </c>
      <c r="G16" s="6">
        <f>1785286/1000</f>
        <v>1785.2860000000001</v>
      </c>
      <c r="H16" s="3">
        <v>193</v>
      </c>
      <c r="I16" s="6">
        <f>1785287/1000</f>
        <v>1785.287</v>
      </c>
      <c r="J16" s="3">
        <v>193</v>
      </c>
      <c r="K16" s="6">
        <f>1785287/1000</f>
        <v>1785.287</v>
      </c>
      <c r="L16" s="3">
        <v>193</v>
      </c>
      <c r="M16" s="6">
        <f>1785287/1000</f>
        <v>1785.287</v>
      </c>
      <c r="N16" s="3">
        <v>193</v>
      </c>
      <c r="O16" s="6">
        <v>1785.3</v>
      </c>
    </row>
    <row r="17" spans="1:15" ht="79.5" customHeight="1">
      <c r="A17" s="87">
        <v>7</v>
      </c>
      <c r="B17" s="5" t="s">
        <v>196</v>
      </c>
      <c r="C17" s="172" t="s">
        <v>204</v>
      </c>
      <c r="D17" s="88" t="s">
        <v>198</v>
      </c>
      <c r="E17" s="173" t="s">
        <v>62</v>
      </c>
      <c r="F17" s="3">
        <v>390</v>
      </c>
      <c r="G17" s="6">
        <f>4456578.64/1000</f>
        <v>4456.5786399999997</v>
      </c>
      <c r="H17" s="131">
        <v>320</v>
      </c>
      <c r="I17" s="6">
        <f>7586465/1000</f>
        <v>7586.4650000000001</v>
      </c>
      <c r="J17" s="131">
        <v>300</v>
      </c>
      <c r="K17" s="174">
        <f>M17</f>
        <v>8595.3850000000002</v>
      </c>
      <c r="L17" s="3">
        <v>280</v>
      </c>
      <c r="M17" s="174">
        <f>8595385/1000</f>
        <v>8595.3850000000002</v>
      </c>
      <c r="N17" s="3">
        <v>280</v>
      </c>
      <c r="O17" s="174">
        <v>8595.4</v>
      </c>
    </row>
    <row r="18" spans="1:15" s="11" customFormat="1" ht="26.25" customHeight="1" thickBot="1">
      <c r="A18" s="365" t="s">
        <v>1</v>
      </c>
      <c r="B18" s="366"/>
      <c r="C18" s="367"/>
      <c r="D18" s="7" t="s">
        <v>2</v>
      </c>
      <c r="E18" s="7" t="s">
        <v>2</v>
      </c>
      <c r="F18" s="7" t="s">
        <v>2</v>
      </c>
      <c r="G18" s="8">
        <f>SUM(G11:G17)</f>
        <v>1715659.6538400003</v>
      </c>
      <c r="H18" s="7" t="s">
        <v>2</v>
      </c>
      <c r="I18" s="8">
        <f>SUM(I11:I17)</f>
        <v>1847538.7000000002</v>
      </c>
      <c r="J18" s="7" t="s">
        <v>2</v>
      </c>
      <c r="K18" s="8">
        <f>SUM(K11:K17)</f>
        <v>1998361.642</v>
      </c>
      <c r="L18" s="7" t="s">
        <v>2</v>
      </c>
      <c r="M18" s="8">
        <f>SUM(M11:M17)</f>
        <v>2078998.02467027</v>
      </c>
      <c r="N18" s="7" t="s">
        <v>2</v>
      </c>
      <c r="O18" s="8">
        <f>SUM(O11:O17)</f>
        <v>2155632.7788104927</v>
      </c>
    </row>
    <row r="19" spans="1:15" s="11" customFormat="1" ht="30.75" customHeight="1">
      <c r="A19" s="9"/>
      <c r="B19" s="9"/>
      <c r="C19" s="89"/>
      <c r="D19" s="9"/>
      <c r="E19" s="9"/>
      <c r="F19" s="9"/>
      <c r="G19" s="9"/>
      <c r="H19" s="9"/>
      <c r="I19" s="10"/>
      <c r="J19" s="10"/>
      <c r="K19" s="9"/>
      <c r="L19" s="10"/>
      <c r="M19" s="9"/>
      <c r="N19" s="10"/>
      <c r="O19" s="9"/>
    </row>
    <row r="20" spans="1:15" s="11" customFormat="1" ht="18.75">
      <c r="A20" s="22"/>
      <c r="B20" s="22"/>
      <c r="C20" s="368"/>
      <c r="D20" s="368"/>
      <c r="E20" s="368"/>
      <c r="F20" s="368"/>
      <c r="G20" s="368"/>
      <c r="H20" s="368"/>
      <c r="I20" s="13"/>
      <c r="J20" s="12"/>
      <c r="K20" s="13"/>
      <c r="L20" s="12"/>
      <c r="M20" s="13"/>
      <c r="N20" s="12"/>
      <c r="O20" s="13"/>
    </row>
    <row r="21" spans="1:15" s="11" customFormat="1">
      <c r="A21" s="369"/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</row>
    <row r="22" spans="1:15" s="11" customFormat="1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spans="1:15" s="11" customFormat="1">
      <c r="A23" s="14"/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s="11" customFormat="1">
      <c r="A24" s="14"/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s="11" customFormat="1">
      <c r="A25" s="370"/>
      <c r="B25" s="370"/>
      <c r="C25" s="371"/>
      <c r="D25" s="12"/>
      <c r="E25" s="12"/>
      <c r="F25" s="12"/>
      <c r="G25" s="13"/>
      <c r="H25" s="12"/>
      <c r="I25" s="13"/>
      <c r="J25" s="12"/>
      <c r="K25" s="13"/>
      <c r="L25" s="12"/>
      <c r="M25" s="13"/>
      <c r="N25" s="12"/>
      <c r="O25" s="13"/>
    </row>
    <row r="26" spans="1:15" s="11" customFormat="1"/>
    <row r="27" spans="1:15" s="11" customFormat="1">
      <c r="A27" s="364"/>
      <c r="B27" s="364"/>
      <c r="C27" s="364"/>
      <c r="D27" s="364"/>
      <c r="E27" s="364"/>
      <c r="F27" s="9"/>
      <c r="G27" s="9"/>
      <c r="H27" s="9"/>
      <c r="I27" s="9"/>
      <c r="J27" s="9"/>
      <c r="K27" s="9"/>
      <c r="L27" s="9"/>
      <c r="M27" s="9"/>
      <c r="N27" s="9"/>
    </row>
    <row r="28" spans="1:15" s="11" customFormat="1">
      <c r="A28" s="364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</row>
    <row r="29" spans="1:15" s="11" customFormat="1">
      <c r="A29" s="364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89"/>
      <c r="N29" s="89"/>
    </row>
    <row r="30" spans="1:15" s="11" customFormat="1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</row>
    <row r="31" spans="1:15" s="11" customFormat="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</row>
    <row r="32" spans="1:15" s="11" customFormat="1"/>
    <row r="33" spans="1:15" s="11" customFormat="1">
      <c r="D33" s="343"/>
      <c r="E33" s="344"/>
    </row>
    <row r="34" spans="1:15" s="11" customFormat="1">
      <c r="D34" s="343"/>
      <c r="E34" s="344"/>
    </row>
    <row r="35" spans="1:15" s="11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11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mergeCells count="20">
    <mergeCell ref="A18:C18"/>
    <mergeCell ref="C20:H20"/>
    <mergeCell ref="A21:O21"/>
    <mergeCell ref="A25:C25"/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N8:O8"/>
    <mergeCell ref="A27:E27"/>
    <mergeCell ref="A28:N28"/>
    <mergeCell ref="A29:L29"/>
    <mergeCell ref="D33:E33"/>
    <mergeCell ref="D34:E34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2:O47"/>
  <sheetViews>
    <sheetView view="pageBreakPreview" zoomScale="60" zoomScaleNormal="70" workbookViewId="0">
      <selection activeCell="F11" sqref="F11:O26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348" t="s">
        <v>312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31.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7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5" hidden="1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5" hidden="1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72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76" t="s">
        <v>17</v>
      </c>
      <c r="I8" s="376"/>
      <c r="J8" s="376" t="s">
        <v>18</v>
      </c>
      <c r="K8" s="376"/>
      <c r="L8" s="376" t="s">
        <v>14</v>
      </c>
      <c r="M8" s="376"/>
      <c r="N8" s="376" t="s">
        <v>19</v>
      </c>
      <c r="O8" s="376"/>
    </row>
    <row r="9" spans="1:15" ht="126">
      <c r="A9" s="373"/>
      <c r="B9" s="375"/>
      <c r="C9" s="375"/>
      <c r="D9" s="375"/>
      <c r="E9" s="375"/>
      <c r="F9" s="175" t="s">
        <v>6</v>
      </c>
      <c r="G9" s="175" t="s">
        <v>7</v>
      </c>
      <c r="H9" s="175" t="s">
        <v>8</v>
      </c>
      <c r="I9" s="175" t="s">
        <v>9</v>
      </c>
      <c r="J9" s="175" t="s">
        <v>8</v>
      </c>
      <c r="K9" s="175" t="s">
        <v>10</v>
      </c>
      <c r="L9" s="175" t="s">
        <v>11</v>
      </c>
      <c r="M9" s="175" t="s">
        <v>10</v>
      </c>
      <c r="N9" s="175" t="s">
        <v>8</v>
      </c>
      <c r="O9" s="175" t="s">
        <v>10</v>
      </c>
    </row>
    <row r="10" spans="1:15" s="4" customFormat="1" ht="21" customHeight="1">
      <c r="A10" s="179">
        <v>1</v>
      </c>
      <c r="B10" s="179">
        <v>2</v>
      </c>
      <c r="C10" s="179">
        <v>3</v>
      </c>
      <c r="D10" s="179">
        <v>4</v>
      </c>
      <c r="E10" s="179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101.25" customHeight="1">
      <c r="A11" s="372" t="s">
        <v>313</v>
      </c>
      <c r="B11" s="377" t="s">
        <v>79</v>
      </c>
      <c r="C11" s="27" t="s">
        <v>314</v>
      </c>
      <c r="D11" s="31" t="s">
        <v>315</v>
      </c>
      <c r="E11" s="31" t="s">
        <v>316</v>
      </c>
      <c r="F11" s="283">
        <v>180790</v>
      </c>
      <c r="G11" s="174">
        <v>30860.089</v>
      </c>
      <c r="H11" s="283">
        <v>193220</v>
      </c>
      <c r="I11" s="174">
        <v>35288.917999999998</v>
      </c>
      <c r="J11" s="283">
        <v>200700</v>
      </c>
      <c r="K11" s="174">
        <v>56662.014000000003</v>
      </c>
      <c r="L11" s="283">
        <v>203030</v>
      </c>
      <c r="M11" s="174">
        <v>56662.014000000003</v>
      </c>
      <c r="N11" s="283">
        <v>203030</v>
      </c>
      <c r="O11" s="174">
        <v>56662.014000000003</v>
      </c>
    </row>
    <row r="12" spans="1:15" s="4" customFormat="1" ht="123.75" customHeight="1">
      <c r="A12" s="380"/>
      <c r="B12" s="378"/>
      <c r="C12" s="27" t="s">
        <v>317</v>
      </c>
      <c r="D12" s="31" t="s">
        <v>43</v>
      </c>
      <c r="E12" s="31" t="s">
        <v>318</v>
      </c>
      <c r="F12" s="283">
        <v>4000</v>
      </c>
      <c r="G12" s="174">
        <v>8454.9459999999999</v>
      </c>
      <c r="H12" s="283">
        <v>4000</v>
      </c>
      <c r="I12" s="174">
        <v>9782.848</v>
      </c>
      <c r="J12" s="283">
        <v>4000</v>
      </c>
      <c r="K12" s="174">
        <v>15854.029</v>
      </c>
      <c r="L12" s="283">
        <v>4000</v>
      </c>
      <c r="M12" s="174">
        <v>15854.029</v>
      </c>
      <c r="N12" s="283">
        <v>4000</v>
      </c>
      <c r="O12" s="174">
        <v>15854.029</v>
      </c>
    </row>
    <row r="13" spans="1:15" s="4" customFormat="1" ht="59.25" customHeight="1">
      <c r="A13" s="380"/>
      <c r="B13" s="378"/>
      <c r="C13" s="27" t="s">
        <v>85</v>
      </c>
      <c r="D13" s="31" t="s">
        <v>43</v>
      </c>
      <c r="E13" s="31" t="s">
        <v>318</v>
      </c>
      <c r="F13" s="283">
        <v>4000</v>
      </c>
      <c r="G13" s="174">
        <v>2959.23</v>
      </c>
      <c r="H13" s="283">
        <v>4000</v>
      </c>
      <c r="I13" s="174">
        <v>3842.473</v>
      </c>
      <c r="J13" s="283">
        <v>4000</v>
      </c>
      <c r="K13" s="174">
        <v>5543.7550000000001</v>
      </c>
      <c r="L13" s="283">
        <v>4000</v>
      </c>
      <c r="M13" s="174">
        <v>5543.7550000000001</v>
      </c>
      <c r="N13" s="283">
        <v>4000</v>
      </c>
      <c r="O13" s="174">
        <v>5543.7550000000001</v>
      </c>
    </row>
    <row r="14" spans="1:15" s="4" customFormat="1" ht="55.5" customHeight="1">
      <c r="A14" s="380"/>
      <c r="B14" s="378"/>
      <c r="C14" s="27" t="s">
        <v>319</v>
      </c>
      <c r="D14" s="31" t="s">
        <v>315</v>
      </c>
      <c r="E14" s="31" t="s">
        <v>320</v>
      </c>
      <c r="F14" s="283">
        <v>473745</v>
      </c>
      <c r="G14" s="174">
        <v>102214.049</v>
      </c>
      <c r="H14" s="283">
        <v>575498</v>
      </c>
      <c r="I14" s="174">
        <v>113001.14200000001</v>
      </c>
      <c r="J14" s="283">
        <v>633100</v>
      </c>
      <c r="K14" s="174">
        <v>113001.14200000001</v>
      </c>
      <c r="L14" s="283">
        <v>661850</v>
      </c>
      <c r="M14" s="174">
        <v>113001.14200000001</v>
      </c>
      <c r="N14" s="283">
        <v>661850</v>
      </c>
      <c r="O14" s="174">
        <v>113001.14200000001</v>
      </c>
    </row>
    <row r="15" spans="1:15" s="4" customFormat="1" ht="117.75" customHeight="1">
      <c r="A15" s="380"/>
      <c r="B15" s="378"/>
      <c r="C15" s="27" t="s">
        <v>321</v>
      </c>
      <c r="D15" s="31" t="s">
        <v>43</v>
      </c>
      <c r="E15" s="31" t="s">
        <v>322</v>
      </c>
      <c r="F15" s="283">
        <v>648813</v>
      </c>
      <c r="G15" s="174">
        <v>106365.64200000001</v>
      </c>
      <c r="H15" s="283">
        <v>648813</v>
      </c>
      <c r="I15" s="174">
        <v>113001.143</v>
      </c>
      <c r="J15" s="283">
        <v>650413</v>
      </c>
      <c r="K15" s="174">
        <v>113001.143</v>
      </c>
      <c r="L15" s="283">
        <v>652413</v>
      </c>
      <c r="M15" s="174">
        <v>113001.143</v>
      </c>
      <c r="N15" s="283">
        <v>652413</v>
      </c>
      <c r="O15" s="174">
        <v>113001.143</v>
      </c>
    </row>
    <row r="16" spans="1:15" s="4" customFormat="1" ht="36" customHeight="1">
      <c r="A16" s="380"/>
      <c r="B16" s="378"/>
      <c r="C16" s="27" t="s">
        <v>323</v>
      </c>
      <c r="D16" s="31" t="s">
        <v>43</v>
      </c>
      <c r="E16" s="31" t="s">
        <v>324</v>
      </c>
      <c r="F16" s="283">
        <v>14</v>
      </c>
      <c r="G16" s="174">
        <v>64526.800999999999</v>
      </c>
      <c r="H16" s="283">
        <v>14</v>
      </c>
      <c r="I16" s="174">
        <v>110952.735</v>
      </c>
      <c r="J16" s="283">
        <v>14</v>
      </c>
      <c r="K16" s="174">
        <v>104125.091</v>
      </c>
      <c r="L16" s="283">
        <v>14</v>
      </c>
      <c r="M16" s="174">
        <v>104125.091</v>
      </c>
      <c r="N16" s="283">
        <v>14</v>
      </c>
      <c r="O16" s="174">
        <v>104125.091</v>
      </c>
    </row>
    <row r="17" spans="1:15" s="4" customFormat="1" ht="69" customHeight="1">
      <c r="A17" s="380"/>
      <c r="B17" s="378"/>
      <c r="C17" s="27" t="s">
        <v>325</v>
      </c>
      <c r="D17" s="31" t="s">
        <v>315</v>
      </c>
      <c r="E17" s="31" t="s">
        <v>326</v>
      </c>
      <c r="F17" s="283">
        <v>196704</v>
      </c>
      <c r="G17" s="174">
        <v>40312.614999999998</v>
      </c>
      <c r="H17" s="283">
        <v>194700</v>
      </c>
      <c r="I17" s="174">
        <v>73181.020999999993</v>
      </c>
      <c r="J17" s="283">
        <v>214170</v>
      </c>
      <c r="K17" s="174">
        <v>68815.807000000001</v>
      </c>
      <c r="L17" s="283">
        <v>223905</v>
      </c>
      <c r="M17" s="174">
        <v>68815.807000000001</v>
      </c>
      <c r="N17" s="283">
        <v>223905</v>
      </c>
      <c r="O17" s="174">
        <v>68815.807000000001</v>
      </c>
    </row>
    <row r="18" spans="1:15" s="4" customFormat="1" ht="36" customHeight="1">
      <c r="A18" s="380"/>
      <c r="B18" s="378"/>
      <c r="C18" s="175" t="s">
        <v>82</v>
      </c>
      <c r="D18" s="31" t="s">
        <v>43</v>
      </c>
      <c r="E18" s="31" t="s">
        <v>327</v>
      </c>
      <c r="F18" s="283">
        <v>300</v>
      </c>
      <c r="G18" s="174">
        <v>58822.014000000003</v>
      </c>
      <c r="H18" s="283">
        <v>300</v>
      </c>
      <c r="I18" s="174">
        <v>57623.498</v>
      </c>
      <c r="J18" s="283">
        <v>300</v>
      </c>
      <c r="K18" s="174">
        <v>61480.203000000001</v>
      </c>
      <c r="L18" s="283">
        <v>300</v>
      </c>
      <c r="M18" s="174">
        <v>61480.203000000001</v>
      </c>
      <c r="N18" s="283">
        <v>300</v>
      </c>
      <c r="O18" s="174">
        <v>61480.203000000001</v>
      </c>
    </row>
    <row r="19" spans="1:15" s="4" customFormat="1" ht="54" customHeight="1">
      <c r="A19" s="380"/>
      <c r="B19" s="378"/>
      <c r="C19" s="27" t="s">
        <v>80</v>
      </c>
      <c r="D19" s="31" t="s">
        <v>315</v>
      </c>
      <c r="E19" s="31" t="s">
        <v>326</v>
      </c>
      <c r="F19" s="283">
        <v>163800</v>
      </c>
      <c r="G19" s="174">
        <v>84284.205000000002</v>
      </c>
      <c r="H19" s="283">
        <v>230300</v>
      </c>
      <c r="I19" s="174">
        <v>60215.966999999997</v>
      </c>
      <c r="J19" s="283">
        <v>253330</v>
      </c>
      <c r="K19" s="174">
        <v>64377.446000000004</v>
      </c>
      <c r="L19" s="283">
        <v>258450</v>
      </c>
      <c r="M19" s="174">
        <v>64377.446000000004</v>
      </c>
      <c r="N19" s="283">
        <v>258450</v>
      </c>
      <c r="O19" s="174">
        <v>64377.446000000004</v>
      </c>
    </row>
    <row r="20" spans="1:15" s="4" customFormat="1" ht="105.75" customHeight="1">
      <c r="A20" s="380"/>
      <c r="B20" s="378"/>
      <c r="C20" s="27" t="s">
        <v>328</v>
      </c>
      <c r="D20" s="31" t="s">
        <v>43</v>
      </c>
      <c r="E20" s="31" t="s">
        <v>329</v>
      </c>
      <c r="F20" s="283">
        <v>7400</v>
      </c>
      <c r="G20" s="174">
        <v>19428.114000000001</v>
      </c>
      <c r="H20" s="283">
        <v>7400</v>
      </c>
      <c r="I20" s="174">
        <v>21199.830999999998</v>
      </c>
      <c r="J20" s="283">
        <v>7400</v>
      </c>
      <c r="K20" s="174">
        <v>21199.830999999998</v>
      </c>
      <c r="L20" s="283">
        <v>7400</v>
      </c>
      <c r="M20" s="174">
        <v>21199.830999999998</v>
      </c>
      <c r="N20" s="283">
        <v>7400</v>
      </c>
      <c r="O20" s="174">
        <v>21199.830999999998</v>
      </c>
    </row>
    <row r="21" spans="1:15" s="4" customFormat="1" ht="105.75" customHeight="1">
      <c r="A21" s="380"/>
      <c r="B21" s="378"/>
      <c r="C21" s="27" t="s">
        <v>330</v>
      </c>
      <c r="D21" s="31" t="s">
        <v>43</v>
      </c>
      <c r="E21" s="31" t="s">
        <v>331</v>
      </c>
      <c r="F21" s="283">
        <v>230</v>
      </c>
      <c r="G21" s="174">
        <v>42574.639000000003</v>
      </c>
      <c r="H21" s="283">
        <v>230</v>
      </c>
      <c r="I21" s="174">
        <v>60591.194000000003</v>
      </c>
      <c r="J21" s="283">
        <v>230</v>
      </c>
      <c r="K21" s="174">
        <v>64147.665000000001</v>
      </c>
      <c r="L21" s="283">
        <v>230</v>
      </c>
      <c r="M21" s="174">
        <v>64147.665000000001</v>
      </c>
      <c r="N21" s="283">
        <v>230</v>
      </c>
      <c r="O21" s="174">
        <v>64147.665000000001</v>
      </c>
    </row>
    <row r="22" spans="1:15" s="4" customFormat="1" ht="184.5" customHeight="1">
      <c r="A22" s="380"/>
      <c r="B22" s="378"/>
      <c r="C22" s="27" t="s">
        <v>332</v>
      </c>
      <c r="D22" s="31" t="s">
        <v>315</v>
      </c>
      <c r="E22" s="31" t="s">
        <v>70</v>
      </c>
      <c r="F22" s="283">
        <v>8980</v>
      </c>
      <c r="G22" s="174">
        <v>5656.0950000000003</v>
      </c>
      <c r="H22" s="283">
        <v>8980</v>
      </c>
      <c r="I22" s="174">
        <v>5363.2049999999999</v>
      </c>
      <c r="J22" s="283">
        <v>8980</v>
      </c>
      <c r="K22" s="174">
        <v>5439.0209999999997</v>
      </c>
      <c r="L22" s="283">
        <v>8980</v>
      </c>
      <c r="M22" s="174">
        <v>5439.0209999999997</v>
      </c>
      <c r="N22" s="283">
        <v>8980</v>
      </c>
      <c r="O22" s="174">
        <v>5439.0209999999997</v>
      </c>
    </row>
    <row r="23" spans="1:15" s="4" customFormat="1" ht="135.75" customHeight="1">
      <c r="A23" s="380"/>
      <c r="B23" s="378"/>
      <c r="C23" s="27" t="s">
        <v>333</v>
      </c>
      <c r="D23" s="31" t="s">
        <v>315</v>
      </c>
      <c r="E23" s="31" t="s">
        <v>70</v>
      </c>
      <c r="F23" s="283">
        <v>1295257</v>
      </c>
      <c r="G23" s="174">
        <v>208702.139</v>
      </c>
      <c r="H23" s="283">
        <v>1577576</v>
      </c>
      <c r="I23" s="174">
        <v>263176.41100000002</v>
      </c>
      <c r="J23" s="283">
        <v>1583260</v>
      </c>
      <c r="K23" s="174">
        <v>263176.41100000002</v>
      </c>
      <c r="L23" s="283">
        <v>1599470</v>
      </c>
      <c r="M23" s="174">
        <v>263176.41100000002</v>
      </c>
      <c r="N23" s="283">
        <v>1599470</v>
      </c>
      <c r="O23" s="174">
        <v>263176.41100000002</v>
      </c>
    </row>
    <row r="24" spans="1:15" s="4" customFormat="1" ht="105.75" customHeight="1">
      <c r="A24" s="380"/>
      <c r="B24" s="378"/>
      <c r="C24" s="27" t="s">
        <v>334</v>
      </c>
      <c r="D24" s="31" t="s">
        <v>315</v>
      </c>
      <c r="E24" s="31" t="s">
        <v>335</v>
      </c>
      <c r="F24" s="283">
        <v>0</v>
      </c>
      <c r="G24" s="174">
        <v>0</v>
      </c>
      <c r="H24" s="283">
        <v>80000</v>
      </c>
      <c r="I24" s="174">
        <v>4530.4189999999999</v>
      </c>
      <c r="J24" s="283">
        <v>80000</v>
      </c>
      <c r="K24" s="174">
        <v>4530.4189999999999</v>
      </c>
      <c r="L24" s="283">
        <v>80000</v>
      </c>
      <c r="M24" s="174">
        <v>4530.4189999999999</v>
      </c>
      <c r="N24" s="283">
        <v>80000</v>
      </c>
      <c r="O24" s="174">
        <v>4530.4189999999999</v>
      </c>
    </row>
    <row r="25" spans="1:15" s="4" customFormat="1" ht="105.75" customHeight="1">
      <c r="A25" s="373"/>
      <c r="B25" s="379"/>
      <c r="C25" s="27" t="s">
        <v>336</v>
      </c>
      <c r="D25" s="31" t="s">
        <v>43</v>
      </c>
      <c r="E25" s="31" t="s">
        <v>337</v>
      </c>
      <c r="F25" s="283">
        <v>0</v>
      </c>
      <c r="G25" s="174">
        <v>0</v>
      </c>
      <c r="H25" s="283">
        <v>4</v>
      </c>
      <c r="I25" s="174">
        <v>1007.605</v>
      </c>
      <c r="J25" s="283">
        <v>4</v>
      </c>
      <c r="K25" s="174">
        <v>1007.605</v>
      </c>
      <c r="L25" s="283">
        <v>4</v>
      </c>
      <c r="M25" s="174">
        <v>1007.605</v>
      </c>
      <c r="N25" s="283">
        <v>4</v>
      </c>
      <c r="O25" s="174">
        <v>1007.605</v>
      </c>
    </row>
    <row r="26" spans="1:15" s="11" customFormat="1" ht="26.25" customHeight="1" thickBot="1">
      <c r="A26" s="365" t="s">
        <v>1</v>
      </c>
      <c r="B26" s="366"/>
      <c r="C26" s="367"/>
      <c r="D26" s="7" t="s">
        <v>2</v>
      </c>
      <c r="E26" s="7" t="s">
        <v>2</v>
      </c>
      <c r="F26" s="284" t="s">
        <v>2</v>
      </c>
      <c r="G26" s="29">
        <f>SUM(G11:G25)</f>
        <v>775160.57799999998</v>
      </c>
      <c r="H26" s="284" t="s">
        <v>2</v>
      </c>
      <c r="I26" s="29">
        <f>SUM(I11:I25)</f>
        <v>932758.40999999992</v>
      </c>
      <c r="J26" s="284" t="s">
        <v>2</v>
      </c>
      <c r="K26" s="29">
        <f>SUM(K11:K25)</f>
        <v>962361.58199999994</v>
      </c>
      <c r="L26" s="284" t="s">
        <v>2</v>
      </c>
      <c r="M26" s="29">
        <f>SUM(M11:M25)</f>
        <v>962361.58199999994</v>
      </c>
      <c r="N26" s="284" t="s">
        <v>2</v>
      </c>
      <c r="O26" s="29">
        <f>SUM(O11:O25)</f>
        <v>962361.58199999994</v>
      </c>
    </row>
    <row r="27" spans="1:15" s="11" customFormat="1" ht="30.75" customHeight="1">
      <c r="A27" s="9"/>
      <c r="B27" s="9"/>
      <c r="C27" s="177"/>
      <c r="D27" s="9"/>
      <c r="E27" s="9"/>
      <c r="F27" s="9"/>
      <c r="G27" s="9"/>
      <c r="H27" s="9"/>
      <c r="I27" s="10"/>
      <c r="J27" s="10"/>
      <c r="K27" s="9"/>
      <c r="L27" s="10"/>
      <c r="M27" s="9"/>
      <c r="N27" s="10"/>
      <c r="O27" s="9"/>
    </row>
    <row r="28" spans="1:15" s="11" customFormat="1" ht="18.75">
      <c r="A28" s="22"/>
      <c r="B28" s="22"/>
      <c r="C28" s="368"/>
      <c r="D28" s="368"/>
      <c r="E28" s="368"/>
      <c r="F28" s="368"/>
      <c r="G28" s="368"/>
      <c r="H28" s="368"/>
      <c r="I28" s="13"/>
      <c r="J28" s="12"/>
      <c r="K28" s="13"/>
      <c r="L28" s="12"/>
      <c r="M28" s="13"/>
      <c r="N28" s="12"/>
      <c r="O28" s="13"/>
    </row>
    <row r="29" spans="1:15" s="11" customFormat="1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</row>
    <row r="30" spans="1:15" s="11" customFormat="1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</row>
    <row r="31" spans="1:15" s="11" customFormat="1">
      <c r="A31" s="14"/>
      <c r="B31" s="14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s="11" customFormat="1">
      <c r="A32" s="14"/>
      <c r="B32" s="14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s="11" customFormat="1" ht="40.5" customHeight="1">
      <c r="A33" s="370"/>
      <c r="B33" s="370"/>
      <c r="C33" s="371"/>
      <c r="D33" s="12"/>
      <c r="E33" s="12"/>
      <c r="F33" s="12"/>
      <c r="G33" s="13"/>
      <c r="H33" s="12"/>
      <c r="I33" s="13"/>
      <c r="J33" s="12"/>
      <c r="K33" s="13"/>
      <c r="L33" s="12"/>
      <c r="M33" s="13"/>
      <c r="N33" s="12"/>
      <c r="O33" s="13"/>
    </row>
    <row r="34" spans="1:15" s="11" customFormat="1" ht="48.75" customHeight="1"/>
    <row r="35" spans="1:15" s="11" customFormat="1" ht="63.75" customHeight="1">
      <c r="A35" s="364"/>
      <c r="B35" s="364"/>
      <c r="C35" s="364"/>
      <c r="D35" s="364"/>
      <c r="E35" s="364"/>
      <c r="F35" s="9"/>
      <c r="G35" s="9"/>
      <c r="H35" s="9"/>
      <c r="I35" s="9"/>
      <c r="J35" s="9"/>
      <c r="K35" s="9"/>
      <c r="L35" s="9"/>
      <c r="M35" s="9"/>
      <c r="N35" s="9"/>
    </row>
    <row r="36" spans="1:15" s="11" customFormat="1">
      <c r="A36" s="364"/>
      <c r="B36" s="364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</row>
    <row r="37" spans="1:15" s="11" customFormat="1" ht="93" customHeight="1">
      <c r="A37" s="364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177"/>
      <c r="N37" s="177"/>
    </row>
    <row r="38" spans="1:15" s="11" customFormat="1" ht="88.5" hidden="1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</row>
    <row r="39" spans="1:15" s="11" customFormat="1" ht="88.5" hidden="1" customHeight="1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</row>
    <row r="40" spans="1:15" s="11" customFormat="1" ht="50.25" hidden="1" customHeight="1"/>
    <row r="41" spans="1:15" s="11" customFormat="1" ht="16.5" hidden="1" customHeight="1">
      <c r="D41" s="343"/>
      <c r="E41" s="344"/>
    </row>
    <row r="42" spans="1:15" s="11" customFormat="1" ht="116.25" customHeight="1">
      <c r="D42" s="343"/>
      <c r="E42" s="344"/>
    </row>
    <row r="43" spans="1:15" s="11" customFormat="1" ht="113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11" customFormat="1" ht="15.7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hidden="1" customHeight="1"/>
    <row r="46" spans="1:15" ht="18.75" hidden="1" customHeight="1"/>
    <row r="47" spans="1:15" ht="0.75" hidden="1" customHeight="1"/>
  </sheetData>
  <mergeCells count="22">
    <mergeCell ref="D42:E42"/>
    <mergeCell ref="A37:L37"/>
    <mergeCell ref="D41:E41"/>
    <mergeCell ref="A8:A9"/>
    <mergeCell ref="B8:B9"/>
    <mergeCell ref="C8:C9"/>
    <mergeCell ref="D8:D9"/>
    <mergeCell ref="A26:C26"/>
    <mergeCell ref="B11:B25"/>
    <mergeCell ref="A11:A25"/>
    <mergeCell ref="C28:H28"/>
    <mergeCell ref="A29:O29"/>
    <mergeCell ref="A33:C33"/>
    <mergeCell ref="A35:E35"/>
    <mergeCell ref="A36:N36"/>
    <mergeCell ref="A2:O6"/>
    <mergeCell ref="E8:E9"/>
    <mergeCell ref="F8:G8"/>
    <mergeCell ref="H8:I8"/>
    <mergeCell ref="J8:K8"/>
    <mergeCell ref="L8:M8"/>
    <mergeCell ref="N8:O8"/>
  </mergeCells>
  <pageMargins left="0.70866141732283472" right="0.70866141732283472" top="0.74803149606299213" bottom="0.74803149606299213" header="0.31496062992125984" footer="0.31496062992125984"/>
  <pageSetup paperSize="9" scale="4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2:O34"/>
  <sheetViews>
    <sheetView view="pageBreakPreview" zoomScale="60" zoomScaleNormal="70" workbookViewId="0">
      <selection activeCell="T44" sqref="T44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9.42578125" style="1" customWidth="1"/>
    <col min="6" max="6" width="17.570312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348" t="s">
        <v>309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31.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7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5" hidden="1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5" hidden="1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72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76" t="s">
        <v>17</v>
      </c>
      <c r="I8" s="376"/>
      <c r="J8" s="376" t="s">
        <v>18</v>
      </c>
      <c r="K8" s="376"/>
      <c r="L8" s="376" t="s">
        <v>14</v>
      </c>
      <c r="M8" s="376"/>
      <c r="N8" s="376" t="s">
        <v>19</v>
      </c>
      <c r="O8" s="376"/>
    </row>
    <row r="9" spans="1:15" ht="126">
      <c r="A9" s="373"/>
      <c r="B9" s="375"/>
      <c r="C9" s="375"/>
      <c r="D9" s="375"/>
      <c r="E9" s="375"/>
      <c r="F9" s="175" t="s">
        <v>6</v>
      </c>
      <c r="G9" s="175" t="s">
        <v>7</v>
      </c>
      <c r="H9" s="175" t="s">
        <v>8</v>
      </c>
      <c r="I9" s="175" t="s">
        <v>9</v>
      </c>
      <c r="J9" s="175" t="s">
        <v>8</v>
      </c>
      <c r="K9" s="175" t="s">
        <v>10</v>
      </c>
      <c r="L9" s="175" t="s">
        <v>11</v>
      </c>
      <c r="M9" s="175" t="s">
        <v>10</v>
      </c>
      <c r="N9" s="175" t="s">
        <v>8</v>
      </c>
      <c r="O9" s="175" t="s">
        <v>10</v>
      </c>
    </row>
    <row r="10" spans="1:15" s="4" customFormat="1" ht="21" customHeight="1">
      <c r="A10" s="179">
        <v>1</v>
      </c>
      <c r="B10" s="179">
        <v>2</v>
      </c>
      <c r="C10" s="179">
        <v>3</v>
      </c>
      <c r="D10" s="179">
        <v>4</v>
      </c>
      <c r="E10" s="179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90.75" customHeight="1">
      <c r="A11" s="179">
        <v>1</v>
      </c>
      <c r="B11" s="175" t="s">
        <v>310</v>
      </c>
      <c r="C11" s="175" t="s">
        <v>179</v>
      </c>
      <c r="D11" s="175" t="s">
        <v>311</v>
      </c>
      <c r="E11" s="179" t="s">
        <v>71</v>
      </c>
      <c r="F11" s="3">
        <v>1804</v>
      </c>
      <c r="G11" s="6">
        <v>113.691</v>
      </c>
      <c r="H11" s="3">
        <v>1926</v>
      </c>
      <c r="I11" s="6">
        <v>113.691</v>
      </c>
      <c r="J11" s="3">
        <v>6507</v>
      </c>
      <c r="K11" s="6">
        <v>368.49599999999998</v>
      </c>
      <c r="L11" s="3">
        <v>6507</v>
      </c>
      <c r="M11" s="6">
        <v>368.49599999999998</v>
      </c>
      <c r="N11" s="3">
        <v>6507</v>
      </c>
      <c r="O11" s="6">
        <v>368.49599999999998</v>
      </c>
    </row>
    <row r="12" spans="1:15" s="4" customFormat="1" ht="35.25" hidden="1" customHeight="1" thickBot="1">
      <c r="A12" s="179"/>
      <c r="B12" s="179"/>
      <c r="C12" s="175"/>
      <c r="D12" s="175"/>
      <c r="E12" s="179"/>
      <c r="F12" s="3"/>
      <c r="G12" s="6"/>
      <c r="H12" s="3"/>
      <c r="I12" s="6"/>
      <c r="J12" s="3"/>
      <c r="K12" s="6"/>
      <c r="L12" s="3"/>
      <c r="M12" s="6"/>
      <c r="N12" s="3"/>
      <c r="O12" s="6"/>
    </row>
    <row r="13" spans="1:15" s="4" customFormat="1" ht="32.25" hidden="1" customHeight="1">
      <c r="A13" s="179"/>
      <c r="B13" s="179"/>
      <c r="C13" s="175"/>
      <c r="D13" s="175"/>
      <c r="E13" s="179"/>
      <c r="F13" s="3"/>
      <c r="G13" s="6"/>
      <c r="H13" s="3"/>
      <c r="I13" s="6"/>
      <c r="J13" s="3"/>
      <c r="K13" s="6"/>
      <c r="L13" s="3"/>
      <c r="M13" s="6"/>
      <c r="N13" s="3"/>
      <c r="O13" s="6"/>
    </row>
    <row r="14" spans="1:15" s="4" customFormat="1" ht="36" hidden="1" customHeight="1">
      <c r="A14" s="179"/>
      <c r="B14" s="179"/>
      <c r="C14" s="175"/>
      <c r="D14" s="175"/>
      <c r="E14" s="175"/>
      <c r="F14" s="3"/>
      <c r="G14" s="6"/>
      <c r="H14" s="3"/>
      <c r="I14" s="6"/>
      <c r="J14" s="3"/>
      <c r="K14" s="6"/>
      <c r="L14" s="3"/>
      <c r="M14" s="6"/>
      <c r="N14" s="3"/>
      <c r="O14" s="6"/>
    </row>
    <row r="15" spans="1:15" ht="33" hidden="1" customHeight="1">
      <c r="A15" s="179"/>
      <c r="B15" s="179"/>
      <c r="C15" s="5"/>
      <c r="D15" s="175"/>
      <c r="E15" s="175"/>
      <c r="F15" s="174"/>
      <c r="G15" s="6"/>
      <c r="H15" s="131"/>
      <c r="I15" s="6"/>
      <c r="J15" s="131"/>
      <c r="K15" s="174"/>
      <c r="L15" s="3"/>
      <c r="M15" s="174"/>
      <c r="N15" s="3"/>
      <c r="O15" s="174"/>
    </row>
    <row r="16" spans="1:15" s="11" customFormat="1" ht="26.25" customHeight="1" thickBot="1">
      <c r="A16" s="365" t="s">
        <v>1</v>
      </c>
      <c r="B16" s="366"/>
      <c r="C16" s="367"/>
      <c r="D16" s="7" t="s">
        <v>2</v>
      </c>
      <c r="E16" s="7" t="s">
        <v>2</v>
      </c>
      <c r="F16" s="7" t="s">
        <v>2</v>
      </c>
      <c r="G16" s="8">
        <v>113.691</v>
      </c>
      <c r="H16" s="7" t="s">
        <v>2</v>
      </c>
      <c r="I16" s="8">
        <v>113.691</v>
      </c>
      <c r="J16" s="7" t="s">
        <v>2</v>
      </c>
      <c r="K16" s="29">
        <v>368.49599999999998</v>
      </c>
      <c r="L16" s="7" t="s">
        <v>2</v>
      </c>
      <c r="M16" s="29">
        <v>368.49599999999998</v>
      </c>
      <c r="N16" s="7" t="s">
        <v>2</v>
      </c>
      <c r="O16" s="29">
        <v>368.49599999999998</v>
      </c>
    </row>
    <row r="17" spans="1:15" s="11" customFormat="1" ht="30.75" customHeight="1">
      <c r="A17" s="9"/>
      <c r="B17" s="9"/>
      <c r="C17" s="177"/>
      <c r="D17" s="9"/>
      <c r="E17" s="9"/>
      <c r="F17" s="9"/>
      <c r="G17" s="9"/>
      <c r="H17" s="9"/>
      <c r="I17" s="10"/>
      <c r="J17" s="10"/>
      <c r="K17" s="9"/>
      <c r="L17" s="10"/>
      <c r="M17" s="9"/>
      <c r="N17" s="10"/>
      <c r="O17" s="9"/>
    </row>
    <row r="18" spans="1:15" s="11" customFormat="1" ht="18.75">
      <c r="A18" s="22"/>
      <c r="B18" s="22"/>
      <c r="C18" s="368"/>
      <c r="D18" s="368"/>
      <c r="E18" s="368"/>
      <c r="F18" s="368"/>
      <c r="G18" s="368"/>
      <c r="H18" s="368"/>
      <c r="I18" s="13"/>
      <c r="J18" s="12"/>
      <c r="K18" s="13"/>
      <c r="L18" s="12"/>
      <c r="M18" s="13"/>
      <c r="N18" s="12"/>
      <c r="O18" s="13"/>
    </row>
    <row r="19" spans="1:15" s="11" customFormat="1">
      <c r="A19" s="369"/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</row>
    <row r="20" spans="1:15" s="11" customFormat="1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</row>
    <row r="21" spans="1:15" s="11" customFormat="1">
      <c r="A21" s="14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s="11" customFormat="1">
      <c r="A22" s="14"/>
      <c r="B22" s="14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s="11" customFormat="1">
      <c r="A23" s="370"/>
      <c r="B23" s="370"/>
      <c r="C23" s="371"/>
      <c r="D23" s="12"/>
      <c r="E23" s="12"/>
      <c r="F23" s="12"/>
      <c r="G23" s="13"/>
      <c r="H23" s="12"/>
      <c r="I23" s="13"/>
      <c r="J23" s="12"/>
      <c r="K23" s="13"/>
      <c r="L23" s="12"/>
      <c r="M23" s="13"/>
      <c r="N23" s="12"/>
      <c r="O23" s="13"/>
    </row>
    <row r="24" spans="1:15" s="11" customFormat="1"/>
    <row r="25" spans="1:15" s="11" customFormat="1">
      <c r="A25" s="364"/>
      <c r="B25" s="364"/>
      <c r="C25" s="364"/>
      <c r="D25" s="364"/>
      <c r="E25" s="364"/>
      <c r="F25" s="9"/>
      <c r="G25" s="9"/>
      <c r="H25" s="9"/>
      <c r="I25" s="9"/>
      <c r="J25" s="9"/>
      <c r="K25" s="9"/>
      <c r="L25" s="9"/>
      <c r="M25" s="9"/>
      <c r="N25" s="9"/>
    </row>
    <row r="26" spans="1:15" s="11" customFormat="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</row>
    <row r="27" spans="1:15" s="11" customFormat="1">
      <c r="A27" s="364"/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177"/>
      <c r="N27" s="177"/>
    </row>
    <row r="28" spans="1:15" s="11" customFormat="1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</row>
    <row r="29" spans="1:15" s="11" customFormat="1">
      <c r="A29" s="177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</row>
    <row r="30" spans="1:15" s="11" customFormat="1"/>
    <row r="31" spans="1:15" s="11" customFormat="1">
      <c r="D31" s="343"/>
      <c r="E31" s="344"/>
    </row>
    <row r="32" spans="1:15" s="11" customFormat="1">
      <c r="D32" s="343"/>
      <c r="E32" s="344"/>
    </row>
    <row r="33" spans="1:15" s="11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11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mergeCells count="20">
    <mergeCell ref="D31:E31"/>
    <mergeCell ref="D32:E32"/>
    <mergeCell ref="A8:A9"/>
    <mergeCell ref="B8:B9"/>
    <mergeCell ref="C8:C9"/>
    <mergeCell ref="D8:D9"/>
    <mergeCell ref="A16:C16"/>
    <mergeCell ref="C18:H18"/>
    <mergeCell ref="A19:O19"/>
    <mergeCell ref="A23:C23"/>
    <mergeCell ref="A25:E25"/>
    <mergeCell ref="A26:N26"/>
    <mergeCell ref="A27:L27"/>
    <mergeCell ref="A2:O6"/>
    <mergeCell ref="E8:E9"/>
    <mergeCell ref="F8:G8"/>
    <mergeCell ref="H8:I8"/>
    <mergeCell ref="J8:K8"/>
    <mergeCell ref="L8:M8"/>
    <mergeCell ref="N8:O8"/>
  </mergeCells>
  <pageMargins left="0.70866141732283472" right="0.70866141732283472" top="0.74803149606299213" bottom="0.74803149606299213" header="0.31496062992125984" footer="0.31496062992125984"/>
  <pageSetup paperSize="9" scale="4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O62"/>
  <sheetViews>
    <sheetView view="pageBreakPreview" topLeftCell="A2" zoomScale="60" zoomScaleNormal="80" workbookViewId="0">
      <selection activeCell="K11" sqref="K11"/>
    </sheetView>
  </sheetViews>
  <sheetFormatPr defaultColWidth="9.140625" defaultRowHeight="15.75"/>
  <cols>
    <col min="1" max="1" width="4.5703125" style="1" bestFit="1" customWidth="1"/>
    <col min="2" max="2" width="44.5703125" style="1" bestFit="1" customWidth="1"/>
    <col min="3" max="3" width="63.85546875" style="1" bestFit="1" customWidth="1"/>
    <col min="4" max="4" width="21" style="1" bestFit="1" customWidth="1"/>
    <col min="5" max="5" width="15.5703125" style="1" bestFit="1" customWidth="1"/>
    <col min="6" max="6" width="17.5703125" style="1" bestFit="1" customWidth="1"/>
    <col min="7" max="7" width="17.28515625" style="1" bestFit="1" customWidth="1"/>
    <col min="8" max="8" width="20.28515625" style="1" bestFit="1" customWidth="1"/>
    <col min="9" max="9" width="17.7109375" style="1" bestFit="1" customWidth="1"/>
    <col min="10" max="10" width="18.140625" style="1" bestFit="1" customWidth="1"/>
    <col min="11" max="11" width="16.5703125" style="1" bestFit="1" customWidth="1"/>
    <col min="12" max="12" width="18.28515625" style="1" bestFit="1" customWidth="1"/>
    <col min="13" max="13" width="17.42578125" style="1" bestFit="1" customWidth="1"/>
    <col min="14" max="14" width="15" style="1" bestFit="1" customWidth="1"/>
    <col min="15" max="15" width="17.85546875" style="1" bestFit="1" customWidth="1"/>
    <col min="16" max="16384" width="9.140625" style="1"/>
  </cols>
  <sheetData>
    <row r="1" spans="1:15" hidden="1"/>
    <row r="2" spans="1:15" ht="15" customHeight="1">
      <c r="A2" s="348" t="s">
        <v>475</v>
      </c>
      <c r="B2" s="348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</row>
    <row r="3" spans="1:15" ht="31.5" customHeight="1">
      <c r="A3" s="383"/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</row>
    <row r="4" spans="1:15" ht="3" customHeight="1">
      <c r="A4" s="383"/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</row>
    <row r="5" spans="1:15" ht="15" hidden="1" customHeight="1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</row>
    <row r="6" spans="1:15" ht="15" hidden="1" customHeight="1">
      <c r="A6" s="383"/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</row>
    <row r="7" spans="1:15" ht="18.75" hidden="1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74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76" t="s">
        <v>17</v>
      </c>
      <c r="I8" s="376"/>
      <c r="J8" s="376" t="s">
        <v>18</v>
      </c>
      <c r="K8" s="376"/>
      <c r="L8" s="376" t="s">
        <v>14</v>
      </c>
      <c r="M8" s="376"/>
      <c r="N8" s="376" t="s">
        <v>19</v>
      </c>
      <c r="O8" s="376"/>
    </row>
    <row r="9" spans="1:15" ht="114.75" customHeight="1">
      <c r="A9" s="375"/>
      <c r="B9" s="375"/>
      <c r="C9" s="375"/>
      <c r="D9" s="375"/>
      <c r="E9" s="375"/>
      <c r="F9" s="246" t="s">
        <v>6</v>
      </c>
      <c r="G9" s="246" t="s">
        <v>7</v>
      </c>
      <c r="H9" s="246" t="s">
        <v>8</v>
      </c>
      <c r="I9" s="246" t="s">
        <v>9</v>
      </c>
      <c r="J9" s="246" t="s">
        <v>8</v>
      </c>
      <c r="K9" s="246" t="s">
        <v>10</v>
      </c>
      <c r="L9" s="246" t="s">
        <v>11</v>
      </c>
      <c r="M9" s="246" t="s">
        <v>10</v>
      </c>
      <c r="N9" s="246" t="s">
        <v>8</v>
      </c>
      <c r="O9" s="246" t="s">
        <v>10</v>
      </c>
    </row>
    <row r="10" spans="1:15" s="4" customFormat="1" ht="21" customHeight="1">
      <c r="A10" s="249">
        <v>1</v>
      </c>
      <c r="B10" s="249">
        <v>2</v>
      </c>
      <c r="C10" s="249">
        <v>3</v>
      </c>
      <c r="D10" s="249">
        <v>4</v>
      </c>
      <c r="E10" s="249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54" customHeight="1">
      <c r="A11" s="249">
        <v>1</v>
      </c>
      <c r="B11" s="384" t="s">
        <v>276</v>
      </c>
      <c r="C11" s="285" t="s">
        <v>277</v>
      </c>
      <c r="D11" s="260" t="s">
        <v>472</v>
      </c>
      <c r="E11" s="286" t="s">
        <v>278</v>
      </c>
      <c r="F11" s="287">
        <v>184</v>
      </c>
      <c r="G11" s="288">
        <v>14146.496999999999</v>
      </c>
      <c r="H11" s="3">
        <v>185</v>
      </c>
      <c r="I11" s="208">
        <v>13291.912</v>
      </c>
      <c r="J11" s="3">
        <v>185</v>
      </c>
      <c r="K11" s="208">
        <v>14328.664000000001</v>
      </c>
      <c r="L11" s="3">
        <v>185</v>
      </c>
      <c r="M11" s="208">
        <v>13982.183000000001</v>
      </c>
      <c r="N11" s="3">
        <v>185</v>
      </c>
      <c r="O11" s="208">
        <v>13982.183000000001</v>
      </c>
    </row>
    <row r="12" spans="1:15" s="4" customFormat="1" ht="57.75" customHeight="1">
      <c r="A12" s="249">
        <v>2</v>
      </c>
      <c r="B12" s="385"/>
      <c r="C12" s="285" t="s">
        <v>277</v>
      </c>
      <c r="D12" s="260" t="s">
        <v>472</v>
      </c>
      <c r="E12" s="286" t="s">
        <v>278</v>
      </c>
      <c r="F12" s="287">
        <v>6</v>
      </c>
      <c r="G12" s="288">
        <v>43.98</v>
      </c>
      <c r="H12" s="3">
        <v>6</v>
      </c>
      <c r="I12" s="208">
        <v>42.234000000000002</v>
      </c>
      <c r="J12" s="3">
        <v>6</v>
      </c>
      <c r="K12" s="208">
        <v>45.027999999999999</v>
      </c>
      <c r="L12" s="3">
        <v>6</v>
      </c>
      <c r="M12" s="208">
        <v>43.939</v>
      </c>
      <c r="N12" s="3">
        <v>6</v>
      </c>
      <c r="O12" s="208">
        <v>43.939</v>
      </c>
    </row>
    <row r="13" spans="1:15" s="4" customFormat="1" ht="54" customHeight="1">
      <c r="A13" s="249">
        <v>3</v>
      </c>
      <c r="B13" s="385"/>
      <c r="C13" s="285" t="s">
        <v>279</v>
      </c>
      <c r="D13" s="260" t="s">
        <v>472</v>
      </c>
      <c r="E13" s="286" t="s">
        <v>278</v>
      </c>
      <c r="F13" s="287">
        <v>91</v>
      </c>
      <c r="G13" s="288">
        <v>6884.1239999999998</v>
      </c>
      <c r="H13" s="3">
        <v>91</v>
      </c>
      <c r="I13" s="208">
        <v>6538.1840000000002</v>
      </c>
      <c r="J13" s="3">
        <v>91</v>
      </c>
      <c r="K13" s="208">
        <v>7048.1540000000005</v>
      </c>
      <c r="L13" s="3">
        <v>91</v>
      </c>
      <c r="M13" s="208">
        <v>6877.7219999999998</v>
      </c>
      <c r="N13" s="3">
        <v>91</v>
      </c>
      <c r="O13" s="208">
        <v>6877.7219999999998</v>
      </c>
    </row>
    <row r="14" spans="1:15" s="4" customFormat="1" ht="54.75" customHeight="1">
      <c r="A14" s="249">
        <v>4</v>
      </c>
      <c r="B14" s="385"/>
      <c r="C14" s="285" t="s">
        <v>279</v>
      </c>
      <c r="D14" s="260" t="s">
        <v>472</v>
      </c>
      <c r="E14" s="286" t="s">
        <v>278</v>
      </c>
      <c r="F14" s="287">
        <v>5</v>
      </c>
      <c r="G14" s="288">
        <v>36.65</v>
      </c>
      <c r="H14" s="3">
        <v>4</v>
      </c>
      <c r="I14" s="208">
        <v>28.155999999999999</v>
      </c>
      <c r="J14" s="3">
        <v>4</v>
      </c>
      <c r="K14" s="208">
        <v>30.018999999999998</v>
      </c>
      <c r="L14" s="3">
        <v>4</v>
      </c>
      <c r="M14" s="208">
        <v>29.292999999999999</v>
      </c>
      <c r="N14" s="3">
        <v>4</v>
      </c>
      <c r="O14" s="208">
        <v>29.292999999999999</v>
      </c>
    </row>
    <row r="15" spans="1:15" s="4" customFormat="1" ht="54.75" customHeight="1">
      <c r="A15" s="249">
        <v>5</v>
      </c>
      <c r="B15" s="385"/>
      <c r="C15" s="285" t="s">
        <v>280</v>
      </c>
      <c r="D15" s="260" t="s">
        <v>472</v>
      </c>
      <c r="E15" s="286" t="s">
        <v>278</v>
      </c>
      <c r="F15" s="287">
        <v>92</v>
      </c>
      <c r="G15" s="288">
        <v>6959.7740000000003</v>
      </c>
      <c r="H15" s="3">
        <v>93</v>
      </c>
      <c r="I15" s="208">
        <v>6681.88</v>
      </c>
      <c r="J15" s="3">
        <v>93</v>
      </c>
      <c r="K15" s="208">
        <v>7203.058</v>
      </c>
      <c r="L15" s="3">
        <v>93</v>
      </c>
      <c r="M15" s="208">
        <v>7028.8810000000003</v>
      </c>
      <c r="N15" s="3">
        <v>93</v>
      </c>
      <c r="O15" s="208">
        <v>7028.8810000000003</v>
      </c>
    </row>
    <row r="16" spans="1:15" s="4" customFormat="1" ht="54.75" customHeight="1">
      <c r="A16" s="249">
        <v>6</v>
      </c>
      <c r="B16" s="385"/>
      <c r="C16" s="285" t="s">
        <v>280</v>
      </c>
      <c r="D16" s="260" t="s">
        <v>472</v>
      </c>
      <c r="E16" s="286" t="s">
        <v>278</v>
      </c>
      <c r="F16" s="287">
        <v>68</v>
      </c>
      <c r="G16" s="288">
        <v>4538.9830000000002</v>
      </c>
      <c r="H16" s="3">
        <v>67</v>
      </c>
      <c r="I16" s="208">
        <v>4813.8270000000002</v>
      </c>
      <c r="J16" s="3">
        <v>67</v>
      </c>
      <c r="K16" s="208">
        <v>5189.3</v>
      </c>
      <c r="L16" s="3">
        <v>67</v>
      </c>
      <c r="M16" s="208">
        <v>5063.8180000000002</v>
      </c>
      <c r="N16" s="3">
        <v>67</v>
      </c>
      <c r="O16" s="208">
        <v>5063.8180000000002</v>
      </c>
    </row>
    <row r="17" spans="1:15" s="4" customFormat="1" ht="54.75" customHeight="1">
      <c r="A17" s="249">
        <v>7</v>
      </c>
      <c r="B17" s="385"/>
      <c r="C17" s="285" t="s">
        <v>280</v>
      </c>
      <c r="D17" s="260" t="s">
        <v>472</v>
      </c>
      <c r="E17" s="286" t="s">
        <v>278</v>
      </c>
      <c r="F17" s="287">
        <v>5</v>
      </c>
      <c r="G17" s="288">
        <v>36.65</v>
      </c>
      <c r="H17" s="3">
        <v>4</v>
      </c>
      <c r="I17" s="208">
        <v>28.155999999999999</v>
      </c>
      <c r="J17" s="3">
        <v>4</v>
      </c>
      <c r="K17" s="208">
        <v>30.018999999999998</v>
      </c>
      <c r="L17" s="3">
        <v>4</v>
      </c>
      <c r="M17" s="208">
        <v>29.292999999999999</v>
      </c>
      <c r="N17" s="3">
        <v>4</v>
      </c>
      <c r="O17" s="208">
        <v>29.292999999999999</v>
      </c>
    </row>
    <row r="18" spans="1:15" s="4" customFormat="1" ht="54.75" customHeight="1">
      <c r="A18" s="249">
        <v>8</v>
      </c>
      <c r="B18" s="385"/>
      <c r="C18" s="289" t="s">
        <v>281</v>
      </c>
      <c r="D18" s="260" t="s">
        <v>472</v>
      </c>
      <c r="E18" s="286" t="s">
        <v>278</v>
      </c>
      <c r="F18" s="287">
        <v>86</v>
      </c>
      <c r="G18" s="288">
        <v>5976.3280000000004</v>
      </c>
      <c r="H18" s="3">
        <v>80</v>
      </c>
      <c r="I18" s="208">
        <v>5747.8540000000003</v>
      </c>
      <c r="J18" s="3">
        <v>80</v>
      </c>
      <c r="K18" s="208">
        <v>6196.1790000000001</v>
      </c>
      <c r="L18" s="3">
        <v>80</v>
      </c>
      <c r="M18" s="208">
        <v>6046.3490000000002</v>
      </c>
      <c r="N18" s="3">
        <v>80</v>
      </c>
      <c r="O18" s="208">
        <v>6046.3490000000002</v>
      </c>
    </row>
    <row r="19" spans="1:15" s="4" customFormat="1" ht="54.75" customHeight="1">
      <c r="A19" s="249">
        <v>9</v>
      </c>
      <c r="B19" s="385"/>
      <c r="C19" s="285" t="s">
        <v>282</v>
      </c>
      <c r="D19" s="260" t="s">
        <v>472</v>
      </c>
      <c r="E19" s="286" t="s">
        <v>278</v>
      </c>
      <c r="F19" s="287">
        <v>82</v>
      </c>
      <c r="G19" s="288">
        <v>6354.576</v>
      </c>
      <c r="H19" s="3">
        <v>88</v>
      </c>
      <c r="I19" s="208">
        <v>6322.6390000000001</v>
      </c>
      <c r="J19" s="3">
        <v>88</v>
      </c>
      <c r="K19" s="208">
        <v>6815.7969999999996</v>
      </c>
      <c r="L19" s="3">
        <v>88</v>
      </c>
      <c r="M19" s="208">
        <v>6650.9840000000004</v>
      </c>
      <c r="N19" s="3">
        <v>88</v>
      </c>
      <c r="O19" s="208">
        <v>6650.9840000000004</v>
      </c>
    </row>
    <row r="20" spans="1:15" s="4" customFormat="1" ht="54.75" customHeight="1">
      <c r="A20" s="249">
        <v>10</v>
      </c>
      <c r="B20" s="385"/>
      <c r="C20" s="285" t="s">
        <v>283</v>
      </c>
      <c r="D20" s="260" t="s">
        <v>472</v>
      </c>
      <c r="E20" s="286" t="s">
        <v>278</v>
      </c>
      <c r="F20" s="287">
        <v>85</v>
      </c>
      <c r="G20" s="288">
        <v>6505.8760000000002</v>
      </c>
      <c r="H20" s="3">
        <v>88</v>
      </c>
      <c r="I20" s="208">
        <v>6322.6390000000001</v>
      </c>
      <c r="J20" s="3">
        <v>88</v>
      </c>
      <c r="K20" s="208">
        <v>6815.7969999999996</v>
      </c>
      <c r="L20" s="3">
        <v>88</v>
      </c>
      <c r="M20" s="208">
        <v>6650.9840000000004</v>
      </c>
      <c r="N20" s="3">
        <v>88</v>
      </c>
      <c r="O20" s="208">
        <v>6650.9840000000004</v>
      </c>
    </row>
    <row r="21" spans="1:15" s="4" customFormat="1" ht="54.75" customHeight="1">
      <c r="A21" s="249">
        <v>11</v>
      </c>
      <c r="B21" s="385"/>
      <c r="C21" s="285" t="s">
        <v>283</v>
      </c>
      <c r="D21" s="260" t="s">
        <v>472</v>
      </c>
      <c r="E21" s="286" t="s">
        <v>278</v>
      </c>
      <c r="F21" s="287">
        <v>4</v>
      </c>
      <c r="G21" s="288">
        <v>29.32</v>
      </c>
      <c r="H21" s="3">
        <v>3</v>
      </c>
      <c r="I21" s="208">
        <v>21.117000000000001</v>
      </c>
      <c r="J21" s="3">
        <v>3</v>
      </c>
      <c r="K21" s="208">
        <v>22.513999999999999</v>
      </c>
      <c r="L21" s="3">
        <v>3</v>
      </c>
      <c r="M21" s="208">
        <v>21.97</v>
      </c>
      <c r="N21" s="3">
        <v>3</v>
      </c>
      <c r="O21" s="208">
        <v>21.97</v>
      </c>
    </row>
    <row r="22" spans="1:15" s="4" customFormat="1" ht="54.75" customHeight="1">
      <c r="A22" s="249">
        <v>12</v>
      </c>
      <c r="B22" s="385"/>
      <c r="C22" s="285" t="s">
        <v>284</v>
      </c>
      <c r="D22" s="260" t="s">
        <v>472</v>
      </c>
      <c r="E22" s="286" t="s">
        <v>278</v>
      </c>
      <c r="F22" s="287">
        <v>150</v>
      </c>
      <c r="G22" s="288">
        <v>9531.8649999999998</v>
      </c>
      <c r="H22" s="3">
        <v>130</v>
      </c>
      <c r="I22" s="208">
        <v>9340.2620000000006</v>
      </c>
      <c r="J22" s="3">
        <v>105</v>
      </c>
      <c r="K22" s="208">
        <v>8132.4849999999997</v>
      </c>
      <c r="L22" s="3">
        <v>70</v>
      </c>
      <c r="M22" s="208">
        <v>5290.5559999999996</v>
      </c>
      <c r="N22" s="3">
        <v>70</v>
      </c>
      <c r="O22" s="208">
        <v>5290.5559999999996</v>
      </c>
    </row>
    <row r="23" spans="1:15" s="4" customFormat="1" ht="60.75" customHeight="1">
      <c r="A23" s="249">
        <v>13</v>
      </c>
      <c r="B23" s="385"/>
      <c r="C23" s="285" t="s">
        <v>284</v>
      </c>
      <c r="D23" s="260" t="s">
        <v>472</v>
      </c>
      <c r="E23" s="286" t="s">
        <v>278</v>
      </c>
      <c r="F23" s="287">
        <v>5</v>
      </c>
      <c r="G23" s="288">
        <v>36.65</v>
      </c>
      <c r="H23" s="3">
        <v>4</v>
      </c>
      <c r="I23" s="208">
        <v>28.155999999999999</v>
      </c>
      <c r="J23" s="3">
        <v>4</v>
      </c>
      <c r="K23" s="208">
        <v>30.018999999999998</v>
      </c>
      <c r="L23" s="3">
        <v>4</v>
      </c>
      <c r="M23" s="208">
        <v>29.292999999999999</v>
      </c>
      <c r="N23" s="3">
        <v>4</v>
      </c>
      <c r="O23" s="208">
        <v>29.292999999999999</v>
      </c>
    </row>
    <row r="24" spans="1:15" s="4" customFormat="1" ht="57" customHeight="1">
      <c r="A24" s="249">
        <v>14</v>
      </c>
      <c r="B24" s="385"/>
      <c r="C24" s="285" t="s">
        <v>285</v>
      </c>
      <c r="D24" s="260" t="s">
        <v>472</v>
      </c>
      <c r="E24" s="286" t="s">
        <v>278</v>
      </c>
      <c r="F24" s="287">
        <v>83</v>
      </c>
      <c r="G24" s="288">
        <v>5976.3280000000004</v>
      </c>
      <c r="H24" s="3">
        <v>82</v>
      </c>
      <c r="I24" s="208">
        <v>5891.55</v>
      </c>
      <c r="J24" s="3">
        <v>82</v>
      </c>
      <c r="K24" s="208">
        <v>6351.0839999999998</v>
      </c>
      <c r="L24" s="3">
        <v>82</v>
      </c>
      <c r="M24" s="208">
        <v>6197.5079999999998</v>
      </c>
      <c r="N24" s="3">
        <v>82</v>
      </c>
      <c r="O24" s="208">
        <v>6197.5079999999998</v>
      </c>
    </row>
    <row r="25" spans="1:15" s="4" customFormat="1" ht="57" customHeight="1">
      <c r="A25" s="249">
        <v>15</v>
      </c>
      <c r="B25" s="385"/>
      <c r="C25" s="289" t="s">
        <v>286</v>
      </c>
      <c r="D25" s="260" t="s">
        <v>472</v>
      </c>
      <c r="E25" s="286" t="s">
        <v>278</v>
      </c>
      <c r="F25" s="287">
        <v>73</v>
      </c>
      <c r="G25" s="288">
        <v>5219.8310000000001</v>
      </c>
      <c r="H25" s="3">
        <v>72</v>
      </c>
      <c r="I25" s="208">
        <v>5173.0680000000002</v>
      </c>
      <c r="J25" s="3">
        <v>72</v>
      </c>
      <c r="K25" s="208">
        <v>5576.5609999999997</v>
      </c>
      <c r="L25" s="3">
        <v>72</v>
      </c>
      <c r="M25" s="208">
        <v>5441.7139999999999</v>
      </c>
      <c r="N25" s="3">
        <v>72</v>
      </c>
      <c r="O25" s="208">
        <v>5441.7139999999999</v>
      </c>
    </row>
    <row r="26" spans="1:15" s="4" customFormat="1" ht="55.5" customHeight="1">
      <c r="A26" s="249">
        <v>16</v>
      </c>
      <c r="B26" s="385"/>
      <c r="C26" s="289" t="s">
        <v>287</v>
      </c>
      <c r="D26" s="260" t="s">
        <v>472</v>
      </c>
      <c r="E26" s="286" t="s">
        <v>278</v>
      </c>
      <c r="F26" s="287">
        <v>4</v>
      </c>
      <c r="G26" s="288">
        <v>26.951000000000001</v>
      </c>
      <c r="H26" s="3">
        <v>3</v>
      </c>
      <c r="I26" s="208">
        <v>19.431999999999999</v>
      </c>
      <c r="J26" s="3">
        <v>3</v>
      </c>
      <c r="K26" s="208">
        <v>20.695</v>
      </c>
      <c r="L26" s="3">
        <v>3</v>
      </c>
      <c r="M26" s="208">
        <v>20.195</v>
      </c>
      <c r="N26" s="3">
        <v>3</v>
      </c>
      <c r="O26" s="208">
        <v>20.195</v>
      </c>
    </row>
    <row r="27" spans="1:15" s="4" customFormat="1" ht="61.5" customHeight="1">
      <c r="A27" s="249">
        <v>17</v>
      </c>
      <c r="B27" s="385"/>
      <c r="C27" s="289" t="s">
        <v>287</v>
      </c>
      <c r="D27" s="260" t="s">
        <v>472</v>
      </c>
      <c r="E27" s="286" t="s">
        <v>278</v>
      </c>
      <c r="F27" s="287">
        <v>68</v>
      </c>
      <c r="G27" s="288">
        <v>4671.7389999999996</v>
      </c>
      <c r="H27" s="3">
        <v>66</v>
      </c>
      <c r="I27" s="208">
        <v>4375.4639999999999</v>
      </c>
      <c r="J27" s="3">
        <v>67</v>
      </c>
      <c r="K27" s="208">
        <v>4783.0540000000001</v>
      </c>
      <c r="L27" s="3">
        <v>69</v>
      </c>
      <c r="M27" s="208">
        <v>4806.72</v>
      </c>
      <c r="N27" s="3">
        <v>69</v>
      </c>
      <c r="O27" s="208">
        <v>4806.72</v>
      </c>
    </row>
    <row r="28" spans="1:15" s="4" customFormat="1" ht="36" hidden="1" customHeight="1">
      <c r="A28" s="249"/>
      <c r="B28" s="385"/>
      <c r="C28" s="289"/>
      <c r="D28" s="260" t="s">
        <v>472</v>
      </c>
      <c r="E28" s="286" t="s">
        <v>278</v>
      </c>
      <c r="F28" s="287"/>
      <c r="G28" s="288"/>
      <c r="H28" s="3"/>
      <c r="I28" s="208"/>
      <c r="J28" s="3"/>
      <c r="K28" s="208"/>
      <c r="L28" s="3"/>
      <c r="M28" s="208"/>
      <c r="N28" s="3"/>
      <c r="O28" s="208"/>
    </row>
    <row r="29" spans="1:15" s="4" customFormat="1" ht="60" customHeight="1">
      <c r="A29" s="249">
        <v>18</v>
      </c>
      <c r="B29" s="385"/>
      <c r="C29" s="285" t="s">
        <v>288</v>
      </c>
      <c r="D29" s="260" t="s">
        <v>472</v>
      </c>
      <c r="E29" s="286" t="s">
        <v>278</v>
      </c>
      <c r="F29" s="287">
        <v>73</v>
      </c>
      <c r="G29" s="288">
        <v>3933.7849999999999</v>
      </c>
      <c r="H29" s="3">
        <v>75</v>
      </c>
      <c r="I29" s="208">
        <v>5388.6130000000003</v>
      </c>
      <c r="J29" s="3">
        <v>55</v>
      </c>
      <c r="K29" s="208">
        <v>4259.8729999999996</v>
      </c>
      <c r="L29" s="3">
        <v>34</v>
      </c>
      <c r="M29" s="208">
        <v>2569.6979999999999</v>
      </c>
      <c r="N29" s="3">
        <v>34</v>
      </c>
      <c r="O29" s="208">
        <v>2569.6979999999999</v>
      </c>
    </row>
    <row r="30" spans="1:15" s="4" customFormat="1" ht="63" customHeight="1">
      <c r="A30" s="249">
        <v>19</v>
      </c>
      <c r="B30" s="385"/>
      <c r="C30" s="285" t="s">
        <v>289</v>
      </c>
      <c r="D30" s="260" t="s">
        <v>472</v>
      </c>
      <c r="E30" s="286" t="s">
        <v>278</v>
      </c>
      <c r="F30" s="287">
        <v>96</v>
      </c>
      <c r="G30" s="288">
        <v>7035.424</v>
      </c>
      <c r="H30" s="3">
        <v>116</v>
      </c>
      <c r="I30" s="208">
        <v>8334.3880000000008</v>
      </c>
      <c r="J30" s="3">
        <v>138</v>
      </c>
      <c r="K30" s="208">
        <v>10688.409</v>
      </c>
      <c r="L30" s="3">
        <v>160</v>
      </c>
      <c r="M30" s="208">
        <v>12092.699000000001</v>
      </c>
      <c r="N30" s="3">
        <v>160</v>
      </c>
      <c r="O30" s="208">
        <v>12092.699000000001</v>
      </c>
    </row>
    <row r="31" spans="1:15" s="4" customFormat="1" ht="66.75" customHeight="1">
      <c r="A31" s="249">
        <v>20</v>
      </c>
      <c r="B31" s="386"/>
      <c r="C31" s="285" t="s">
        <v>290</v>
      </c>
      <c r="D31" s="260" t="s">
        <v>472</v>
      </c>
      <c r="E31" s="286" t="s">
        <v>278</v>
      </c>
      <c r="F31" s="287"/>
      <c r="G31" s="288"/>
      <c r="H31" s="3">
        <v>8</v>
      </c>
      <c r="I31" s="208">
        <v>530.35900000000004</v>
      </c>
      <c r="J31" s="3">
        <v>33</v>
      </c>
      <c r="K31" s="208">
        <v>2485.7280000000001</v>
      </c>
      <c r="L31" s="3">
        <v>58</v>
      </c>
      <c r="M31" s="208">
        <v>4263.2120000000004</v>
      </c>
      <c r="N31" s="3">
        <v>58</v>
      </c>
      <c r="O31" s="208">
        <v>4263.2120000000004</v>
      </c>
    </row>
    <row r="32" spans="1:15" s="4" customFormat="1" ht="57.75" customHeight="1">
      <c r="A32" s="249">
        <v>21</v>
      </c>
      <c r="B32" s="386"/>
      <c r="C32" s="285" t="s">
        <v>291</v>
      </c>
      <c r="D32" s="260" t="s">
        <v>472</v>
      </c>
      <c r="E32" s="286" t="s">
        <v>278</v>
      </c>
      <c r="F32" s="287"/>
      <c r="G32" s="288"/>
      <c r="H32" s="3">
        <v>4</v>
      </c>
      <c r="I32" s="208">
        <v>28.155999999999999</v>
      </c>
      <c r="J32" s="3">
        <v>4</v>
      </c>
      <c r="K32" s="208">
        <v>30.018999999999998</v>
      </c>
      <c r="L32" s="3">
        <v>4</v>
      </c>
      <c r="M32" s="208">
        <v>29.292999999999999</v>
      </c>
      <c r="N32" s="3">
        <v>4</v>
      </c>
      <c r="O32" s="208">
        <v>29.292999999999999</v>
      </c>
    </row>
    <row r="33" spans="1:15" s="4" customFormat="1" ht="55.5" customHeight="1">
      <c r="A33" s="249">
        <v>22</v>
      </c>
      <c r="B33" s="387"/>
      <c r="C33" s="285" t="s">
        <v>291</v>
      </c>
      <c r="D33" s="260" t="s">
        <v>472</v>
      </c>
      <c r="E33" s="286" t="s">
        <v>278</v>
      </c>
      <c r="F33" s="287"/>
      <c r="G33" s="288"/>
      <c r="H33" s="3">
        <v>15</v>
      </c>
      <c r="I33" s="208">
        <v>1077.723</v>
      </c>
      <c r="J33" s="3">
        <v>65</v>
      </c>
      <c r="K33" s="208">
        <v>5034.3959999999997</v>
      </c>
      <c r="L33" s="3">
        <v>114</v>
      </c>
      <c r="M33" s="208">
        <v>8616.0480000000007</v>
      </c>
      <c r="N33" s="3">
        <v>114</v>
      </c>
      <c r="O33" s="208">
        <v>8616.0480000000007</v>
      </c>
    </row>
    <row r="34" spans="1:15" s="4" customFormat="1" ht="61.5" customHeight="1">
      <c r="A34" s="249">
        <v>23</v>
      </c>
      <c r="B34" s="388" t="s">
        <v>292</v>
      </c>
      <c r="C34" s="305" t="s">
        <v>293</v>
      </c>
      <c r="D34" s="260" t="s">
        <v>472</v>
      </c>
      <c r="E34" s="306" t="s">
        <v>278</v>
      </c>
      <c r="F34" s="307">
        <v>50</v>
      </c>
      <c r="G34" s="308">
        <v>3237.1709999999998</v>
      </c>
      <c r="H34" s="307">
        <v>50</v>
      </c>
      <c r="I34" s="308">
        <v>3495.9290000000001</v>
      </c>
      <c r="J34" s="307">
        <v>52</v>
      </c>
      <c r="K34" s="308">
        <v>3916.9050000000002</v>
      </c>
      <c r="L34" s="307">
        <v>52</v>
      </c>
      <c r="M34" s="308">
        <v>3822.19</v>
      </c>
      <c r="N34" s="307">
        <v>52</v>
      </c>
      <c r="O34" s="308">
        <v>3822.19</v>
      </c>
    </row>
    <row r="35" spans="1:15" s="4" customFormat="1" ht="54" customHeight="1">
      <c r="A35" s="249">
        <v>24</v>
      </c>
      <c r="B35" s="389"/>
      <c r="C35" s="305" t="s">
        <v>294</v>
      </c>
      <c r="D35" s="260" t="s">
        <v>472</v>
      </c>
      <c r="E35" s="306" t="s">
        <v>278</v>
      </c>
      <c r="F35" s="307">
        <v>50</v>
      </c>
      <c r="G35" s="308">
        <v>3752.1759999999999</v>
      </c>
      <c r="H35" s="307">
        <v>50</v>
      </c>
      <c r="I35" s="308">
        <v>3495.9290000000001</v>
      </c>
      <c r="J35" s="307">
        <v>51</v>
      </c>
      <c r="K35" s="308">
        <v>3841.5790000000002</v>
      </c>
      <c r="L35" s="307">
        <v>53</v>
      </c>
      <c r="M35" s="308">
        <v>3895.6930000000002</v>
      </c>
      <c r="N35" s="307">
        <v>53</v>
      </c>
      <c r="O35" s="308">
        <v>3895.6930000000002</v>
      </c>
    </row>
    <row r="36" spans="1:15" s="4" customFormat="1" ht="59.25" customHeight="1">
      <c r="A36" s="249">
        <v>25</v>
      </c>
      <c r="B36" s="389"/>
      <c r="C36" s="309" t="s">
        <v>295</v>
      </c>
      <c r="D36" s="260" t="s">
        <v>472</v>
      </c>
      <c r="E36" s="306" t="s">
        <v>278</v>
      </c>
      <c r="F36" s="307">
        <v>7</v>
      </c>
      <c r="G36" s="308">
        <v>1324.297</v>
      </c>
      <c r="H36" s="307">
        <v>7</v>
      </c>
      <c r="I36" s="308">
        <v>489.43</v>
      </c>
      <c r="J36" s="307">
        <v>4</v>
      </c>
      <c r="K36" s="308">
        <v>301.3</v>
      </c>
      <c r="L36" s="307">
        <v>0</v>
      </c>
      <c r="M36" s="308">
        <v>0</v>
      </c>
      <c r="N36" s="307">
        <v>0</v>
      </c>
      <c r="O36" s="308">
        <v>0</v>
      </c>
    </row>
    <row r="37" spans="1:15" s="4" customFormat="1" ht="57.75" customHeight="1">
      <c r="A37" s="249">
        <v>26</v>
      </c>
      <c r="B37" s="389"/>
      <c r="C37" s="310" t="s">
        <v>296</v>
      </c>
      <c r="D37" s="260" t="s">
        <v>472</v>
      </c>
      <c r="E37" s="306" t="s">
        <v>278</v>
      </c>
      <c r="F37" s="307">
        <v>26</v>
      </c>
      <c r="G37" s="308">
        <v>2060.018</v>
      </c>
      <c r="H37" s="307">
        <v>27</v>
      </c>
      <c r="I37" s="308">
        <v>1887.8009999999999</v>
      </c>
      <c r="J37" s="307">
        <v>30</v>
      </c>
      <c r="K37" s="308">
        <v>2259.7530000000002</v>
      </c>
      <c r="L37" s="307">
        <v>33</v>
      </c>
      <c r="M37" s="308">
        <v>2425.62</v>
      </c>
      <c r="N37" s="307">
        <v>33</v>
      </c>
      <c r="O37" s="308">
        <v>2425.62</v>
      </c>
    </row>
    <row r="38" spans="1:15" s="4" customFormat="1" ht="60" customHeight="1">
      <c r="A38" s="249">
        <v>27</v>
      </c>
      <c r="B38" s="389"/>
      <c r="C38" s="310" t="s">
        <v>297</v>
      </c>
      <c r="D38" s="260" t="s">
        <v>472</v>
      </c>
      <c r="E38" s="306" t="s">
        <v>278</v>
      </c>
      <c r="F38" s="307">
        <v>75</v>
      </c>
      <c r="G38" s="308">
        <v>6400.77</v>
      </c>
      <c r="H38" s="307">
        <v>72</v>
      </c>
      <c r="I38" s="308">
        <v>5034.1369999999997</v>
      </c>
      <c r="J38" s="307">
        <v>79</v>
      </c>
      <c r="K38" s="308">
        <v>5950.6819999999998</v>
      </c>
      <c r="L38" s="307">
        <v>83</v>
      </c>
      <c r="M38" s="308">
        <v>6100.8029999999999</v>
      </c>
      <c r="N38" s="307">
        <v>83</v>
      </c>
      <c r="O38" s="308">
        <v>6100.8029999999999</v>
      </c>
    </row>
    <row r="39" spans="1:15" s="4" customFormat="1" ht="21" hidden="1" customHeight="1">
      <c r="A39" s="249">
        <v>28</v>
      </c>
      <c r="B39" s="389"/>
      <c r="C39" s="311"/>
      <c r="D39" s="260" t="s">
        <v>472</v>
      </c>
      <c r="E39" s="306"/>
      <c r="F39" s="307"/>
      <c r="G39" s="308"/>
      <c r="H39" s="307"/>
      <c r="I39" s="308"/>
      <c r="J39" s="307"/>
      <c r="K39" s="308"/>
      <c r="L39" s="307"/>
      <c r="M39" s="308"/>
      <c r="N39" s="307"/>
      <c r="O39" s="308"/>
    </row>
    <row r="40" spans="1:15" s="4" customFormat="1" ht="70.5" customHeight="1">
      <c r="A40" s="249">
        <v>29</v>
      </c>
      <c r="B40" s="389"/>
      <c r="C40" s="311" t="s">
        <v>298</v>
      </c>
      <c r="D40" s="260" t="s">
        <v>472</v>
      </c>
      <c r="E40" s="306" t="s">
        <v>278</v>
      </c>
      <c r="F40" s="307">
        <v>91</v>
      </c>
      <c r="G40" s="308">
        <v>7283.6350000000002</v>
      </c>
      <c r="H40" s="307">
        <v>92</v>
      </c>
      <c r="I40" s="308">
        <v>6432.509</v>
      </c>
      <c r="J40" s="307">
        <v>97</v>
      </c>
      <c r="K40" s="308">
        <v>7306.5330000000004</v>
      </c>
      <c r="L40" s="307">
        <v>102</v>
      </c>
      <c r="M40" s="308">
        <v>7497.3720000000003</v>
      </c>
      <c r="N40" s="307">
        <v>102</v>
      </c>
      <c r="O40" s="308">
        <v>7497.3720000000003</v>
      </c>
    </row>
    <row r="41" spans="1:15" s="4" customFormat="1" ht="140.25" customHeight="1">
      <c r="A41" s="249">
        <v>30</v>
      </c>
      <c r="B41" s="312" t="s">
        <v>299</v>
      </c>
      <c r="C41" s="5" t="s">
        <v>473</v>
      </c>
      <c r="D41" s="260" t="s">
        <v>474</v>
      </c>
      <c r="E41" s="313" t="s">
        <v>300</v>
      </c>
      <c r="F41" s="314">
        <v>208608</v>
      </c>
      <c r="G41" s="315">
        <v>21475.9</v>
      </c>
      <c r="H41" s="314">
        <v>216480</v>
      </c>
      <c r="I41" s="315">
        <v>22984.399000000001</v>
      </c>
      <c r="J41" s="314">
        <v>218940</v>
      </c>
      <c r="K41" s="315">
        <v>24979.079000000002</v>
      </c>
      <c r="L41" s="314">
        <v>218940</v>
      </c>
      <c r="M41" s="315">
        <v>24375.06</v>
      </c>
      <c r="N41" s="314">
        <v>218940</v>
      </c>
      <c r="O41" s="315">
        <v>24375.06</v>
      </c>
    </row>
    <row r="42" spans="1:15" s="4" customFormat="1" ht="43.5" customHeight="1">
      <c r="A42" s="249">
        <v>31</v>
      </c>
      <c r="B42" s="316" t="s">
        <v>177</v>
      </c>
      <c r="C42" s="317"/>
      <c r="D42" s="318"/>
      <c r="E42" s="319" t="s">
        <v>300</v>
      </c>
      <c r="F42" s="320">
        <v>118440</v>
      </c>
      <c r="G42" s="321">
        <v>9145.0869999999995</v>
      </c>
      <c r="H42" s="320">
        <v>118440</v>
      </c>
      <c r="I42" s="321">
        <v>8849.8259999999991</v>
      </c>
      <c r="J42" s="320">
        <v>118440</v>
      </c>
      <c r="K42" s="321">
        <v>9362.9840000000004</v>
      </c>
      <c r="L42" s="320">
        <v>118440</v>
      </c>
      <c r="M42" s="321">
        <v>9136.5769999999993</v>
      </c>
      <c r="N42" s="320">
        <v>118440</v>
      </c>
      <c r="O42" s="321">
        <v>9136.5769999999993</v>
      </c>
    </row>
    <row r="43" spans="1:15" s="291" customFormat="1" ht="51" customHeight="1">
      <c r="A43" s="249">
        <v>32</v>
      </c>
      <c r="B43" s="290" t="s">
        <v>467</v>
      </c>
      <c r="C43" s="5" t="s">
        <v>468</v>
      </c>
      <c r="D43" s="246" t="s">
        <v>341</v>
      </c>
      <c r="E43" s="246" t="s">
        <v>469</v>
      </c>
      <c r="F43" s="99">
        <v>49</v>
      </c>
      <c r="G43" s="321">
        <v>42738.434000000001</v>
      </c>
      <c r="H43" s="99">
        <v>101</v>
      </c>
      <c r="I43" s="321">
        <v>93295.933999999994</v>
      </c>
      <c r="J43" s="99">
        <v>34</v>
      </c>
      <c r="K43" s="321">
        <v>31766.934000000001</v>
      </c>
      <c r="L43" s="99">
        <v>34</v>
      </c>
      <c r="M43" s="321">
        <v>31766.934000000001</v>
      </c>
      <c r="N43" s="3"/>
      <c r="O43" s="6"/>
    </row>
    <row r="44" spans="1:15" s="291" customFormat="1" ht="54.75" customHeight="1">
      <c r="A44" s="249">
        <v>33</v>
      </c>
      <c r="B44" s="5" t="s">
        <v>470</v>
      </c>
      <c r="C44" s="5" t="s">
        <v>468</v>
      </c>
      <c r="D44" s="246" t="s">
        <v>341</v>
      </c>
      <c r="E44" s="246" t="s">
        <v>469</v>
      </c>
      <c r="F44" s="99"/>
      <c r="G44" s="321"/>
      <c r="H44" s="99">
        <v>1</v>
      </c>
      <c r="I44" s="321">
        <v>198.6</v>
      </c>
      <c r="J44" s="99"/>
      <c r="K44" s="321"/>
      <c r="L44" s="99"/>
      <c r="M44" s="321"/>
      <c r="N44" s="3"/>
      <c r="O44" s="6"/>
    </row>
    <row r="45" spans="1:15" s="291" customFormat="1" ht="51.75" customHeight="1">
      <c r="A45" s="249">
        <v>34</v>
      </c>
      <c r="B45" s="27" t="s">
        <v>471</v>
      </c>
      <c r="C45" s="5" t="s">
        <v>468</v>
      </c>
      <c r="D45" s="246" t="s">
        <v>341</v>
      </c>
      <c r="E45" s="246" t="s">
        <v>469</v>
      </c>
      <c r="F45" s="99"/>
      <c r="G45" s="321"/>
      <c r="H45" s="99">
        <v>11</v>
      </c>
      <c r="I45" s="321">
        <v>2689.5</v>
      </c>
      <c r="J45" s="99"/>
      <c r="K45" s="321"/>
      <c r="L45" s="99"/>
      <c r="M45" s="321"/>
      <c r="N45" s="3"/>
      <c r="O45" s="6"/>
    </row>
    <row r="46" spans="1:15" ht="26.25" customHeight="1" thickBot="1">
      <c r="A46" s="249"/>
      <c r="B46" s="292" t="s">
        <v>301</v>
      </c>
      <c r="C46" s="293"/>
      <c r="D46" s="7" t="s">
        <v>2</v>
      </c>
      <c r="E46" s="7" t="s">
        <v>2</v>
      </c>
      <c r="F46" s="7" t="s">
        <v>2</v>
      </c>
      <c r="G46" s="209">
        <f>SUM(G11:G42)+G45</f>
        <v>142624.38500000004</v>
      </c>
      <c r="H46" s="7" t="s">
        <v>2</v>
      </c>
      <c r="I46" s="209">
        <f>SUM(I11:I42)+I45</f>
        <v>145385.22900000005</v>
      </c>
      <c r="J46" s="7" t="s">
        <v>2</v>
      </c>
      <c r="K46" s="209">
        <f>SUM(K11:K42)+K43</f>
        <v>190802.60100000002</v>
      </c>
      <c r="L46" s="7" t="s">
        <v>2</v>
      </c>
      <c r="M46" s="209">
        <f>SUM(M11:M42)+M43</f>
        <v>190802.601</v>
      </c>
      <c r="N46" s="7" t="s">
        <v>2</v>
      </c>
      <c r="O46" s="8">
        <f>SUM(O11:O42)+O43</f>
        <v>159035.66699999999</v>
      </c>
    </row>
    <row r="47" spans="1:15" ht="30.75" customHeight="1" thickBot="1">
      <c r="A47" s="247"/>
      <c r="B47" s="294"/>
      <c r="C47" s="295"/>
      <c r="D47" s="294"/>
      <c r="E47" s="294"/>
      <c r="F47" s="294"/>
      <c r="G47" s="294"/>
      <c r="H47" s="294"/>
      <c r="I47" s="296"/>
      <c r="J47" s="296"/>
      <c r="K47" s="294"/>
      <c r="L47" s="296"/>
      <c r="M47" s="294"/>
      <c r="N47" s="296"/>
      <c r="O47" s="294"/>
    </row>
    <row r="48" spans="1:15" ht="18.75">
      <c r="A48" s="294"/>
      <c r="B48" s="297"/>
      <c r="C48" s="390"/>
      <c r="D48" s="390"/>
      <c r="E48" s="390"/>
      <c r="F48" s="390"/>
      <c r="G48" s="390"/>
      <c r="H48" s="390"/>
      <c r="I48" s="298"/>
      <c r="J48" s="299"/>
      <c r="K48" s="298"/>
      <c r="L48" s="299"/>
      <c r="M48" s="298"/>
      <c r="N48" s="299"/>
      <c r="O48" s="298"/>
    </row>
    <row r="49" spans="1:15">
      <c r="A49" s="297"/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</row>
    <row r="50" spans="1:15">
      <c r="A50" s="300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</row>
    <row r="51" spans="1:15">
      <c r="A51" s="300"/>
      <c r="B51" s="301"/>
      <c r="C51" s="301"/>
      <c r="D51" s="301"/>
      <c r="E51" s="301"/>
      <c r="F51" s="302"/>
      <c r="G51" s="302"/>
      <c r="H51" s="302"/>
      <c r="I51" s="302"/>
      <c r="J51" s="302"/>
      <c r="K51" s="302"/>
      <c r="L51" s="302"/>
      <c r="M51" s="302"/>
      <c r="N51" s="302"/>
      <c r="O51" s="302"/>
    </row>
    <row r="52" spans="1:15">
      <c r="A52" s="301"/>
      <c r="B52" s="301"/>
      <c r="C52" s="301"/>
      <c r="D52" s="301"/>
      <c r="E52" s="301"/>
      <c r="F52" s="302"/>
      <c r="G52" s="302"/>
      <c r="H52" s="302"/>
      <c r="I52" s="302"/>
      <c r="J52" s="302"/>
      <c r="K52" s="302"/>
      <c r="L52" s="302"/>
      <c r="M52" s="302"/>
      <c r="N52" s="302"/>
      <c r="O52" s="302"/>
    </row>
    <row r="53" spans="1:15">
      <c r="A53" s="301"/>
      <c r="B53" s="303"/>
      <c r="C53" s="304"/>
      <c r="D53" s="299"/>
      <c r="E53" s="299"/>
      <c r="F53" s="299"/>
      <c r="G53" s="298"/>
      <c r="H53" s="299"/>
      <c r="I53" s="298"/>
      <c r="J53" s="299"/>
      <c r="K53" s="298"/>
      <c r="L53" s="299"/>
      <c r="M53" s="298"/>
      <c r="N53" s="299"/>
      <c r="O53" s="298"/>
    </row>
    <row r="54" spans="1:15">
      <c r="A54" s="303"/>
    </row>
    <row r="55" spans="1:15">
      <c r="B55" s="295"/>
      <c r="C55" s="295"/>
      <c r="D55" s="295"/>
      <c r="E55" s="295"/>
      <c r="F55" s="294"/>
      <c r="G55" s="294"/>
      <c r="H55" s="294"/>
      <c r="I55" s="294"/>
      <c r="J55" s="294"/>
      <c r="K55" s="294"/>
      <c r="L55" s="294"/>
      <c r="M55" s="294"/>
      <c r="N55" s="294"/>
    </row>
    <row r="56" spans="1:15">
      <c r="A56" s="295"/>
      <c r="B56" s="295"/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</row>
    <row r="57" spans="1:15">
      <c r="A57" s="295"/>
      <c r="B57" s="295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</row>
    <row r="58" spans="1:15">
      <c r="A58" s="295"/>
      <c r="B58" s="295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</row>
    <row r="59" spans="1:15">
      <c r="A59" s="295"/>
      <c r="B59" s="295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</row>
    <row r="60" spans="1:15">
      <c r="A60" s="295"/>
    </row>
    <row r="61" spans="1:15">
      <c r="D61" s="381"/>
      <c r="E61" s="382"/>
    </row>
    <row r="62" spans="1:15">
      <c r="D62" s="381"/>
      <c r="E62" s="382"/>
    </row>
  </sheetData>
  <mergeCells count="16">
    <mergeCell ref="A2:O6"/>
    <mergeCell ref="E8:E9"/>
    <mergeCell ref="F8:G8"/>
    <mergeCell ref="H8:I8"/>
    <mergeCell ref="J8:K8"/>
    <mergeCell ref="L8:M8"/>
    <mergeCell ref="N8:O8"/>
    <mergeCell ref="D61:E61"/>
    <mergeCell ref="D62:E62"/>
    <mergeCell ref="A8:A9"/>
    <mergeCell ref="B8:B9"/>
    <mergeCell ref="C8:C9"/>
    <mergeCell ref="D8:D9"/>
    <mergeCell ref="B11:B33"/>
    <mergeCell ref="B34:B40"/>
    <mergeCell ref="C48:H48"/>
  </mergeCells>
  <conditionalFormatting sqref="B15:B43">
    <cfRule type="expression" dxfId="169" priority="34" stopIfTrue="1">
      <formula>HasError()</formula>
    </cfRule>
    <cfRule type="expression" dxfId="168" priority="35" stopIfTrue="1">
      <formula>LockedByCondition()</formula>
    </cfRule>
    <cfRule type="expression" dxfId="167" priority="36" stopIfTrue="1">
      <formula>Locked()</formula>
    </cfRule>
  </conditionalFormatting>
  <conditionalFormatting sqref="G15:H43 G43:G45">
    <cfRule type="expression" dxfId="166" priority="31" stopIfTrue="1">
      <formula>HasError()</formula>
    </cfRule>
    <cfRule type="expression" dxfId="165" priority="32" stopIfTrue="1">
      <formula>LockedByCondition()</formula>
    </cfRule>
    <cfRule type="expression" dxfId="164" priority="33" stopIfTrue="1">
      <formula>Locked()</formula>
    </cfRule>
  </conditionalFormatting>
  <conditionalFormatting sqref="I15:J43 I43:I45">
    <cfRule type="expression" dxfId="163" priority="28" stopIfTrue="1">
      <formula>HasError()</formula>
    </cfRule>
    <cfRule type="expression" dxfId="162" priority="29" stopIfTrue="1">
      <formula>LockedByCondition()</formula>
    </cfRule>
    <cfRule type="expression" dxfId="161" priority="30" stopIfTrue="1">
      <formula>Locked()</formula>
    </cfRule>
  </conditionalFormatting>
  <conditionalFormatting sqref="K15:L43">
    <cfRule type="expression" dxfId="160" priority="25" stopIfTrue="1">
      <formula>HasError()</formula>
    </cfRule>
    <cfRule type="expression" dxfId="159" priority="26" stopIfTrue="1">
      <formula>LockedByCondition()</formula>
    </cfRule>
    <cfRule type="expression" dxfId="158" priority="27" stopIfTrue="1">
      <formula>Locked()</formula>
    </cfRule>
  </conditionalFormatting>
  <conditionalFormatting sqref="M15:N43">
    <cfRule type="expression" dxfId="157" priority="22" stopIfTrue="1">
      <formula>HasError()</formula>
    </cfRule>
    <cfRule type="expression" dxfId="156" priority="23" stopIfTrue="1">
      <formula>LockedByCondition()</formula>
    </cfRule>
    <cfRule type="expression" dxfId="155" priority="24" stopIfTrue="1">
      <formula>Locked()</formula>
    </cfRule>
  </conditionalFormatting>
  <conditionalFormatting sqref="D15:D43">
    <cfRule type="expression" dxfId="154" priority="19" stopIfTrue="1">
      <formula>HasError()</formula>
    </cfRule>
    <cfRule type="expression" dxfId="153" priority="20" stopIfTrue="1">
      <formula>LockedByCondition()</formula>
    </cfRule>
    <cfRule type="expression" dxfId="152" priority="21" stopIfTrue="1">
      <formula>Locked()</formula>
    </cfRule>
  </conditionalFormatting>
  <conditionalFormatting sqref="K43:K45">
    <cfRule type="expression" dxfId="151" priority="16" stopIfTrue="1">
      <formula>HasError()</formula>
    </cfRule>
    <cfRule type="expression" dxfId="150" priority="17" stopIfTrue="1">
      <formula>LockedByCondition()</formula>
    </cfRule>
    <cfRule type="expression" dxfId="149" priority="18" stopIfTrue="1">
      <formula>Locked()</formula>
    </cfRule>
  </conditionalFormatting>
  <conditionalFormatting sqref="M43">
    <cfRule type="expression" dxfId="148" priority="13" stopIfTrue="1">
      <formula>HasError()</formula>
    </cfRule>
    <cfRule type="expression" dxfId="147" priority="14" stopIfTrue="1">
      <formula>LockedByCondition()</formula>
    </cfRule>
    <cfRule type="expression" dxfId="146" priority="15" stopIfTrue="1">
      <formula>Locked()</formula>
    </cfRule>
  </conditionalFormatting>
  <conditionalFormatting sqref="M43:M45">
    <cfRule type="expression" dxfId="145" priority="10" stopIfTrue="1">
      <formula>HasError()</formula>
    </cfRule>
    <cfRule type="expression" dxfId="144" priority="11" stopIfTrue="1">
      <formula>LockedByCondition()</formula>
    </cfRule>
    <cfRule type="expression" dxfId="143" priority="12" stopIfTrue="1">
      <formula>Locked()</formula>
    </cfRule>
  </conditionalFormatting>
  <conditionalFormatting sqref="D11:D33">
    <cfRule type="expression" dxfId="17" priority="7" stopIfTrue="1">
      <formula>HasError()</formula>
    </cfRule>
    <cfRule type="expression" dxfId="16" priority="8" stopIfTrue="1">
      <formula>LockedByCondition()</formula>
    </cfRule>
    <cfRule type="expression" dxfId="15" priority="9" stopIfTrue="1">
      <formula>Locked()</formula>
    </cfRule>
  </conditionalFormatting>
  <conditionalFormatting sqref="D41">
    <cfRule type="expression" dxfId="11" priority="4" stopIfTrue="1">
      <formula>HasError()</formula>
    </cfRule>
    <cfRule type="expression" dxfId="10" priority="5" stopIfTrue="1">
      <formula>LockedByCondition()</formula>
    </cfRule>
    <cfRule type="expression" dxfId="9" priority="6" stopIfTrue="1">
      <formula>Locked()</formula>
    </cfRule>
  </conditionalFormatting>
  <conditionalFormatting sqref="D34:D40">
    <cfRule type="expression" dxfId="5" priority="1" stopIfTrue="1">
      <formula>HasError()</formula>
    </cfRule>
    <cfRule type="expression" dxfId="4" priority="2" stopIfTrue="1">
      <formula>LockedByCondition()</formula>
    </cfRule>
    <cfRule type="expression" dxfId="3" priority="3" stopIfTrue="1">
      <formula>Locked()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2:O37"/>
  <sheetViews>
    <sheetView view="pageBreakPreview" zoomScale="60" zoomScaleNormal="70" workbookViewId="0">
      <selection activeCell="O12" sqref="O12"/>
    </sheetView>
  </sheetViews>
  <sheetFormatPr defaultColWidth="9.140625" defaultRowHeight="15.75"/>
  <cols>
    <col min="1" max="1" width="9.140625" style="1"/>
    <col min="2" max="2" width="24.5703125" style="1" customWidth="1"/>
    <col min="3" max="3" width="39.5703125" style="1" customWidth="1"/>
    <col min="4" max="4" width="17.5703125" style="1" customWidth="1"/>
    <col min="5" max="5" width="18.42578125" style="1" customWidth="1"/>
    <col min="6" max="6" width="17.5703125" style="1" customWidth="1"/>
    <col min="7" max="7" width="18" style="1" customWidth="1"/>
    <col min="8" max="8" width="20.28515625" style="1" customWidth="1"/>
    <col min="9" max="9" width="19.85546875" style="1" customWidth="1"/>
    <col min="10" max="10" width="18.140625" style="1" customWidth="1"/>
    <col min="11" max="11" width="18" style="1" customWidth="1"/>
    <col min="12" max="12" width="18.28515625" style="1" customWidth="1"/>
    <col min="13" max="13" width="17.7109375" style="1" customWidth="1"/>
    <col min="14" max="14" width="15" style="1" customWidth="1"/>
    <col min="15" max="15" width="22.5703125" style="1" customWidth="1"/>
    <col min="16" max="16384" width="9.140625" style="1"/>
  </cols>
  <sheetData>
    <row r="2" spans="1:15" ht="15" customHeight="1">
      <c r="A2" s="348" t="s">
        <v>34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31.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7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5" hidden="1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5" hidden="1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72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92" t="s">
        <v>17</v>
      </c>
      <c r="I8" s="392"/>
      <c r="J8" s="392" t="s">
        <v>18</v>
      </c>
      <c r="K8" s="392"/>
      <c r="L8" s="392" t="s">
        <v>14</v>
      </c>
      <c r="M8" s="392"/>
      <c r="N8" s="392" t="s">
        <v>19</v>
      </c>
      <c r="O8" s="392"/>
    </row>
    <row r="9" spans="1:15" ht="106.5" customHeight="1">
      <c r="A9" s="373"/>
      <c r="B9" s="375"/>
      <c r="C9" s="375"/>
      <c r="D9" s="375"/>
      <c r="E9" s="375"/>
      <c r="F9" s="82" t="s">
        <v>6</v>
      </c>
      <c r="G9" s="82" t="s">
        <v>7</v>
      </c>
      <c r="H9" s="19" t="s">
        <v>8</v>
      </c>
      <c r="I9" s="19" t="s">
        <v>9</v>
      </c>
      <c r="J9" s="19" t="s">
        <v>8</v>
      </c>
      <c r="K9" s="19" t="s">
        <v>10</v>
      </c>
      <c r="L9" s="19" t="s">
        <v>11</v>
      </c>
      <c r="M9" s="19" t="s">
        <v>10</v>
      </c>
      <c r="N9" s="19" t="s">
        <v>8</v>
      </c>
      <c r="O9" s="19" t="s">
        <v>10</v>
      </c>
    </row>
    <row r="10" spans="1:15" s="4" customFormat="1" ht="21" customHeight="1">
      <c r="A10" s="81">
        <v>1</v>
      </c>
      <c r="B10" s="81">
        <v>2</v>
      </c>
      <c r="C10" s="81">
        <v>3</v>
      </c>
      <c r="D10" s="81">
        <v>4</v>
      </c>
      <c r="E10" s="81">
        <v>5</v>
      </c>
      <c r="F10" s="3">
        <v>6</v>
      </c>
      <c r="G10" s="3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5">
        <v>14</v>
      </c>
      <c r="O10" s="45">
        <v>15</v>
      </c>
    </row>
    <row r="11" spans="1:15" s="4" customFormat="1" ht="66.75" customHeight="1">
      <c r="A11" s="81">
        <v>1</v>
      </c>
      <c r="B11" s="374" t="s">
        <v>35</v>
      </c>
      <c r="C11" s="19" t="s">
        <v>36</v>
      </c>
      <c r="D11" s="19" t="s">
        <v>37</v>
      </c>
      <c r="E11" s="19" t="s">
        <v>38</v>
      </c>
      <c r="F11" s="32">
        <v>2154</v>
      </c>
      <c r="G11" s="33">
        <v>218404.23300000001</v>
      </c>
      <c r="H11" s="91">
        <v>2055</v>
      </c>
      <c r="I11" s="92">
        <v>222436.55600000001</v>
      </c>
      <c r="J11" s="91">
        <v>2161</v>
      </c>
      <c r="K11" s="92">
        <v>216442.82699999999</v>
      </c>
      <c r="L11" s="91">
        <v>2161</v>
      </c>
      <c r="M11" s="92">
        <v>221519.859</v>
      </c>
      <c r="N11" s="91">
        <v>2161</v>
      </c>
      <c r="O11" s="92">
        <v>223330.88099999999</v>
      </c>
    </row>
    <row r="12" spans="1:15" s="4" customFormat="1" ht="93" customHeight="1">
      <c r="A12" s="81">
        <v>2</v>
      </c>
      <c r="B12" s="391"/>
      <c r="C12" s="19" t="s">
        <v>39</v>
      </c>
      <c r="D12" s="19" t="s">
        <v>40</v>
      </c>
      <c r="E12" s="19" t="s">
        <v>41</v>
      </c>
      <c r="F12" s="91">
        <v>42</v>
      </c>
      <c r="G12" s="92">
        <v>2868.529</v>
      </c>
      <c r="H12" s="91">
        <v>42</v>
      </c>
      <c r="I12" s="92">
        <v>5733.8</v>
      </c>
      <c r="J12" s="91">
        <v>46</v>
      </c>
      <c r="K12" s="92">
        <v>5737.567</v>
      </c>
      <c r="L12" s="91">
        <v>46</v>
      </c>
      <c r="M12" s="92">
        <v>5737.567</v>
      </c>
      <c r="N12" s="91">
        <v>46</v>
      </c>
      <c r="O12" s="92">
        <v>5737.567</v>
      </c>
    </row>
    <row r="13" spans="1:15" s="4" customFormat="1" ht="66" customHeight="1">
      <c r="A13" s="81">
        <v>3</v>
      </c>
      <c r="B13" s="391"/>
      <c r="C13" s="19" t="s">
        <v>42</v>
      </c>
      <c r="D13" s="19" t="s">
        <v>43</v>
      </c>
      <c r="E13" s="19" t="s">
        <v>44</v>
      </c>
      <c r="F13" s="91">
        <v>73</v>
      </c>
      <c r="G13" s="92">
        <v>11074.538</v>
      </c>
      <c r="H13" s="91">
        <v>116</v>
      </c>
      <c r="I13" s="92">
        <v>18556.635999999999</v>
      </c>
      <c r="J13" s="91">
        <v>134</v>
      </c>
      <c r="K13" s="92">
        <v>16848.197</v>
      </c>
      <c r="L13" s="91">
        <v>134</v>
      </c>
      <c r="M13" s="92">
        <v>17186.210999999999</v>
      </c>
      <c r="N13" s="91">
        <v>134</v>
      </c>
      <c r="O13" s="92">
        <v>17267.88</v>
      </c>
    </row>
    <row r="14" spans="1:15" s="4" customFormat="1" ht="49.5" customHeight="1">
      <c r="A14" s="81">
        <v>4</v>
      </c>
      <c r="B14" s="391"/>
      <c r="C14" s="20" t="s">
        <v>45</v>
      </c>
      <c r="D14" s="19" t="s">
        <v>43</v>
      </c>
      <c r="E14" s="21" t="s">
        <v>46</v>
      </c>
      <c r="F14" s="91">
        <v>41</v>
      </c>
      <c r="G14" s="92">
        <v>41117.370000000003</v>
      </c>
      <c r="H14" s="91">
        <v>57</v>
      </c>
      <c r="I14" s="92">
        <v>76152.786999999997</v>
      </c>
      <c r="J14" s="91">
        <v>54</v>
      </c>
      <c r="K14" s="92">
        <v>79882.955000000002</v>
      </c>
      <c r="L14" s="91">
        <v>54</v>
      </c>
      <c r="M14" s="92">
        <v>79882.955000000002</v>
      </c>
      <c r="N14" s="91">
        <v>54</v>
      </c>
      <c r="O14" s="92">
        <v>79882.955000000002</v>
      </c>
    </row>
    <row r="15" spans="1:15" s="4" customFormat="1" ht="107.25" customHeight="1">
      <c r="A15" s="81">
        <v>5</v>
      </c>
      <c r="B15" s="391"/>
      <c r="C15" s="20" t="s">
        <v>47</v>
      </c>
      <c r="D15" s="19" t="s">
        <v>43</v>
      </c>
      <c r="E15" s="19" t="s">
        <v>48</v>
      </c>
      <c r="F15" s="91">
        <v>590</v>
      </c>
      <c r="G15" s="92">
        <v>34066.076999999997</v>
      </c>
      <c r="H15" s="91">
        <v>807</v>
      </c>
      <c r="I15" s="92">
        <v>47886.951000000001</v>
      </c>
      <c r="J15" s="91">
        <v>727</v>
      </c>
      <c r="K15" s="92">
        <v>51931.345000000001</v>
      </c>
      <c r="L15" s="91">
        <v>727</v>
      </c>
      <c r="M15" s="92">
        <v>51931.345000000001</v>
      </c>
      <c r="N15" s="91">
        <v>727</v>
      </c>
      <c r="O15" s="92">
        <v>51931.345000000001</v>
      </c>
    </row>
    <row r="16" spans="1:15" s="4" customFormat="1" ht="71.25" customHeight="1">
      <c r="A16" s="81">
        <v>6</v>
      </c>
      <c r="B16" s="391"/>
      <c r="C16" s="19" t="s">
        <v>49</v>
      </c>
      <c r="D16" s="19" t="s">
        <v>43</v>
      </c>
      <c r="E16" s="19" t="s">
        <v>50</v>
      </c>
      <c r="F16" s="91">
        <v>245</v>
      </c>
      <c r="G16" s="92">
        <v>60489.311000000002</v>
      </c>
      <c r="H16" s="91">
        <v>380</v>
      </c>
      <c r="I16" s="92">
        <v>68182.796000000002</v>
      </c>
      <c r="J16" s="91">
        <v>380</v>
      </c>
      <c r="K16" s="92">
        <v>68562.534</v>
      </c>
      <c r="L16" s="91">
        <v>380</v>
      </c>
      <c r="M16" s="92">
        <v>68562.534</v>
      </c>
      <c r="N16" s="91">
        <v>380</v>
      </c>
      <c r="O16" s="92">
        <v>68562.534</v>
      </c>
    </row>
    <row r="17" spans="1:15" s="4" customFormat="1" ht="33.75" customHeight="1">
      <c r="A17" s="81">
        <v>7</v>
      </c>
      <c r="B17" s="391"/>
      <c r="C17" s="19" t="s">
        <v>51</v>
      </c>
      <c r="D17" s="19" t="s">
        <v>43</v>
      </c>
      <c r="E17" s="19" t="s">
        <v>52</v>
      </c>
      <c r="F17" s="91">
        <v>47379</v>
      </c>
      <c r="G17" s="92">
        <v>118054.66800000001</v>
      </c>
      <c r="H17" s="91">
        <v>62117</v>
      </c>
      <c r="I17" s="92">
        <v>151983.85</v>
      </c>
      <c r="J17" s="91">
        <v>62117</v>
      </c>
      <c r="K17" s="92">
        <v>150502.726</v>
      </c>
      <c r="L17" s="91">
        <v>62117</v>
      </c>
      <c r="M17" s="92">
        <v>150502.726</v>
      </c>
      <c r="N17" s="91">
        <v>62117</v>
      </c>
      <c r="O17" s="92">
        <v>150502.726</v>
      </c>
    </row>
    <row r="18" spans="1:15" s="4" customFormat="1" ht="78" customHeight="1">
      <c r="A18" s="81">
        <v>8</v>
      </c>
      <c r="B18" s="375"/>
      <c r="C18" s="19" t="s">
        <v>53</v>
      </c>
      <c r="D18" s="19" t="s">
        <v>43</v>
      </c>
      <c r="E18" s="19" t="s">
        <v>54</v>
      </c>
      <c r="F18" s="91">
        <v>18</v>
      </c>
      <c r="G18" s="92">
        <v>26.571000000000002</v>
      </c>
      <c r="H18" s="91" t="s">
        <v>55</v>
      </c>
      <c r="I18" s="92" t="s">
        <v>55</v>
      </c>
      <c r="J18" s="91" t="s">
        <v>55</v>
      </c>
      <c r="K18" s="91" t="s">
        <v>55</v>
      </c>
      <c r="L18" s="91" t="s">
        <v>55</v>
      </c>
      <c r="M18" s="91" t="s">
        <v>55</v>
      </c>
      <c r="N18" s="91" t="s">
        <v>55</v>
      </c>
      <c r="O18" s="91" t="s">
        <v>55</v>
      </c>
    </row>
    <row r="19" spans="1:15" s="11" customFormat="1" ht="26.25" customHeight="1" thickBot="1">
      <c r="A19" s="365" t="s">
        <v>1</v>
      </c>
      <c r="B19" s="366"/>
      <c r="C19" s="367"/>
      <c r="D19" s="7" t="s">
        <v>2</v>
      </c>
      <c r="E19" s="7" t="s">
        <v>2</v>
      </c>
      <c r="F19" s="93" t="s">
        <v>2</v>
      </c>
      <c r="G19" s="94">
        <f>SUM(G11:G18)</f>
        <v>486101.29700000002</v>
      </c>
      <c r="H19" s="93" t="s">
        <v>2</v>
      </c>
      <c r="I19" s="94">
        <f>SUM(I11:I18)</f>
        <v>590933.37599999993</v>
      </c>
      <c r="J19" s="93" t="s">
        <v>2</v>
      </c>
      <c r="K19" s="94">
        <f>SUM(K11:K18)</f>
        <v>589908.15100000007</v>
      </c>
      <c r="L19" s="93" t="s">
        <v>2</v>
      </c>
      <c r="M19" s="94">
        <f>SUM(M11:M18)</f>
        <v>595323.19700000004</v>
      </c>
      <c r="N19" s="93" t="s">
        <v>2</v>
      </c>
      <c r="O19" s="94">
        <f>SUM(O11:O18)</f>
        <v>597215.88800000004</v>
      </c>
    </row>
    <row r="20" spans="1:15" s="11" customFormat="1" ht="30.75" customHeight="1">
      <c r="A20" s="9"/>
      <c r="B20" s="9"/>
      <c r="C20" s="83"/>
      <c r="D20" s="9"/>
      <c r="E20" s="9"/>
      <c r="F20" s="9"/>
      <c r="G20" s="9"/>
      <c r="H20" s="9"/>
      <c r="I20" s="10"/>
      <c r="J20" s="10"/>
      <c r="K20" s="9"/>
      <c r="L20" s="10"/>
      <c r="M20" s="9"/>
      <c r="N20" s="10"/>
      <c r="O20" s="9"/>
    </row>
    <row r="21" spans="1:15" s="11" customFormat="1" ht="18.75">
      <c r="A21" s="22"/>
      <c r="B21" s="22"/>
      <c r="C21" s="368"/>
      <c r="D21" s="368"/>
      <c r="E21" s="368"/>
      <c r="F21" s="368"/>
      <c r="G21" s="368"/>
      <c r="H21" s="368"/>
      <c r="I21" s="13"/>
      <c r="J21" s="12"/>
      <c r="K21" s="13"/>
      <c r="L21" s="12"/>
      <c r="M21" s="13"/>
      <c r="N21" s="12"/>
      <c r="O21" s="13"/>
    </row>
    <row r="22" spans="1:15" s="11" customFormat="1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</row>
    <row r="23" spans="1:15" s="11" customForma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spans="1:15" s="11" customFormat="1">
      <c r="A24" s="14"/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s="11" customFormat="1">
      <c r="A25" s="14"/>
      <c r="B25" s="14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11" customFormat="1">
      <c r="A26" s="370"/>
      <c r="B26" s="370"/>
      <c r="C26" s="371"/>
      <c r="D26" s="12"/>
      <c r="E26" s="12"/>
      <c r="F26" s="12"/>
      <c r="G26" s="13"/>
      <c r="H26" s="12"/>
      <c r="I26" s="13"/>
      <c r="J26" s="12"/>
      <c r="K26" s="13"/>
      <c r="L26" s="12"/>
      <c r="M26" s="13"/>
      <c r="N26" s="12"/>
      <c r="O26" s="13"/>
    </row>
    <row r="27" spans="1:15" s="11" customFormat="1"/>
    <row r="28" spans="1:15" s="11" customFormat="1">
      <c r="A28" s="364"/>
      <c r="B28" s="364"/>
      <c r="C28" s="364"/>
      <c r="D28" s="364"/>
      <c r="E28" s="364"/>
      <c r="F28" s="9"/>
      <c r="G28" s="9"/>
      <c r="H28" s="9"/>
      <c r="I28" s="9"/>
      <c r="J28" s="9"/>
      <c r="K28" s="9"/>
      <c r="L28" s="9"/>
      <c r="M28" s="9"/>
      <c r="N28" s="9"/>
    </row>
    <row r="29" spans="1:15" s="11" customFormat="1">
      <c r="A29" s="364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</row>
    <row r="30" spans="1:15" s="11" customFormat="1">
      <c r="A30" s="364"/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83"/>
      <c r="N30" s="83"/>
    </row>
    <row r="31" spans="1:15" s="11" customForma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1:15" s="11" customForma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5" s="11" customFormat="1"/>
    <row r="34" spans="1:15" s="11" customFormat="1">
      <c r="D34" s="343"/>
      <c r="E34" s="344"/>
    </row>
    <row r="35" spans="1:15" s="11" customFormat="1">
      <c r="D35" s="343"/>
      <c r="E35" s="344"/>
    </row>
    <row r="36" spans="1:15" s="11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11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21">
    <mergeCell ref="D35:E35"/>
    <mergeCell ref="A26:C26"/>
    <mergeCell ref="A28:E28"/>
    <mergeCell ref="A29:N29"/>
    <mergeCell ref="A30:L30"/>
    <mergeCell ref="D34:E34"/>
    <mergeCell ref="A22:O22"/>
    <mergeCell ref="B8:B9"/>
    <mergeCell ref="C8:C9"/>
    <mergeCell ref="D8:D9"/>
    <mergeCell ref="E8:E9"/>
    <mergeCell ref="F8:G8"/>
    <mergeCell ref="H8:I8"/>
    <mergeCell ref="J8:K8"/>
    <mergeCell ref="L8:M8"/>
    <mergeCell ref="N8:O8"/>
    <mergeCell ref="A2:O6"/>
    <mergeCell ref="A8:A9"/>
    <mergeCell ref="B11:B18"/>
    <mergeCell ref="A19:C19"/>
    <mergeCell ref="C21:H2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2:O60"/>
  <sheetViews>
    <sheetView view="pageBreakPreview" zoomScale="60" zoomScaleNormal="55" workbookViewId="0">
      <selection activeCell="I12" sqref="I12"/>
    </sheetView>
  </sheetViews>
  <sheetFormatPr defaultColWidth="9.140625" defaultRowHeight="15.75"/>
  <cols>
    <col min="1" max="1" width="9.140625" style="1"/>
    <col min="2" max="2" width="27" style="1" customWidth="1"/>
    <col min="3" max="3" width="23.85546875" style="1" customWidth="1"/>
    <col min="4" max="4" width="21" style="1" customWidth="1"/>
    <col min="5" max="5" width="13.28515625" style="1" customWidth="1"/>
    <col min="6" max="6" width="17.7109375" style="1" customWidth="1"/>
    <col min="7" max="7" width="17.28515625" style="1" customWidth="1"/>
    <col min="8" max="8" width="20.28515625" style="1" customWidth="1"/>
    <col min="9" max="9" width="17.7109375" style="1" customWidth="1"/>
    <col min="10" max="10" width="18.140625" style="1" customWidth="1"/>
    <col min="11" max="11" width="16.5703125" style="1" customWidth="1"/>
    <col min="12" max="12" width="18.28515625" style="1" customWidth="1"/>
    <col min="13" max="13" width="17.42578125" style="1" customWidth="1"/>
    <col min="14" max="14" width="15" style="1" customWidth="1"/>
    <col min="15" max="15" width="17.85546875" style="1" customWidth="1"/>
    <col min="16" max="16384" width="9.140625" style="1"/>
  </cols>
  <sheetData>
    <row r="2" spans="1:15" ht="15" customHeight="1">
      <c r="A2" s="348" t="s">
        <v>476</v>
      </c>
      <c r="B2" s="348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 ht="31.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7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5" hidden="1" customHeight="1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5" hidden="1" customHeight="1">
      <c r="A6" s="349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15" ht="18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372" t="s">
        <v>3</v>
      </c>
      <c r="B8" s="374" t="s">
        <v>13</v>
      </c>
      <c r="C8" s="374" t="s">
        <v>4</v>
      </c>
      <c r="D8" s="374" t="s">
        <v>5</v>
      </c>
      <c r="E8" s="374" t="s">
        <v>0</v>
      </c>
      <c r="F8" s="376" t="s">
        <v>16</v>
      </c>
      <c r="G8" s="376"/>
      <c r="H8" s="376" t="s">
        <v>17</v>
      </c>
      <c r="I8" s="376"/>
      <c r="J8" s="376" t="s">
        <v>18</v>
      </c>
      <c r="K8" s="376"/>
      <c r="L8" s="376" t="s">
        <v>14</v>
      </c>
      <c r="M8" s="376"/>
      <c r="N8" s="376" t="s">
        <v>19</v>
      </c>
      <c r="O8" s="376"/>
    </row>
    <row r="9" spans="1:15" ht="126">
      <c r="A9" s="373"/>
      <c r="B9" s="375"/>
      <c r="C9" s="375"/>
      <c r="D9" s="375"/>
      <c r="E9" s="375"/>
      <c r="F9" s="170" t="s">
        <v>6</v>
      </c>
      <c r="G9" s="170" t="s">
        <v>7</v>
      </c>
      <c r="H9" s="170" t="s">
        <v>8</v>
      </c>
      <c r="I9" s="170" t="s">
        <v>9</v>
      </c>
      <c r="J9" s="170" t="s">
        <v>8</v>
      </c>
      <c r="K9" s="170" t="s">
        <v>10</v>
      </c>
      <c r="L9" s="170" t="s">
        <v>11</v>
      </c>
      <c r="M9" s="170" t="s">
        <v>10</v>
      </c>
      <c r="N9" s="170" t="s">
        <v>8</v>
      </c>
      <c r="O9" s="170" t="s">
        <v>10</v>
      </c>
    </row>
    <row r="10" spans="1:15" s="4" customFormat="1" ht="21" customHeight="1">
      <c r="A10" s="171">
        <v>1</v>
      </c>
      <c r="B10" s="171">
        <v>2</v>
      </c>
      <c r="C10" s="171">
        <v>3</v>
      </c>
      <c r="D10" s="171">
        <v>4</v>
      </c>
      <c r="E10" s="17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</row>
    <row r="11" spans="1:15" s="4" customFormat="1" ht="54.95" customHeight="1">
      <c r="A11" s="171">
        <v>1</v>
      </c>
      <c r="B11" s="393" t="s">
        <v>238</v>
      </c>
      <c r="C11" s="334" t="s">
        <v>239</v>
      </c>
      <c r="D11" s="192" t="s">
        <v>240</v>
      </c>
      <c r="E11" s="193" t="s">
        <v>241</v>
      </c>
      <c r="F11" s="194">
        <v>4100</v>
      </c>
      <c r="G11" s="6">
        <v>733.3</v>
      </c>
      <c r="H11" s="195">
        <v>3700</v>
      </c>
      <c r="I11" s="196">
        <v>781.1</v>
      </c>
      <c r="J11" s="195">
        <v>3700</v>
      </c>
      <c r="K11" s="195">
        <v>781.1</v>
      </c>
      <c r="L11" s="195">
        <v>3700</v>
      </c>
      <c r="M11" s="195">
        <v>781.1</v>
      </c>
      <c r="N11" s="195">
        <v>3700</v>
      </c>
      <c r="O11" s="195">
        <v>781.1</v>
      </c>
    </row>
    <row r="12" spans="1:15" s="4" customFormat="1" ht="54.95" customHeight="1">
      <c r="A12" s="171">
        <v>2</v>
      </c>
      <c r="B12" s="394"/>
      <c r="C12" s="397"/>
      <c r="D12" s="192" t="s">
        <v>242</v>
      </c>
      <c r="E12" s="193" t="s">
        <v>241</v>
      </c>
      <c r="F12" s="194">
        <v>2000</v>
      </c>
      <c r="G12" s="6">
        <v>1145.7</v>
      </c>
      <c r="H12" s="195">
        <v>2000</v>
      </c>
      <c r="I12" s="196">
        <v>1663.3</v>
      </c>
      <c r="J12" s="195">
        <v>2000</v>
      </c>
      <c r="K12" s="195">
        <v>2136.1</v>
      </c>
      <c r="L12" s="195">
        <v>2000</v>
      </c>
      <c r="M12" s="195">
        <v>2136.1</v>
      </c>
      <c r="N12" s="195">
        <v>2000</v>
      </c>
      <c r="O12" s="195">
        <v>2136.1</v>
      </c>
    </row>
    <row r="13" spans="1:15" s="4" customFormat="1" ht="54.95" customHeight="1">
      <c r="A13" s="171">
        <v>3</v>
      </c>
      <c r="B13" s="394"/>
      <c r="C13" s="397"/>
      <c r="D13" s="192" t="s">
        <v>243</v>
      </c>
      <c r="E13" s="193" t="s">
        <v>241</v>
      </c>
      <c r="F13" s="194">
        <v>3000</v>
      </c>
      <c r="G13" s="6">
        <v>772.2</v>
      </c>
      <c r="H13" s="195">
        <v>3000</v>
      </c>
      <c r="I13" s="196">
        <v>1035.5</v>
      </c>
      <c r="J13" s="195">
        <v>3000</v>
      </c>
      <c r="K13" s="197">
        <v>1201</v>
      </c>
      <c r="L13" s="195">
        <v>3000</v>
      </c>
      <c r="M13" s="197">
        <v>1201</v>
      </c>
      <c r="N13" s="195">
        <v>3000</v>
      </c>
      <c r="O13" s="197">
        <v>1201</v>
      </c>
    </row>
    <row r="14" spans="1:15" s="4" customFormat="1" ht="54.95" customHeight="1">
      <c r="A14" s="171">
        <v>4</v>
      </c>
      <c r="B14" s="394"/>
      <c r="C14" s="397"/>
      <c r="D14" s="192" t="s">
        <v>244</v>
      </c>
      <c r="E14" s="193" t="s">
        <v>241</v>
      </c>
      <c r="F14" s="194">
        <v>3550</v>
      </c>
      <c r="G14" s="6">
        <v>848.2</v>
      </c>
      <c r="H14" s="195">
        <v>3450</v>
      </c>
      <c r="I14" s="196">
        <v>1307</v>
      </c>
      <c r="J14" s="195">
        <v>3450</v>
      </c>
      <c r="K14" s="195">
        <v>1674.2</v>
      </c>
      <c r="L14" s="195">
        <v>3450</v>
      </c>
      <c r="M14" s="195">
        <v>1674.2</v>
      </c>
      <c r="N14" s="195">
        <v>3450</v>
      </c>
      <c r="O14" s="195">
        <v>1674.2</v>
      </c>
    </row>
    <row r="15" spans="1:15" s="4" customFormat="1" ht="54.95" customHeight="1">
      <c r="A15" s="171">
        <v>5</v>
      </c>
      <c r="B15" s="395"/>
      <c r="C15" s="397"/>
      <c r="D15" s="192" t="s">
        <v>245</v>
      </c>
      <c r="E15" s="193" t="s">
        <v>241</v>
      </c>
      <c r="F15" s="194">
        <v>3500</v>
      </c>
      <c r="G15" s="6">
        <v>998</v>
      </c>
      <c r="H15" s="195">
        <v>3600</v>
      </c>
      <c r="I15" s="196">
        <v>1481.9</v>
      </c>
      <c r="J15" s="195">
        <v>3600</v>
      </c>
      <c r="K15" s="195">
        <v>1818.9</v>
      </c>
      <c r="L15" s="195">
        <v>3600</v>
      </c>
      <c r="M15" s="195">
        <v>1818.9</v>
      </c>
      <c r="N15" s="195">
        <v>3600</v>
      </c>
      <c r="O15" s="195">
        <v>1818.9</v>
      </c>
    </row>
    <row r="16" spans="1:15" s="4" customFormat="1" ht="54.95" customHeight="1">
      <c r="A16" s="171">
        <v>6</v>
      </c>
      <c r="B16" s="395"/>
      <c r="C16" s="397"/>
      <c r="D16" s="192" t="s">
        <v>246</v>
      </c>
      <c r="E16" s="193" t="s">
        <v>241</v>
      </c>
      <c r="F16" s="194">
        <v>3290</v>
      </c>
      <c r="G16" s="6">
        <v>1219.5999999999999</v>
      </c>
      <c r="H16" s="195">
        <v>2700</v>
      </c>
      <c r="I16" s="196">
        <v>1372.5</v>
      </c>
      <c r="J16" s="195">
        <v>2700</v>
      </c>
      <c r="K16" s="195">
        <v>1648.5</v>
      </c>
      <c r="L16" s="195">
        <v>2700</v>
      </c>
      <c r="M16" s="195">
        <v>1648.5</v>
      </c>
      <c r="N16" s="195">
        <v>2700</v>
      </c>
      <c r="O16" s="195">
        <v>1648.5</v>
      </c>
    </row>
    <row r="17" spans="1:15" s="4" customFormat="1" ht="54.95" customHeight="1">
      <c r="A17" s="171">
        <v>7</v>
      </c>
      <c r="B17" s="395"/>
      <c r="C17" s="397"/>
      <c r="D17" s="192" t="s">
        <v>247</v>
      </c>
      <c r="E17" s="193" t="s">
        <v>241</v>
      </c>
      <c r="F17" s="194">
        <v>3350</v>
      </c>
      <c r="G17" s="6">
        <v>859.3</v>
      </c>
      <c r="H17" s="195">
        <v>3200</v>
      </c>
      <c r="I17" s="196">
        <v>1180.2</v>
      </c>
      <c r="J17" s="195">
        <v>3200</v>
      </c>
      <c r="K17" s="195">
        <v>1394.2</v>
      </c>
      <c r="L17" s="195">
        <v>3200</v>
      </c>
      <c r="M17" s="195">
        <v>1394.2</v>
      </c>
      <c r="N17" s="195">
        <v>3200</v>
      </c>
      <c r="O17" s="195">
        <v>1394.2</v>
      </c>
    </row>
    <row r="18" spans="1:15" s="4" customFormat="1" ht="54.95" customHeight="1">
      <c r="A18" s="171">
        <v>8</v>
      </c>
      <c r="B18" s="395"/>
      <c r="C18" s="397"/>
      <c r="D18" s="192" t="s">
        <v>248</v>
      </c>
      <c r="E18" s="193" t="s">
        <v>241</v>
      </c>
      <c r="F18" s="194">
        <v>1860</v>
      </c>
      <c r="G18" s="6">
        <v>1515.4</v>
      </c>
      <c r="H18" s="195">
        <v>1900</v>
      </c>
      <c r="I18" s="196">
        <v>1968</v>
      </c>
      <c r="J18" s="195">
        <v>1900</v>
      </c>
      <c r="K18" s="195">
        <v>2418.3000000000002</v>
      </c>
      <c r="L18" s="195">
        <v>1900</v>
      </c>
      <c r="M18" s="195">
        <v>2418.3000000000002</v>
      </c>
      <c r="N18" s="195">
        <v>1900</v>
      </c>
      <c r="O18" s="195">
        <v>2418.3000000000002</v>
      </c>
    </row>
    <row r="19" spans="1:15" s="4" customFormat="1" ht="54.95" customHeight="1">
      <c r="A19" s="171">
        <v>9</v>
      </c>
      <c r="B19" s="395"/>
      <c r="C19" s="397"/>
      <c r="D19" s="192" t="s">
        <v>249</v>
      </c>
      <c r="E19" s="193" t="s">
        <v>241</v>
      </c>
      <c r="F19" s="194">
        <v>3350</v>
      </c>
      <c r="G19" s="6">
        <v>683.6</v>
      </c>
      <c r="H19" s="195">
        <v>3200</v>
      </c>
      <c r="I19" s="196">
        <v>859.9</v>
      </c>
      <c r="J19" s="195">
        <v>3200</v>
      </c>
      <c r="K19" s="195">
        <v>987.5</v>
      </c>
      <c r="L19" s="195">
        <v>3200</v>
      </c>
      <c r="M19" s="195">
        <v>987.5</v>
      </c>
      <c r="N19" s="195">
        <v>3200</v>
      </c>
      <c r="O19" s="195">
        <v>987.5</v>
      </c>
    </row>
    <row r="20" spans="1:15" s="4" customFormat="1" ht="54.95" customHeight="1">
      <c r="A20" s="171">
        <v>10</v>
      </c>
      <c r="B20" s="395"/>
      <c r="C20" s="397"/>
      <c r="D20" s="192" t="s">
        <v>250</v>
      </c>
      <c r="E20" s="193" t="s">
        <v>241</v>
      </c>
      <c r="F20" s="194">
        <v>1900</v>
      </c>
      <c r="G20" s="6">
        <v>1789.7</v>
      </c>
      <c r="H20" s="195">
        <v>1600</v>
      </c>
      <c r="I20" s="196">
        <v>1992.8</v>
      </c>
      <c r="J20" s="195">
        <v>1600</v>
      </c>
      <c r="K20" s="195">
        <v>2281.9</v>
      </c>
      <c r="L20" s="195">
        <v>1600</v>
      </c>
      <c r="M20" s="195">
        <v>2281.9</v>
      </c>
      <c r="N20" s="195">
        <v>1600</v>
      </c>
      <c r="O20" s="195">
        <v>2281.9</v>
      </c>
    </row>
    <row r="21" spans="1:15" s="4" customFormat="1" ht="54.95" customHeight="1">
      <c r="A21" s="171">
        <v>11</v>
      </c>
      <c r="B21" s="395"/>
      <c r="C21" s="397"/>
      <c r="D21" s="192" t="s">
        <v>251</v>
      </c>
      <c r="E21" s="193" t="s">
        <v>241</v>
      </c>
      <c r="F21" s="194">
        <v>2500</v>
      </c>
      <c r="G21" s="6">
        <v>1943.3</v>
      </c>
      <c r="H21" s="195">
        <v>2600</v>
      </c>
      <c r="I21" s="196">
        <v>2661.2</v>
      </c>
      <c r="J21" s="195">
        <v>2600</v>
      </c>
      <c r="K21" s="195">
        <v>3160.5</v>
      </c>
      <c r="L21" s="195">
        <v>2600</v>
      </c>
      <c r="M21" s="195">
        <v>3160.5</v>
      </c>
      <c r="N21" s="195">
        <v>2600</v>
      </c>
      <c r="O21" s="195">
        <v>3160.5</v>
      </c>
    </row>
    <row r="22" spans="1:15" s="4" customFormat="1" ht="54.95" customHeight="1">
      <c r="A22" s="171">
        <v>12</v>
      </c>
      <c r="B22" s="395"/>
      <c r="C22" s="397"/>
      <c r="D22" s="192" t="s">
        <v>252</v>
      </c>
      <c r="E22" s="193" t="s">
        <v>241</v>
      </c>
      <c r="F22" s="194">
        <v>3250</v>
      </c>
      <c r="G22" s="6">
        <v>1347.7</v>
      </c>
      <c r="H22" s="195">
        <v>3200</v>
      </c>
      <c r="I22" s="196">
        <v>1655.4</v>
      </c>
      <c r="J22" s="195">
        <v>3200</v>
      </c>
      <c r="K22" s="195">
        <v>1833.2</v>
      </c>
      <c r="L22" s="195">
        <v>3200</v>
      </c>
      <c r="M22" s="195">
        <v>1833.2</v>
      </c>
      <c r="N22" s="195">
        <v>3200</v>
      </c>
      <c r="O22" s="195">
        <v>1833.2</v>
      </c>
    </row>
    <row r="23" spans="1:15" s="4" customFormat="1" ht="54.95" customHeight="1">
      <c r="A23" s="171">
        <v>13</v>
      </c>
      <c r="B23" s="395"/>
      <c r="C23" s="397"/>
      <c r="D23" s="192" t="s">
        <v>253</v>
      </c>
      <c r="E23" s="193" t="s">
        <v>241</v>
      </c>
      <c r="F23" s="194">
        <v>2450</v>
      </c>
      <c r="G23" s="6">
        <v>1110.3</v>
      </c>
      <c r="H23" s="195">
        <v>2300</v>
      </c>
      <c r="I23" s="196">
        <v>2226.5</v>
      </c>
      <c r="J23" s="195">
        <v>2300</v>
      </c>
      <c r="K23" s="195">
        <v>3249.4</v>
      </c>
      <c r="L23" s="195">
        <v>2300</v>
      </c>
      <c r="M23" s="195">
        <v>3249.4</v>
      </c>
      <c r="N23" s="195">
        <v>2300</v>
      </c>
      <c r="O23" s="195">
        <v>3249.4</v>
      </c>
    </row>
    <row r="24" spans="1:15" s="4" customFormat="1" ht="54.95" customHeight="1">
      <c r="A24" s="171">
        <v>14</v>
      </c>
      <c r="B24" s="395"/>
      <c r="C24" s="397"/>
      <c r="D24" s="192" t="s">
        <v>254</v>
      </c>
      <c r="E24" s="193" t="s">
        <v>241</v>
      </c>
      <c r="F24" s="194">
        <v>2800</v>
      </c>
      <c r="G24" s="6">
        <v>972.5</v>
      </c>
      <c r="H24" s="195">
        <v>2600</v>
      </c>
      <c r="I24" s="196">
        <v>1053.4000000000001</v>
      </c>
      <c r="J24" s="195">
        <v>2600</v>
      </c>
      <c r="K24" s="195">
        <v>1053.4000000000001</v>
      </c>
      <c r="L24" s="195">
        <v>2600</v>
      </c>
      <c r="M24" s="195">
        <v>1053.4000000000001</v>
      </c>
      <c r="N24" s="195">
        <v>2600</v>
      </c>
      <c r="O24" s="195">
        <v>1053.4000000000001</v>
      </c>
    </row>
    <row r="25" spans="1:15" s="4" customFormat="1" ht="54.95" customHeight="1">
      <c r="A25" s="171">
        <v>15</v>
      </c>
      <c r="B25" s="395"/>
      <c r="C25" s="397"/>
      <c r="D25" s="192" t="s">
        <v>255</v>
      </c>
      <c r="E25" s="193" t="s">
        <v>241</v>
      </c>
      <c r="F25" s="194">
        <v>5350</v>
      </c>
      <c r="G25" s="6">
        <v>656.7</v>
      </c>
      <c r="H25" s="195">
        <v>5150</v>
      </c>
      <c r="I25" s="196">
        <v>707.1</v>
      </c>
      <c r="J25" s="195">
        <v>5150</v>
      </c>
      <c r="K25" s="195">
        <v>707.1</v>
      </c>
      <c r="L25" s="195">
        <v>5150</v>
      </c>
      <c r="M25" s="195">
        <v>707.1</v>
      </c>
      <c r="N25" s="195">
        <v>5150</v>
      </c>
      <c r="O25" s="195">
        <v>707.1</v>
      </c>
    </row>
    <row r="26" spans="1:15" s="4" customFormat="1" ht="54.95" customHeight="1">
      <c r="A26" s="171">
        <v>16</v>
      </c>
      <c r="B26" s="395"/>
      <c r="C26" s="397"/>
      <c r="D26" s="192" t="s">
        <v>256</v>
      </c>
      <c r="E26" s="193" t="s">
        <v>241</v>
      </c>
      <c r="F26" s="194">
        <v>1490</v>
      </c>
      <c r="G26" s="6">
        <v>1461.3</v>
      </c>
      <c r="H26" s="195">
        <v>1500</v>
      </c>
      <c r="I26" s="196">
        <v>2025</v>
      </c>
      <c r="J26" s="195">
        <v>1500</v>
      </c>
      <c r="K26" s="195">
        <v>2465.1999999999998</v>
      </c>
      <c r="L26" s="195">
        <v>1500</v>
      </c>
      <c r="M26" s="195">
        <v>2465.1999999999998</v>
      </c>
      <c r="N26" s="195">
        <v>1500</v>
      </c>
      <c r="O26" s="195">
        <v>2465.1999999999998</v>
      </c>
    </row>
    <row r="27" spans="1:15" s="4" customFormat="1" ht="54.95" customHeight="1">
      <c r="A27" s="171">
        <v>17</v>
      </c>
      <c r="B27" s="395"/>
      <c r="C27" s="397"/>
      <c r="D27" s="192" t="s">
        <v>257</v>
      </c>
      <c r="E27" s="193" t="s">
        <v>241</v>
      </c>
      <c r="F27" s="194">
        <v>1850</v>
      </c>
      <c r="G27" s="6">
        <v>1577.9</v>
      </c>
      <c r="H27" s="195">
        <v>1800</v>
      </c>
      <c r="I27" s="196">
        <v>2108.4</v>
      </c>
      <c r="J27" s="195">
        <v>1800</v>
      </c>
      <c r="K27" s="195">
        <v>2612.3000000000002</v>
      </c>
      <c r="L27" s="195">
        <v>1800</v>
      </c>
      <c r="M27" s="195">
        <v>2612.3000000000002</v>
      </c>
      <c r="N27" s="195">
        <v>1800</v>
      </c>
      <c r="O27" s="195">
        <v>2612.3000000000002</v>
      </c>
    </row>
    <row r="28" spans="1:15" s="4" customFormat="1" ht="54.95" customHeight="1">
      <c r="A28" s="171">
        <v>18</v>
      </c>
      <c r="B28" s="395"/>
      <c r="C28" s="397"/>
      <c r="D28" s="192" t="s">
        <v>258</v>
      </c>
      <c r="E28" s="193" t="s">
        <v>241</v>
      </c>
      <c r="F28" s="194">
        <v>2250</v>
      </c>
      <c r="G28" s="6">
        <v>1089.8</v>
      </c>
      <c r="H28" s="195">
        <v>2300</v>
      </c>
      <c r="I28" s="196">
        <v>1514.1</v>
      </c>
      <c r="J28" s="195">
        <v>2300</v>
      </c>
      <c r="K28" s="195">
        <v>1803.4</v>
      </c>
      <c r="L28" s="195">
        <v>2300</v>
      </c>
      <c r="M28" s="195">
        <v>1803.4</v>
      </c>
      <c r="N28" s="195">
        <v>2300</v>
      </c>
      <c r="O28" s="195">
        <v>1803.4</v>
      </c>
    </row>
    <row r="29" spans="1:15" s="4" customFormat="1" ht="54.95" customHeight="1">
      <c r="A29" s="171">
        <v>19</v>
      </c>
      <c r="B29" s="395"/>
      <c r="C29" s="397"/>
      <c r="D29" s="192" t="s">
        <v>259</v>
      </c>
      <c r="E29" s="193" t="s">
        <v>241</v>
      </c>
      <c r="F29" s="194">
        <v>5550</v>
      </c>
      <c r="G29" s="6">
        <v>956.8</v>
      </c>
      <c r="H29" s="195">
        <v>5400</v>
      </c>
      <c r="I29" s="196">
        <v>1233.8</v>
      </c>
      <c r="J29" s="195">
        <v>5400</v>
      </c>
      <c r="K29" s="195">
        <v>1461.4</v>
      </c>
      <c r="L29" s="195">
        <v>5400</v>
      </c>
      <c r="M29" s="195">
        <v>1461.4</v>
      </c>
      <c r="N29" s="195">
        <v>5400</v>
      </c>
      <c r="O29" s="195">
        <v>1461.4</v>
      </c>
    </row>
    <row r="30" spans="1:15" s="4" customFormat="1" ht="54.95" customHeight="1">
      <c r="A30" s="171">
        <v>20</v>
      </c>
      <c r="B30" s="395"/>
      <c r="C30" s="397"/>
      <c r="D30" s="192" t="s">
        <v>260</v>
      </c>
      <c r="E30" s="193" t="s">
        <v>241</v>
      </c>
      <c r="F30" s="194">
        <v>3600</v>
      </c>
      <c r="G30" s="6">
        <v>712</v>
      </c>
      <c r="H30" s="195">
        <v>3550</v>
      </c>
      <c r="I30" s="196">
        <v>893.8</v>
      </c>
      <c r="J30" s="195">
        <v>3550</v>
      </c>
      <c r="K30" s="195">
        <v>987.1</v>
      </c>
      <c r="L30" s="195">
        <v>3550</v>
      </c>
      <c r="M30" s="195">
        <v>987.1</v>
      </c>
      <c r="N30" s="195">
        <v>3550</v>
      </c>
      <c r="O30" s="195">
        <v>987.1</v>
      </c>
    </row>
    <row r="31" spans="1:15" s="4" customFormat="1" ht="54.95" customHeight="1">
      <c r="A31" s="171">
        <v>21</v>
      </c>
      <c r="B31" s="395"/>
      <c r="C31" s="397"/>
      <c r="D31" s="192" t="s">
        <v>261</v>
      </c>
      <c r="E31" s="193" t="s">
        <v>241</v>
      </c>
      <c r="F31" s="194">
        <v>2550</v>
      </c>
      <c r="G31" s="6">
        <v>1334.1</v>
      </c>
      <c r="H31" s="195">
        <v>2400</v>
      </c>
      <c r="I31" s="196">
        <v>1501</v>
      </c>
      <c r="J31" s="195">
        <v>2400</v>
      </c>
      <c r="K31" s="195">
        <v>1638.8</v>
      </c>
      <c r="L31" s="195">
        <v>2400</v>
      </c>
      <c r="M31" s="195">
        <v>1638.8</v>
      </c>
      <c r="N31" s="195">
        <v>2400</v>
      </c>
      <c r="O31" s="195">
        <v>1638.8</v>
      </c>
    </row>
    <row r="32" spans="1:15" s="4" customFormat="1" ht="54.95" customHeight="1">
      <c r="A32" s="171">
        <v>22</v>
      </c>
      <c r="B32" s="395"/>
      <c r="C32" s="397"/>
      <c r="D32" s="192" t="s">
        <v>262</v>
      </c>
      <c r="E32" s="193" t="s">
        <v>241</v>
      </c>
      <c r="F32" s="194">
        <v>3700</v>
      </c>
      <c r="G32" s="6">
        <v>942.6</v>
      </c>
      <c r="H32" s="195">
        <v>3400</v>
      </c>
      <c r="I32" s="196">
        <v>1522.3</v>
      </c>
      <c r="J32" s="195">
        <v>3400</v>
      </c>
      <c r="K32" s="195">
        <v>1708.4</v>
      </c>
      <c r="L32" s="195">
        <v>3400</v>
      </c>
      <c r="M32" s="195">
        <v>1708.4</v>
      </c>
      <c r="N32" s="195">
        <v>3400</v>
      </c>
      <c r="O32" s="195">
        <v>1708.4</v>
      </c>
    </row>
    <row r="33" spans="1:15" s="4" customFormat="1" ht="54.95" customHeight="1">
      <c r="A33" s="171">
        <v>23</v>
      </c>
      <c r="B33" s="395"/>
      <c r="C33" s="397"/>
      <c r="D33" s="192" t="s">
        <v>263</v>
      </c>
      <c r="E33" s="193" t="s">
        <v>241</v>
      </c>
      <c r="F33" s="194">
        <v>2150</v>
      </c>
      <c r="G33" s="6">
        <v>1253.0999999999999</v>
      </c>
      <c r="H33" s="195">
        <v>2100</v>
      </c>
      <c r="I33" s="196">
        <v>1826.6</v>
      </c>
      <c r="J33" s="195">
        <v>2100</v>
      </c>
      <c r="K33" s="195">
        <v>2411.3000000000002</v>
      </c>
      <c r="L33" s="195">
        <v>2100</v>
      </c>
      <c r="M33" s="195">
        <v>2411.3000000000002</v>
      </c>
      <c r="N33" s="195">
        <v>2100</v>
      </c>
      <c r="O33" s="195">
        <v>2411.3000000000002</v>
      </c>
    </row>
    <row r="34" spans="1:15" s="4" customFormat="1" ht="54.95" customHeight="1">
      <c r="A34" s="171">
        <v>24</v>
      </c>
      <c r="B34" s="395"/>
      <c r="C34" s="397"/>
      <c r="D34" s="192" t="s">
        <v>264</v>
      </c>
      <c r="E34" s="193" t="s">
        <v>241</v>
      </c>
      <c r="F34" s="194">
        <v>3700</v>
      </c>
      <c r="G34" s="6">
        <v>1498.2</v>
      </c>
      <c r="H34" s="195">
        <v>3700</v>
      </c>
      <c r="I34" s="196">
        <v>1913.2</v>
      </c>
      <c r="J34" s="195">
        <v>3700</v>
      </c>
      <c r="K34" s="195">
        <v>2255.5</v>
      </c>
      <c r="L34" s="195">
        <v>3700</v>
      </c>
      <c r="M34" s="195">
        <v>2255.5</v>
      </c>
      <c r="N34" s="195">
        <v>3700</v>
      </c>
      <c r="O34" s="195">
        <v>2255.5</v>
      </c>
    </row>
    <row r="35" spans="1:15" s="4" customFormat="1" ht="54.95" customHeight="1">
      <c r="A35" s="171">
        <v>25</v>
      </c>
      <c r="B35" s="395"/>
      <c r="C35" s="397"/>
      <c r="D35" s="192" t="s">
        <v>265</v>
      </c>
      <c r="E35" s="193" t="s">
        <v>241</v>
      </c>
      <c r="F35" s="194">
        <v>2550</v>
      </c>
      <c r="G35" s="6">
        <v>1412.2</v>
      </c>
      <c r="H35" s="195">
        <v>2600</v>
      </c>
      <c r="I35" s="196">
        <v>1705.2</v>
      </c>
      <c r="J35" s="195">
        <v>2600</v>
      </c>
      <c r="K35" s="195">
        <v>1928.8</v>
      </c>
      <c r="L35" s="195">
        <v>2600</v>
      </c>
      <c r="M35" s="195">
        <v>1928.8</v>
      </c>
      <c r="N35" s="195">
        <v>2600</v>
      </c>
      <c r="O35" s="195">
        <v>1928.8</v>
      </c>
    </row>
    <row r="36" spans="1:15" s="4" customFormat="1" ht="54.95" customHeight="1">
      <c r="A36" s="171">
        <v>26</v>
      </c>
      <c r="B36" s="395"/>
      <c r="C36" s="397"/>
      <c r="D36" s="192" t="s">
        <v>266</v>
      </c>
      <c r="E36" s="193" t="s">
        <v>241</v>
      </c>
      <c r="F36" s="194">
        <v>1800</v>
      </c>
      <c r="G36" s="6">
        <v>1253.9000000000001</v>
      </c>
      <c r="H36" s="195">
        <v>1800</v>
      </c>
      <c r="I36" s="196">
        <v>1298.8</v>
      </c>
      <c r="J36" s="195">
        <v>1800</v>
      </c>
      <c r="K36" s="197">
        <v>1340</v>
      </c>
      <c r="L36" s="195">
        <v>1800</v>
      </c>
      <c r="M36" s="197">
        <v>1340</v>
      </c>
      <c r="N36" s="195">
        <v>1800</v>
      </c>
      <c r="O36" s="197">
        <v>1340</v>
      </c>
    </row>
    <row r="37" spans="1:15" s="4" customFormat="1" ht="54.95" customHeight="1">
      <c r="A37" s="171">
        <v>27</v>
      </c>
      <c r="B37" s="395"/>
      <c r="C37" s="398"/>
      <c r="D37" s="192" t="s">
        <v>267</v>
      </c>
      <c r="E37" s="193" t="s">
        <v>241</v>
      </c>
      <c r="F37" s="194">
        <v>3650</v>
      </c>
      <c r="G37" s="6">
        <v>862.3</v>
      </c>
      <c r="H37" s="195">
        <v>3500</v>
      </c>
      <c r="I37" s="196">
        <v>1195.2</v>
      </c>
      <c r="J37" s="195">
        <v>3500</v>
      </c>
      <c r="K37" s="195">
        <v>1455.4</v>
      </c>
      <c r="L37" s="195">
        <v>3500</v>
      </c>
      <c r="M37" s="195">
        <v>1455.4</v>
      </c>
      <c r="N37" s="195">
        <v>3500</v>
      </c>
      <c r="O37" s="195">
        <v>1455.4</v>
      </c>
    </row>
    <row r="38" spans="1:15" s="4" customFormat="1" ht="54.95" customHeight="1">
      <c r="A38" s="171">
        <v>28</v>
      </c>
      <c r="B38" s="395"/>
      <c r="C38" s="198" t="s">
        <v>268</v>
      </c>
      <c r="D38" s="192" t="s">
        <v>269</v>
      </c>
      <c r="E38" s="199" t="s">
        <v>270</v>
      </c>
      <c r="F38" s="200">
        <v>5000</v>
      </c>
      <c r="G38" s="6">
        <v>13175.1</v>
      </c>
      <c r="H38" s="201">
        <v>1500</v>
      </c>
      <c r="I38" s="202">
        <v>14812.7</v>
      </c>
      <c r="J38" s="201">
        <v>1500</v>
      </c>
      <c r="K38" s="196">
        <v>15270.1</v>
      </c>
      <c r="L38" s="201">
        <v>1500</v>
      </c>
      <c r="M38" s="196">
        <v>15270.1</v>
      </c>
      <c r="N38" s="201">
        <v>1500</v>
      </c>
      <c r="O38" s="196">
        <v>15270.1</v>
      </c>
    </row>
    <row r="39" spans="1:15" s="4" customFormat="1" ht="54.95" customHeight="1">
      <c r="A39" s="171">
        <v>29</v>
      </c>
      <c r="B39" s="395"/>
      <c r="C39" s="198" t="s">
        <v>271</v>
      </c>
      <c r="D39" s="399" t="s">
        <v>272</v>
      </c>
      <c r="E39" s="199" t="s">
        <v>273</v>
      </c>
      <c r="F39" s="200">
        <v>1720.7</v>
      </c>
      <c r="G39" s="6">
        <v>38200.5</v>
      </c>
      <c r="H39" s="201">
        <v>1720.7</v>
      </c>
      <c r="I39" s="202">
        <v>39562.300000000003</v>
      </c>
      <c r="J39" s="201">
        <v>1720.7</v>
      </c>
      <c r="K39" s="196">
        <v>39951.300000000003</v>
      </c>
      <c r="L39" s="201">
        <v>1720.7</v>
      </c>
      <c r="M39" s="196">
        <v>39951.300000000003</v>
      </c>
      <c r="N39" s="201">
        <v>1720.7</v>
      </c>
      <c r="O39" s="196">
        <v>39951.300000000003</v>
      </c>
    </row>
    <row r="40" spans="1:15" s="4" customFormat="1" ht="54.95" customHeight="1">
      <c r="A40" s="171"/>
      <c r="B40" s="395"/>
      <c r="C40" s="198" t="s">
        <v>271</v>
      </c>
      <c r="D40" s="400"/>
      <c r="E40" s="199" t="s">
        <v>274</v>
      </c>
      <c r="F40" s="200">
        <v>46928.6</v>
      </c>
      <c r="G40" s="6">
        <v>16311.7</v>
      </c>
      <c r="H40" s="201">
        <v>46928.6</v>
      </c>
      <c r="I40" s="202">
        <v>17179.2</v>
      </c>
      <c r="J40" s="201">
        <v>46928.6</v>
      </c>
      <c r="K40" s="196">
        <v>17179.2</v>
      </c>
      <c r="L40" s="201">
        <v>46928.6</v>
      </c>
      <c r="M40" s="196">
        <v>17179.2</v>
      </c>
      <c r="N40" s="201">
        <v>46928.6</v>
      </c>
      <c r="O40" s="196">
        <v>17179.2</v>
      </c>
    </row>
    <row r="41" spans="1:15" s="4" customFormat="1" ht="54.95" customHeight="1">
      <c r="A41" s="203">
        <v>30</v>
      </c>
      <c r="B41" s="396"/>
      <c r="C41" s="5" t="s">
        <v>239</v>
      </c>
      <c r="D41" s="192" t="s">
        <v>275</v>
      </c>
      <c r="E41" s="193" t="s">
        <v>241</v>
      </c>
      <c r="F41" s="204">
        <v>6150</v>
      </c>
      <c r="G41" s="205">
        <v>9709.9</v>
      </c>
      <c r="H41" s="206">
        <v>5200</v>
      </c>
      <c r="I41" s="202">
        <v>11393.4</v>
      </c>
      <c r="J41" s="206">
        <v>5200</v>
      </c>
      <c r="K41" s="202">
        <v>12486.8</v>
      </c>
      <c r="L41" s="206">
        <v>5200</v>
      </c>
      <c r="M41" s="202">
        <v>12486.8</v>
      </c>
      <c r="N41" s="206">
        <v>5200</v>
      </c>
      <c r="O41" s="202">
        <v>12486.8</v>
      </c>
    </row>
    <row r="42" spans="1:15" s="11" customFormat="1" ht="85.5" customHeight="1" thickBot="1">
      <c r="A42" s="365" t="s">
        <v>1</v>
      </c>
      <c r="B42" s="366"/>
      <c r="C42" s="367"/>
      <c r="D42" s="207"/>
      <c r="E42" s="7" t="s">
        <v>2</v>
      </c>
      <c r="F42" s="7" t="s">
        <v>2</v>
      </c>
      <c r="G42" s="8">
        <f>SUM(G11:G41)</f>
        <v>108346.89999999998</v>
      </c>
      <c r="H42" s="7" t="s">
        <v>2</v>
      </c>
      <c r="I42" s="8">
        <f>SUM(I11:I41)</f>
        <v>123630.79999999999</v>
      </c>
      <c r="J42" s="7" t="s">
        <v>2</v>
      </c>
      <c r="K42" s="8">
        <f>SUM(K11:K41)</f>
        <v>133300.30000000002</v>
      </c>
      <c r="L42" s="7" t="s">
        <v>2</v>
      </c>
      <c r="M42" s="8">
        <f>SUM(M11:M41)</f>
        <v>133300.30000000002</v>
      </c>
      <c r="N42" s="7" t="s">
        <v>2</v>
      </c>
      <c r="O42" s="8">
        <f>SUM(O11:O41)</f>
        <v>133300.30000000002</v>
      </c>
    </row>
    <row r="43" spans="1:15" s="11" customFormat="1" ht="30.75" customHeight="1">
      <c r="A43" s="9"/>
      <c r="B43" s="9"/>
      <c r="C43" s="168"/>
      <c r="D43" s="9"/>
      <c r="E43" s="9"/>
      <c r="F43" s="9"/>
      <c r="G43" s="9"/>
      <c r="H43" s="9"/>
      <c r="I43" s="10"/>
      <c r="J43" s="10"/>
      <c r="K43" s="9"/>
      <c r="L43" s="10"/>
      <c r="M43" s="9"/>
      <c r="N43" s="10"/>
      <c r="O43" s="9"/>
    </row>
    <row r="44" spans="1:15" s="11" customFormat="1" ht="18.75">
      <c r="A44" s="22"/>
      <c r="B44" s="22"/>
      <c r="C44" s="368"/>
      <c r="D44" s="368"/>
      <c r="E44" s="368"/>
      <c r="F44" s="368"/>
      <c r="G44" s="368"/>
      <c r="H44" s="368"/>
      <c r="I44" s="13"/>
      <c r="J44" s="12"/>
      <c r="K44" s="13"/>
      <c r="L44" s="12"/>
      <c r="M44" s="13"/>
      <c r="N44" s="12"/>
      <c r="O44" s="13"/>
    </row>
    <row r="45" spans="1:15" s="11" customFormat="1">
      <c r="A45" s="369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</row>
    <row r="46" spans="1:15" s="11" customFormat="1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</row>
    <row r="47" spans="1:15" s="11" customFormat="1">
      <c r="A47" s="14"/>
      <c r="B47" s="14"/>
      <c r="C47" s="14"/>
      <c r="D47" s="14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s="11" customFormat="1">
      <c r="A48" s="14"/>
      <c r="B48" s="14"/>
      <c r="C48" s="14"/>
      <c r="D48" s="14"/>
      <c r="E48" s="14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s="11" customFormat="1">
      <c r="A49" s="370"/>
      <c r="B49" s="370"/>
      <c r="C49" s="371"/>
      <c r="D49" s="12"/>
      <c r="E49" s="12"/>
      <c r="F49" s="12"/>
      <c r="G49" s="13"/>
      <c r="H49" s="12"/>
      <c r="I49" s="13"/>
      <c r="J49" s="12"/>
      <c r="K49" s="13"/>
      <c r="L49" s="12"/>
      <c r="M49" s="13"/>
      <c r="N49" s="12"/>
      <c r="O49" s="13"/>
    </row>
    <row r="50" spans="1:15" s="11" customFormat="1"/>
    <row r="51" spans="1:15" s="11" customFormat="1">
      <c r="A51" s="364"/>
      <c r="B51" s="364"/>
      <c r="C51" s="364"/>
      <c r="D51" s="364"/>
      <c r="E51" s="364"/>
      <c r="F51" s="9"/>
      <c r="G51" s="9"/>
      <c r="H51" s="9"/>
      <c r="I51" s="9"/>
      <c r="J51" s="9"/>
      <c r="K51" s="9"/>
      <c r="L51" s="9"/>
      <c r="M51" s="9"/>
      <c r="N51" s="9"/>
    </row>
    <row r="52" spans="1:15" s="11" customFormat="1">
      <c r="A52" s="364"/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</row>
    <row r="53" spans="1:15" s="11" customFormat="1">
      <c r="A53" s="364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168"/>
      <c r="N53" s="168"/>
    </row>
    <row r="54" spans="1:15" s="11" customFormat="1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</row>
    <row r="55" spans="1:15" s="11" customFormat="1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</row>
    <row r="56" spans="1:15" s="11" customFormat="1"/>
    <row r="57" spans="1:15" s="11" customFormat="1">
      <c r="D57" s="343"/>
      <c r="E57" s="344"/>
    </row>
    <row r="58" spans="1:15" s="11" customFormat="1">
      <c r="D58" s="343"/>
      <c r="E58" s="344"/>
    </row>
    <row r="59" spans="1:15" s="11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11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</sheetData>
  <mergeCells count="23">
    <mergeCell ref="B11:B41"/>
    <mergeCell ref="C11:C37"/>
    <mergeCell ref="D39:D40"/>
    <mergeCell ref="N8:O8"/>
    <mergeCell ref="A2:O6"/>
    <mergeCell ref="A8:A9"/>
    <mergeCell ref="B8:B9"/>
    <mergeCell ref="C8:C9"/>
    <mergeCell ref="D8:D9"/>
    <mergeCell ref="E8:E9"/>
    <mergeCell ref="F8:G8"/>
    <mergeCell ref="H8:I8"/>
    <mergeCell ref="J8:K8"/>
    <mergeCell ref="L8:M8"/>
    <mergeCell ref="A52:N52"/>
    <mergeCell ref="A53:L53"/>
    <mergeCell ref="D57:E57"/>
    <mergeCell ref="D58:E58"/>
    <mergeCell ref="A42:C42"/>
    <mergeCell ref="C44:H44"/>
    <mergeCell ref="A45:O45"/>
    <mergeCell ref="A49:C49"/>
    <mergeCell ref="A51:E51"/>
  </mergeCells>
  <conditionalFormatting sqref="D11:D39 D41:D42">
    <cfRule type="expression" dxfId="142" priority="88" stopIfTrue="1">
      <formula>HasError()</formula>
    </cfRule>
    <cfRule type="expression" dxfId="141" priority="89" stopIfTrue="1">
      <formula>LockedByCondition()</formula>
    </cfRule>
    <cfRule type="expression" dxfId="140" priority="90" stopIfTrue="1">
      <formula>Locked()</formula>
    </cfRule>
  </conditionalFormatting>
  <conditionalFormatting sqref="F11:F40">
    <cfRule type="expression" dxfId="139" priority="85" stopIfTrue="1">
      <formula>HasError()</formula>
    </cfRule>
    <cfRule type="expression" dxfId="138" priority="86" stopIfTrue="1">
      <formula>LockedByCondition()</formula>
    </cfRule>
    <cfRule type="expression" dxfId="137" priority="87" stopIfTrue="1">
      <formula>Locked()</formula>
    </cfRule>
  </conditionalFormatting>
  <conditionalFormatting sqref="C38">
    <cfRule type="expression" dxfId="136" priority="82" stopIfTrue="1">
      <formula>HasError()</formula>
    </cfRule>
    <cfRule type="expression" dxfId="135" priority="83" stopIfTrue="1">
      <formula>LockedByCondition()</formula>
    </cfRule>
    <cfRule type="expression" dxfId="134" priority="84" stopIfTrue="1">
      <formula>Locked()</formula>
    </cfRule>
  </conditionalFormatting>
  <conditionalFormatting sqref="C39">
    <cfRule type="expression" dxfId="133" priority="79" stopIfTrue="1">
      <formula>HasError()</formula>
    </cfRule>
    <cfRule type="expression" dxfId="132" priority="80" stopIfTrue="1">
      <formula>LockedByCondition()</formula>
    </cfRule>
    <cfRule type="expression" dxfId="131" priority="81" stopIfTrue="1">
      <formula>Locked()</formula>
    </cfRule>
  </conditionalFormatting>
  <conditionalFormatting sqref="C40">
    <cfRule type="expression" dxfId="130" priority="76" stopIfTrue="1">
      <formula>HasError()</formula>
    </cfRule>
    <cfRule type="expression" dxfId="129" priority="77" stopIfTrue="1">
      <formula>LockedByCondition()</formula>
    </cfRule>
    <cfRule type="expression" dxfId="128" priority="78" stopIfTrue="1">
      <formula>Locked()</formula>
    </cfRule>
  </conditionalFormatting>
  <conditionalFormatting sqref="E38">
    <cfRule type="expression" dxfId="127" priority="73" stopIfTrue="1">
      <formula>HasError()</formula>
    </cfRule>
    <cfRule type="expression" dxfId="126" priority="74" stopIfTrue="1">
      <formula>LockedByCondition()</formula>
    </cfRule>
    <cfRule type="expression" dxfId="125" priority="75" stopIfTrue="1">
      <formula>Locked()</formula>
    </cfRule>
  </conditionalFormatting>
  <conditionalFormatting sqref="E39:E40">
    <cfRule type="expression" dxfId="124" priority="70" stopIfTrue="1">
      <formula>HasError()</formula>
    </cfRule>
    <cfRule type="expression" dxfId="123" priority="71" stopIfTrue="1">
      <formula>LockedByCondition()</formula>
    </cfRule>
    <cfRule type="expression" dxfId="122" priority="72" stopIfTrue="1">
      <formula>Locked()</formula>
    </cfRule>
  </conditionalFormatting>
  <conditionalFormatting sqref="H11:H37">
    <cfRule type="expression" dxfId="121" priority="67" stopIfTrue="1">
      <formula>HasError()</formula>
    </cfRule>
    <cfRule type="expression" dxfId="120" priority="68" stopIfTrue="1">
      <formula>LockedByCondition()</formula>
    </cfRule>
    <cfRule type="expression" dxfId="119" priority="69" stopIfTrue="1">
      <formula>Locked()</formula>
    </cfRule>
  </conditionalFormatting>
  <conditionalFormatting sqref="H38:H40">
    <cfRule type="expression" dxfId="118" priority="64" stopIfTrue="1">
      <formula>HasError()</formula>
    </cfRule>
    <cfRule type="expression" dxfId="117" priority="65" stopIfTrue="1">
      <formula>LockedByCondition()</formula>
    </cfRule>
    <cfRule type="expression" dxfId="116" priority="66" stopIfTrue="1">
      <formula>Locked()</formula>
    </cfRule>
  </conditionalFormatting>
  <conditionalFormatting sqref="H41">
    <cfRule type="expression" dxfId="115" priority="61" stopIfTrue="1">
      <formula>HasError()</formula>
    </cfRule>
    <cfRule type="expression" dxfId="114" priority="62" stopIfTrue="1">
      <formula>LockedByCondition()</formula>
    </cfRule>
    <cfRule type="expression" dxfId="113" priority="63" stopIfTrue="1">
      <formula>Locked()</formula>
    </cfRule>
  </conditionalFormatting>
  <conditionalFormatting sqref="I11:I37">
    <cfRule type="expression" dxfId="112" priority="58" stopIfTrue="1">
      <formula>HasError()</formula>
    </cfRule>
    <cfRule type="expression" dxfId="111" priority="59" stopIfTrue="1">
      <formula>LockedByCondition()</formula>
    </cfRule>
    <cfRule type="expression" dxfId="110" priority="60" stopIfTrue="1">
      <formula>Locked()</formula>
    </cfRule>
  </conditionalFormatting>
  <conditionalFormatting sqref="I38:I41">
    <cfRule type="expression" dxfId="109" priority="55" stopIfTrue="1">
      <formula>HasError()</formula>
    </cfRule>
    <cfRule type="expression" dxfId="108" priority="56" stopIfTrue="1">
      <formula>LockedByCondition()</formula>
    </cfRule>
    <cfRule type="expression" dxfId="107" priority="57" stopIfTrue="1">
      <formula>Locked()</formula>
    </cfRule>
  </conditionalFormatting>
  <conditionalFormatting sqref="K11:K37">
    <cfRule type="expression" dxfId="106" priority="52" stopIfTrue="1">
      <formula>HasError()</formula>
    </cfRule>
    <cfRule type="expression" dxfId="105" priority="53" stopIfTrue="1">
      <formula>LockedByCondition()</formula>
    </cfRule>
    <cfRule type="expression" dxfId="104" priority="54" stopIfTrue="1">
      <formula>Locked()</formula>
    </cfRule>
  </conditionalFormatting>
  <conditionalFormatting sqref="K38:K40">
    <cfRule type="expression" dxfId="103" priority="49" stopIfTrue="1">
      <formula>HasError()</formula>
    </cfRule>
    <cfRule type="expression" dxfId="102" priority="50" stopIfTrue="1">
      <formula>LockedByCondition()</formula>
    </cfRule>
    <cfRule type="expression" dxfId="101" priority="51" stopIfTrue="1">
      <formula>Locked()</formula>
    </cfRule>
  </conditionalFormatting>
  <conditionalFormatting sqref="K41">
    <cfRule type="expression" dxfId="100" priority="46" stopIfTrue="1">
      <formula>HasError()</formula>
    </cfRule>
    <cfRule type="expression" dxfId="99" priority="47" stopIfTrue="1">
      <formula>LockedByCondition()</formula>
    </cfRule>
    <cfRule type="expression" dxfId="98" priority="48" stopIfTrue="1">
      <formula>Locked()</formula>
    </cfRule>
  </conditionalFormatting>
  <conditionalFormatting sqref="M11:M37">
    <cfRule type="expression" dxfId="97" priority="43" stopIfTrue="1">
      <formula>HasError()</formula>
    </cfRule>
    <cfRule type="expression" dxfId="96" priority="44" stopIfTrue="1">
      <formula>LockedByCondition()</formula>
    </cfRule>
    <cfRule type="expression" dxfId="95" priority="45" stopIfTrue="1">
      <formula>Locked()</formula>
    </cfRule>
  </conditionalFormatting>
  <conditionalFormatting sqref="M38:M40">
    <cfRule type="expression" dxfId="94" priority="40" stopIfTrue="1">
      <formula>HasError()</formula>
    </cfRule>
    <cfRule type="expression" dxfId="93" priority="41" stopIfTrue="1">
      <formula>LockedByCondition()</formula>
    </cfRule>
    <cfRule type="expression" dxfId="92" priority="42" stopIfTrue="1">
      <formula>Locked()</formula>
    </cfRule>
  </conditionalFormatting>
  <conditionalFormatting sqref="M41">
    <cfRule type="expression" dxfId="91" priority="37" stopIfTrue="1">
      <formula>HasError()</formula>
    </cfRule>
    <cfRule type="expression" dxfId="90" priority="38" stopIfTrue="1">
      <formula>LockedByCondition()</formula>
    </cfRule>
    <cfRule type="expression" dxfId="89" priority="39" stopIfTrue="1">
      <formula>Locked()</formula>
    </cfRule>
  </conditionalFormatting>
  <conditionalFormatting sqref="O11:O37">
    <cfRule type="expression" dxfId="88" priority="34" stopIfTrue="1">
      <formula>HasError()</formula>
    </cfRule>
    <cfRule type="expression" dxfId="87" priority="35" stopIfTrue="1">
      <formula>LockedByCondition()</formula>
    </cfRule>
    <cfRule type="expression" dxfId="86" priority="36" stopIfTrue="1">
      <formula>Locked()</formula>
    </cfRule>
  </conditionalFormatting>
  <conditionalFormatting sqref="O38:O40">
    <cfRule type="expression" dxfId="85" priority="31" stopIfTrue="1">
      <formula>HasError()</formula>
    </cfRule>
    <cfRule type="expression" dxfId="84" priority="32" stopIfTrue="1">
      <formula>LockedByCondition()</formula>
    </cfRule>
    <cfRule type="expression" dxfId="83" priority="33" stopIfTrue="1">
      <formula>Locked()</formula>
    </cfRule>
  </conditionalFormatting>
  <conditionalFormatting sqref="O41">
    <cfRule type="expression" dxfId="82" priority="28" stopIfTrue="1">
      <formula>HasError()</formula>
    </cfRule>
    <cfRule type="expression" dxfId="81" priority="29" stopIfTrue="1">
      <formula>LockedByCondition()</formula>
    </cfRule>
    <cfRule type="expression" dxfId="80" priority="30" stopIfTrue="1">
      <formula>Locked()</formula>
    </cfRule>
  </conditionalFormatting>
  <conditionalFormatting sqref="J11:J37">
    <cfRule type="expression" dxfId="79" priority="25" stopIfTrue="1">
      <formula>HasError()</formula>
    </cfRule>
    <cfRule type="expression" dxfId="78" priority="26" stopIfTrue="1">
      <formula>LockedByCondition()</formula>
    </cfRule>
    <cfRule type="expression" dxfId="77" priority="27" stopIfTrue="1">
      <formula>Locked()</formula>
    </cfRule>
  </conditionalFormatting>
  <conditionalFormatting sqref="J38:J40">
    <cfRule type="expression" dxfId="76" priority="22" stopIfTrue="1">
      <formula>HasError()</formula>
    </cfRule>
    <cfRule type="expression" dxfId="75" priority="23" stopIfTrue="1">
      <formula>LockedByCondition()</formula>
    </cfRule>
    <cfRule type="expression" dxfId="74" priority="24" stopIfTrue="1">
      <formula>Locked()</formula>
    </cfRule>
  </conditionalFormatting>
  <conditionalFormatting sqref="J41">
    <cfRule type="expression" dxfId="73" priority="19" stopIfTrue="1">
      <formula>HasError()</formula>
    </cfRule>
    <cfRule type="expression" dxfId="72" priority="20" stopIfTrue="1">
      <formula>LockedByCondition()</formula>
    </cfRule>
    <cfRule type="expression" dxfId="71" priority="21" stopIfTrue="1">
      <formula>Locked()</formula>
    </cfRule>
  </conditionalFormatting>
  <conditionalFormatting sqref="L11:L37">
    <cfRule type="expression" dxfId="70" priority="16" stopIfTrue="1">
      <formula>HasError()</formula>
    </cfRule>
    <cfRule type="expression" dxfId="69" priority="17" stopIfTrue="1">
      <formula>LockedByCondition()</formula>
    </cfRule>
    <cfRule type="expression" dxfId="68" priority="18" stopIfTrue="1">
      <formula>Locked()</formula>
    </cfRule>
  </conditionalFormatting>
  <conditionalFormatting sqref="L38:L40">
    <cfRule type="expression" dxfId="67" priority="13" stopIfTrue="1">
      <formula>HasError()</formula>
    </cfRule>
    <cfRule type="expression" dxfId="66" priority="14" stopIfTrue="1">
      <formula>LockedByCondition()</formula>
    </cfRule>
    <cfRule type="expression" dxfId="65" priority="15" stopIfTrue="1">
      <formula>Locked()</formula>
    </cfRule>
  </conditionalFormatting>
  <conditionalFormatting sqref="L41">
    <cfRule type="expression" dxfId="64" priority="10" stopIfTrue="1">
      <formula>HasError()</formula>
    </cfRule>
    <cfRule type="expression" dxfId="63" priority="11" stopIfTrue="1">
      <formula>LockedByCondition()</formula>
    </cfRule>
    <cfRule type="expression" dxfId="62" priority="12" stopIfTrue="1">
      <formula>Locked()</formula>
    </cfRule>
  </conditionalFormatting>
  <conditionalFormatting sqref="N11:N37">
    <cfRule type="expression" dxfId="61" priority="7" stopIfTrue="1">
      <formula>HasError()</formula>
    </cfRule>
    <cfRule type="expression" dxfId="60" priority="8" stopIfTrue="1">
      <formula>LockedByCondition()</formula>
    </cfRule>
    <cfRule type="expression" dxfId="59" priority="9" stopIfTrue="1">
      <formula>Locked()</formula>
    </cfRule>
  </conditionalFormatting>
  <conditionalFormatting sqref="N38:N40">
    <cfRule type="expression" dxfId="58" priority="4" stopIfTrue="1">
      <formula>HasError()</formula>
    </cfRule>
    <cfRule type="expression" dxfId="57" priority="5" stopIfTrue="1">
      <formula>LockedByCondition()</formula>
    </cfRule>
    <cfRule type="expression" dxfId="56" priority="6" stopIfTrue="1">
      <formula>Locked()</formula>
    </cfRule>
  </conditionalFormatting>
  <conditionalFormatting sqref="N41">
    <cfRule type="expression" dxfId="55" priority="1" stopIfTrue="1">
      <formula>HasError()</formula>
    </cfRule>
    <cfRule type="expression" dxfId="54" priority="2" stopIfTrue="1">
      <formula>LockedByCondition()</formula>
    </cfRule>
    <cfRule type="expression" dxfId="53" priority="3" stopIfTrue="1">
      <formula>Locked()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19</vt:i4>
      </vt:variant>
    </vt:vector>
  </HeadingPairs>
  <TitlesOfParts>
    <vt:vector size="38" baseType="lpstr">
      <vt:lpstr>Администрация КО</vt:lpstr>
      <vt:lpstr>Комитет образования КО</vt:lpstr>
      <vt:lpstr>Комитет здравоохранения КО</vt:lpstr>
      <vt:lpstr>Комитет соц.обеспечения КО</vt:lpstr>
      <vt:lpstr>Комитет по культуре КО</vt:lpstr>
      <vt:lpstr>Комитет ЖКХ и ТЭК КО</vt:lpstr>
      <vt:lpstr>Комитет строительства КО</vt:lpstr>
      <vt:lpstr>Комитет по физкультуре КО</vt:lpstr>
      <vt:lpstr>Комитет информации и печати КО</vt:lpstr>
      <vt:lpstr>Комитет по управлению имущество</vt:lpstr>
      <vt:lpstr>Комитет молодежной политики КО</vt:lpstr>
      <vt:lpstr>Комитет арх-ры и град-ва КО</vt:lpstr>
      <vt:lpstr>Управление ветеринарии КО</vt:lpstr>
      <vt:lpstr>Комитет природных ресурсов КО</vt:lpstr>
      <vt:lpstr>Комитет пром-ти, торговли КО</vt:lpstr>
      <vt:lpstr>Госстройнадзор</vt:lpstr>
      <vt:lpstr>Комитет экономики КО</vt:lpstr>
      <vt:lpstr>Комитет цифрового развития КО</vt:lpstr>
      <vt:lpstr>Комитет региональной без-ти КО</vt:lpstr>
      <vt:lpstr>'Комитет здравоохранения КО'!Заголовки_для_печати</vt:lpstr>
      <vt:lpstr>'Администрация КО'!Область_печати</vt:lpstr>
      <vt:lpstr>Госстройнадзор!Область_печати</vt:lpstr>
      <vt:lpstr>'Комитет арх-ры и град-ва КО'!Область_печати</vt:lpstr>
      <vt:lpstr>'Комитет ЖКХ и ТЭК КО'!Область_печати</vt:lpstr>
      <vt:lpstr>'Комитет здравоохранения КО'!Область_печати</vt:lpstr>
      <vt:lpstr>'Комитет информации и печати КО'!Область_печати</vt:lpstr>
      <vt:lpstr>'Комитет молодежной политики КО'!Область_печати</vt:lpstr>
      <vt:lpstr>'Комитет образования КО'!Область_печати</vt:lpstr>
      <vt:lpstr>'Комитет по культуре КО'!Область_печати</vt:lpstr>
      <vt:lpstr>'Комитет по физкультуре КО'!Область_печати</vt:lpstr>
      <vt:lpstr>'Комитет природных ресурсов КО'!Область_печати</vt:lpstr>
      <vt:lpstr>'Комитет пром-ти, торговли КО'!Область_печати</vt:lpstr>
      <vt:lpstr>'Комитет региональной без-ти КО'!Область_печати</vt:lpstr>
      <vt:lpstr>'Комитет соц.обеспечения КО'!Область_печати</vt:lpstr>
      <vt:lpstr>'Комитет строительства КО'!Область_печати</vt:lpstr>
      <vt:lpstr>'Комитет цифрового развития КО'!Область_печати</vt:lpstr>
      <vt:lpstr>'Комитет экономики КО'!Область_печати</vt:lpstr>
      <vt:lpstr>'Управление ветеринарии КО'!Область_печати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</dc:creator>
  <cp:lastModifiedBy>Ирина В. Терехова</cp:lastModifiedBy>
  <cp:lastPrinted>2021-10-14T06:26:36Z</cp:lastPrinted>
  <dcterms:created xsi:type="dcterms:W3CDTF">2019-09-25T06:59:06Z</dcterms:created>
  <dcterms:modified xsi:type="dcterms:W3CDTF">2021-10-25T15:08:40Z</dcterms:modified>
</cp:coreProperties>
</file>