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2" i="1"/>
  <c r="I301"/>
  <c r="I428"/>
  <c r="I427"/>
  <c r="J586"/>
  <c r="F84" l="1"/>
  <c r="H85"/>
  <c r="F85"/>
  <c r="E85"/>
  <c r="E84"/>
  <c r="H52"/>
  <c r="F52"/>
  <c r="H51"/>
  <c r="F51"/>
  <c r="E51"/>
  <c r="H9"/>
  <c r="F9"/>
  <c r="H8"/>
  <c r="F8"/>
  <c r="H7"/>
  <c r="F7"/>
  <c r="E7"/>
  <c r="H378"/>
  <c r="H379"/>
  <c r="H380"/>
  <c r="H381"/>
  <c r="F381"/>
  <c r="F380"/>
  <c r="F379"/>
  <c r="F378"/>
  <c r="E378"/>
  <c r="E379"/>
  <c r="E380"/>
  <c r="E381"/>
  <c r="H474"/>
  <c r="H473"/>
  <c r="H472"/>
  <c r="H471"/>
  <c r="F474"/>
  <c r="F473"/>
  <c r="F472"/>
  <c r="F471"/>
  <c r="E471"/>
  <c r="E472"/>
  <c r="E475"/>
  <c r="E474"/>
  <c r="E473"/>
  <c r="H497"/>
  <c r="H496"/>
  <c r="H495"/>
  <c r="F497"/>
  <c r="F496"/>
  <c r="F495"/>
  <c r="E495"/>
  <c r="E496"/>
  <c r="E497"/>
  <c r="H544"/>
  <c r="F544"/>
  <c r="E544"/>
  <c r="H552"/>
  <c r="F552"/>
  <c r="E552"/>
  <c r="I257"/>
  <c r="I262"/>
  <c r="I274"/>
  <c r="F401"/>
  <c r="F430"/>
  <c r="E430"/>
  <c r="H337"/>
  <c r="H336"/>
  <c r="H335"/>
  <c r="F337"/>
  <c r="F336"/>
  <c r="F335"/>
  <c r="F334" s="1"/>
  <c r="E335"/>
  <c r="E336"/>
  <c r="E337"/>
  <c r="I339"/>
  <c r="E338"/>
  <c r="H518"/>
  <c r="H517"/>
  <c r="H516"/>
  <c r="H515"/>
  <c r="F518"/>
  <c r="F517"/>
  <c r="F516"/>
  <c r="F515"/>
  <c r="E515"/>
  <c r="E516"/>
  <c r="E517"/>
  <c r="E518"/>
  <c r="L452"/>
  <c r="L457"/>
  <c r="H451"/>
  <c r="H450"/>
  <c r="H449"/>
  <c r="H448"/>
  <c r="F451"/>
  <c r="F450"/>
  <c r="F449"/>
  <c r="F448"/>
  <c r="E448"/>
  <c r="E449"/>
  <c r="E451"/>
  <c r="E450"/>
  <c r="I335" l="1"/>
  <c r="E334"/>
  <c r="H334"/>
  <c r="I144"/>
  <c r="I143"/>
  <c r="H562"/>
  <c r="E564"/>
  <c r="F123"/>
  <c r="I373"/>
  <c r="I368"/>
  <c r="I366"/>
  <c r="I365"/>
  <c r="I362"/>
  <c r="H371"/>
  <c r="H367"/>
  <c r="H363"/>
  <c r="I363" s="1"/>
  <c r="F371"/>
  <c r="F367"/>
  <c r="F363"/>
  <c r="E371"/>
  <c r="G376"/>
  <c r="E367"/>
  <c r="E363"/>
  <c r="E554"/>
  <c r="F159"/>
  <c r="F319"/>
  <c r="E240"/>
  <c r="I367" l="1"/>
  <c r="I523"/>
  <c r="I522"/>
  <c r="I515"/>
  <c r="P586"/>
  <c r="O586"/>
  <c r="N586"/>
  <c r="M586"/>
  <c r="I242" l="1"/>
  <c r="I232"/>
  <c r="I121" l="1"/>
  <c r="I43"/>
  <c r="I47"/>
  <c r="K295"/>
  <c r="K586" s="1"/>
  <c r="I142"/>
  <c r="H475"/>
  <c r="F475"/>
  <c r="I477"/>
  <c r="G477"/>
  <c r="H486"/>
  <c r="F486"/>
  <c r="E486"/>
  <c r="I489"/>
  <c r="G489"/>
  <c r="H568"/>
  <c r="F568"/>
  <c r="E568"/>
  <c r="F163"/>
  <c r="L462"/>
  <c r="L447"/>
  <c r="I453"/>
  <c r="I454"/>
  <c r="I456"/>
  <c r="I458"/>
  <c r="I459"/>
  <c r="I461"/>
  <c r="I463"/>
  <c r="I464"/>
  <c r="I465"/>
  <c r="I466"/>
  <c r="I445"/>
  <c r="I448"/>
  <c r="I449"/>
  <c r="I450"/>
  <c r="I451"/>
  <c r="H462"/>
  <c r="H457"/>
  <c r="H452"/>
  <c r="F462"/>
  <c r="F457"/>
  <c r="F452"/>
  <c r="E462"/>
  <c r="E457"/>
  <c r="E452"/>
  <c r="E439"/>
  <c r="I347"/>
  <c r="G347"/>
  <c r="H447" l="1"/>
  <c r="F447"/>
  <c r="I112"/>
  <c r="I452"/>
  <c r="G568"/>
  <c r="I457"/>
  <c r="E470"/>
  <c r="E447"/>
  <c r="G473"/>
  <c r="I473"/>
  <c r="I462"/>
  <c r="H338"/>
  <c r="F342"/>
  <c r="E285"/>
  <c r="E290"/>
  <c r="H199"/>
  <c r="L551"/>
  <c r="H494"/>
  <c r="F494"/>
  <c r="E494"/>
  <c r="L558"/>
  <c r="G92"/>
  <c r="I516"/>
  <c r="G529"/>
  <c r="H443"/>
  <c r="H430"/>
  <c r="H426"/>
  <c r="H421"/>
  <c r="H401"/>
  <c r="F443"/>
  <c r="E443"/>
  <c r="I137"/>
  <c r="H554"/>
  <c r="F554"/>
  <c r="H558"/>
  <c r="F558"/>
  <c r="H550"/>
  <c r="F550"/>
  <c r="E558"/>
  <c r="E550" s="1"/>
  <c r="I447" l="1"/>
  <c r="H146"/>
  <c r="E146"/>
  <c r="F146"/>
  <c r="H107"/>
  <c r="H99"/>
  <c r="H95"/>
  <c r="H87"/>
  <c r="F103"/>
  <c r="F107"/>
  <c r="F99"/>
  <c r="F91"/>
  <c r="F87"/>
  <c r="E107"/>
  <c r="E103"/>
  <c r="E99"/>
  <c r="E91"/>
  <c r="E95"/>
  <c r="E87"/>
  <c r="E83" l="1"/>
  <c r="E52"/>
  <c r="H75"/>
  <c r="F75"/>
  <c r="E75"/>
  <c r="H275"/>
  <c r="H266"/>
  <c r="F266"/>
  <c r="F275"/>
  <c r="E261"/>
  <c r="E275"/>
  <c r="E266"/>
  <c r="H392"/>
  <c r="F392"/>
  <c r="E392"/>
  <c r="H470"/>
  <c r="F470"/>
  <c r="I487"/>
  <c r="H207"/>
  <c r="H203"/>
  <c r="H195"/>
  <c r="H191"/>
  <c r="F207"/>
  <c r="F203"/>
  <c r="F199"/>
  <c r="F195"/>
  <c r="F191"/>
  <c r="E207"/>
  <c r="E203"/>
  <c r="E199"/>
  <c r="E195"/>
  <c r="E191"/>
  <c r="H359"/>
  <c r="H355"/>
  <c r="F359"/>
  <c r="F355"/>
  <c r="E359"/>
  <c r="E355"/>
  <c r="G185"/>
  <c r="I475" l="1"/>
  <c r="H290"/>
  <c r="H285"/>
  <c r="F290"/>
  <c r="F285"/>
  <c r="H329" l="1"/>
  <c r="F329"/>
  <c r="F314"/>
  <c r="F310"/>
  <c r="F305"/>
  <c r="F300"/>
  <c r="E300"/>
  <c r="E329"/>
  <c r="E319"/>
  <c r="E314"/>
  <c r="E310"/>
  <c r="I258"/>
  <c r="I82"/>
  <c r="I81"/>
  <c r="I80"/>
  <c r="I149"/>
  <c r="I148"/>
  <c r="I147"/>
  <c r="I77"/>
  <c r="I75"/>
  <c r="I74"/>
  <c r="I73"/>
  <c r="I72"/>
  <c r="I71"/>
  <c r="I69"/>
  <c r="I68"/>
  <c r="I67"/>
  <c r="I66"/>
  <c r="I64"/>
  <c r="I63"/>
  <c r="I62"/>
  <c r="I61"/>
  <c r="I59"/>
  <c r="I58"/>
  <c r="I57"/>
  <c r="I56"/>
  <c r="I54"/>
  <c r="I53"/>
  <c r="I49"/>
  <c r="I48"/>
  <c r="I44"/>
  <c r="I41"/>
  <c r="I40"/>
  <c r="I39"/>
  <c r="I36"/>
  <c r="I35"/>
  <c r="I32"/>
  <c r="I31"/>
  <c r="I28"/>
  <c r="I27"/>
  <c r="I20"/>
  <c r="I16"/>
  <c r="I15"/>
  <c r="I12"/>
  <c r="I11"/>
  <c r="G578"/>
  <c r="G577"/>
  <c r="G575"/>
  <c r="G574"/>
  <c r="G573"/>
  <c r="G571"/>
  <c r="G570"/>
  <c r="G569"/>
  <c r="G567"/>
  <c r="G566"/>
  <c r="G565"/>
  <c r="G563"/>
  <c r="G561"/>
  <c r="G559"/>
  <c r="G558"/>
  <c r="G557"/>
  <c r="G556"/>
  <c r="G555"/>
  <c r="G554"/>
  <c r="G553"/>
  <c r="G551"/>
  <c r="G549"/>
  <c r="G548"/>
  <c r="G547"/>
  <c r="G546"/>
  <c r="G545"/>
  <c r="G541"/>
  <c r="G540"/>
  <c r="G538"/>
  <c r="G537"/>
  <c r="G536"/>
  <c r="G534"/>
  <c r="G532"/>
  <c r="G530"/>
  <c r="G528"/>
  <c r="G527"/>
  <c r="G525"/>
  <c r="G524"/>
  <c r="G521"/>
  <c r="G520"/>
  <c r="G516"/>
  <c r="G515"/>
  <c r="G505"/>
  <c r="G504"/>
  <c r="G503"/>
  <c r="G501"/>
  <c r="G500"/>
  <c r="G499"/>
  <c r="G497"/>
  <c r="G496"/>
  <c r="G495"/>
  <c r="G493"/>
  <c r="G492"/>
  <c r="G490"/>
  <c r="G488"/>
  <c r="G487"/>
  <c r="G485"/>
  <c r="G484"/>
  <c r="G482"/>
  <c r="G481"/>
  <c r="G480"/>
  <c r="G478"/>
  <c r="G476"/>
  <c r="G468"/>
  <c r="G446"/>
  <c r="G445"/>
  <c r="G444"/>
  <c r="G443"/>
  <c r="G442"/>
  <c r="G441"/>
  <c r="G440"/>
  <c r="G439"/>
  <c r="G438"/>
  <c r="G437"/>
  <c r="G436"/>
  <c r="G433"/>
  <c r="G432"/>
  <c r="G431"/>
  <c r="G429"/>
  <c r="G428"/>
  <c r="G427"/>
  <c r="G425"/>
  <c r="G424"/>
  <c r="G423"/>
  <c r="G422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0"/>
  <c r="G399"/>
  <c r="G398"/>
  <c r="G395"/>
  <c r="G394"/>
  <c r="G393"/>
  <c r="G392"/>
  <c r="G391"/>
  <c r="G390"/>
  <c r="G389"/>
  <c r="G388"/>
  <c r="G386"/>
  <c r="G385"/>
  <c r="G384"/>
  <c r="G383"/>
  <c r="G381"/>
  <c r="G380"/>
  <c r="G379"/>
  <c r="G375"/>
  <c r="G372"/>
  <c r="G371"/>
  <c r="G362"/>
  <c r="G361"/>
  <c r="G360"/>
  <c r="G359"/>
  <c r="G358"/>
  <c r="G357"/>
  <c r="G356"/>
  <c r="G355"/>
  <c r="G354"/>
  <c r="G353"/>
  <c r="G352"/>
  <c r="G350"/>
  <c r="G349"/>
  <c r="G345"/>
  <c r="G344"/>
  <c r="G343"/>
  <c r="G341"/>
  <c r="G340"/>
  <c r="G339"/>
  <c r="G337"/>
  <c r="G336"/>
  <c r="G298"/>
  <c r="G297"/>
  <c r="G296"/>
  <c r="G333"/>
  <c r="G332"/>
  <c r="G331"/>
  <c r="G330"/>
  <c r="G328"/>
  <c r="G327"/>
  <c r="G326"/>
  <c r="G325"/>
  <c r="G324"/>
  <c r="G323"/>
  <c r="G322"/>
  <c r="G320"/>
  <c r="G318"/>
  <c r="G317"/>
  <c r="G316"/>
  <c r="G315"/>
  <c r="G313"/>
  <c r="G312"/>
  <c r="G311"/>
  <c r="G309"/>
  <c r="G308"/>
  <c r="G307"/>
  <c r="G306"/>
  <c r="G304"/>
  <c r="G303"/>
  <c r="G302"/>
  <c r="G301"/>
  <c r="G299"/>
  <c r="G292"/>
  <c r="G291"/>
  <c r="G290"/>
  <c r="G289"/>
  <c r="G288"/>
  <c r="G287"/>
  <c r="G286"/>
  <c r="G285"/>
  <c r="G284"/>
  <c r="G283"/>
  <c r="G282"/>
  <c r="G279"/>
  <c r="G278"/>
  <c r="G277"/>
  <c r="G276"/>
  <c r="G275"/>
  <c r="G274"/>
  <c r="G273"/>
  <c r="G272"/>
  <c r="G271"/>
  <c r="G269"/>
  <c r="G268"/>
  <c r="G267"/>
  <c r="G266"/>
  <c r="G265"/>
  <c r="G264"/>
  <c r="G263"/>
  <c r="G262"/>
  <c r="G260"/>
  <c r="G259"/>
  <c r="G258"/>
  <c r="G255"/>
  <c r="G254"/>
  <c r="G253"/>
  <c r="G252"/>
  <c r="G250"/>
  <c r="G249"/>
  <c r="G248"/>
  <c r="G247"/>
  <c r="G245"/>
  <c r="G244"/>
  <c r="G243"/>
  <c r="G235"/>
  <c r="G234"/>
  <c r="G233"/>
  <c r="G232"/>
  <c r="G230"/>
  <c r="G229"/>
  <c r="G228"/>
  <c r="G227"/>
  <c r="G225"/>
  <c r="G224"/>
  <c r="G223"/>
  <c r="G222"/>
  <c r="G220"/>
  <c r="G219"/>
  <c r="G218"/>
  <c r="G217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4"/>
  <c r="G182"/>
  <c r="G181"/>
  <c r="G180"/>
  <c r="G178"/>
  <c r="G177"/>
  <c r="G174"/>
  <c r="G173"/>
  <c r="G172"/>
  <c r="G169"/>
  <c r="G168"/>
  <c r="G166"/>
  <c r="G165"/>
  <c r="G164"/>
  <c r="G162"/>
  <c r="G161"/>
  <c r="G160"/>
  <c r="G158"/>
  <c r="G157"/>
  <c r="G156"/>
  <c r="G154"/>
  <c r="G150"/>
  <c r="G149"/>
  <c r="G148"/>
  <c r="G145"/>
  <c r="G144"/>
  <c r="G143"/>
  <c r="G142"/>
  <c r="G140"/>
  <c r="G139"/>
  <c r="G138"/>
  <c r="G137"/>
  <c r="G135"/>
  <c r="G134"/>
  <c r="G133"/>
  <c r="G125"/>
  <c r="G124"/>
  <c r="G122"/>
  <c r="G121"/>
  <c r="G119"/>
  <c r="G118"/>
  <c r="G116"/>
  <c r="G113"/>
  <c r="G112"/>
  <c r="G110"/>
  <c r="G109"/>
  <c r="G108"/>
  <c r="G107"/>
  <c r="G106"/>
  <c r="G105"/>
  <c r="G104"/>
  <c r="H104" s="1"/>
  <c r="G103"/>
  <c r="G102"/>
  <c r="G101"/>
  <c r="G100"/>
  <c r="G99"/>
  <c r="G98"/>
  <c r="G97"/>
  <c r="G96"/>
  <c r="G94"/>
  <c r="G93"/>
  <c r="G91"/>
  <c r="G90"/>
  <c r="G89"/>
  <c r="G88"/>
  <c r="G87"/>
  <c r="G86"/>
  <c r="G85"/>
  <c r="G82"/>
  <c r="G81"/>
  <c r="G78"/>
  <c r="G77"/>
  <c r="G76"/>
  <c r="G75"/>
  <c r="G74"/>
  <c r="G73"/>
  <c r="G72"/>
  <c r="G71"/>
  <c r="G69"/>
  <c r="G68"/>
  <c r="G67"/>
  <c r="G66"/>
  <c r="G64"/>
  <c r="G63"/>
  <c r="G62"/>
  <c r="G61"/>
  <c r="G59"/>
  <c r="G58"/>
  <c r="G57"/>
  <c r="G56"/>
  <c r="G54"/>
  <c r="G53"/>
  <c r="G52"/>
  <c r="G49"/>
  <c r="G48"/>
  <c r="G45"/>
  <c r="G44"/>
  <c r="G43"/>
  <c r="G41"/>
  <c r="G40"/>
  <c r="G39"/>
  <c r="G37"/>
  <c r="G36"/>
  <c r="G35"/>
  <c r="G33"/>
  <c r="G32"/>
  <c r="G31"/>
  <c r="G29"/>
  <c r="G28"/>
  <c r="G27"/>
  <c r="G25"/>
  <c r="G24"/>
  <c r="G23"/>
  <c r="G21"/>
  <c r="G20"/>
  <c r="G19"/>
  <c r="G17"/>
  <c r="G51"/>
  <c r="G397"/>
  <c r="H103" l="1"/>
  <c r="H84"/>
  <c r="G475"/>
  <c r="G329"/>
  <c r="G319"/>
  <c r="G314"/>
  <c r="G310"/>
  <c r="G300"/>
  <c r="I52"/>
  <c r="H70"/>
  <c r="H127" l="1"/>
  <c r="F127"/>
  <c r="E127"/>
  <c r="H128"/>
  <c r="F128"/>
  <c r="E128"/>
  <c r="H129"/>
  <c r="F129"/>
  <c r="E129"/>
  <c r="H130"/>
  <c r="F130"/>
  <c r="E130"/>
  <c r="H519"/>
  <c r="F519"/>
  <c r="E519"/>
  <c r="F526"/>
  <c r="E526"/>
  <c r="H526"/>
  <c r="I140"/>
  <c r="I139"/>
  <c r="I138"/>
  <c r="L136"/>
  <c r="H136"/>
  <c r="F136"/>
  <c r="E136"/>
  <c r="L146"/>
  <c r="I146"/>
  <c r="H591"/>
  <c r="F591"/>
  <c r="E9"/>
  <c r="G12"/>
  <c r="G147"/>
  <c r="H155"/>
  <c r="F155"/>
  <c r="E155"/>
  <c r="H159"/>
  <c r="E159"/>
  <c r="H163"/>
  <c r="E163"/>
  <c r="H167"/>
  <c r="F167"/>
  <c r="E167"/>
  <c r="E305"/>
  <c r="H305"/>
  <c r="F295"/>
  <c r="L79"/>
  <c r="G80"/>
  <c r="H79"/>
  <c r="F79"/>
  <c r="E79"/>
  <c r="F435"/>
  <c r="F426"/>
  <c r="F421"/>
  <c r="E435"/>
  <c r="E426"/>
  <c r="E421"/>
  <c r="E401"/>
  <c r="H212"/>
  <c r="F212"/>
  <c r="E212"/>
  <c r="H213"/>
  <c r="F213"/>
  <c r="E213"/>
  <c r="H214"/>
  <c r="F214"/>
  <c r="E214"/>
  <c r="H215"/>
  <c r="F215"/>
  <c r="E215"/>
  <c r="I230"/>
  <c r="L229"/>
  <c r="I229"/>
  <c r="I228"/>
  <c r="I227"/>
  <c r="L226"/>
  <c r="H226"/>
  <c r="F226"/>
  <c r="E226"/>
  <c r="E342"/>
  <c r="H342"/>
  <c r="H65"/>
  <c r="H55"/>
  <c r="H60"/>
  <c r="F70"/>
  <c r="I70" s="1"/>
  <c r="F65"/>
  <c r="F60"/>
  <c r="F55"/>
  <c r="E70"/>
  <c r="E65"/>
  <c r="E60"/>
  <c r="G60" s="1"/>
  <c r="E55"/>
  <c r="E562"/>
  <c r="F562"/>
  <c r="F560" s="1"/>
  <c r="H563"/>
  <c r="F564"/>
  <c r="E572"/>
  <c r="F572"/>
  <c r="E576"/>
  <c r="F576"/>
  <c r="H576"/>
  <c r="I574"/>
  <c r="L572"/>
  <c r="H572"/>
  <c r="H483"/>
  <c r="F483"/>
  <c r="E483"/>
  <c r="H387"/>
  <c r="E387"/>
  <c r="E382"/>
  <c r="F187"/>
  <c r="E187"/>
  <c r="H351"/>
  <c r="H346" s="1"/>
  <c r="F351"/>
  <c r="F346" s="1"/>
  <c r="E351"/>
  <c r="E346" s="1"/>
  <c r="H533"/>
  <c r="F533"/>
  <c r="E533"/>
  <c r="E531" s="1"/>
  <c r="H535"/>
  <c r="F535"/>
  <c r="E535"/>
  <c r="H539"/>
  <c r="F539"/>
  <c r="E539"/>
  <c r="H467"/>
  <c r="F467"/>
  <c r="E467"/>
  <c r="F261"/>
  <c r="G261" s="1"/>
  <c r="F498"/>
  <c r="I180"/>
  <c r="F175"/>
  <c r="E175"/>
  <c r="F179"/>
  <c r="E179"/>
  <c r="H183"/>
  <c r="F183"/>
  <c r="E183"/>
  <c r="H280"/>
  <c r="F280"/>
  <c r="E280"/>
  <c r="H543"/>
  <c r="F543"/>
  <c r="E543"/>
  <c r="I559"/>
  <c r="I558"/>
  <c r="I371"/>
  <c r="I345"/>
  <c r="H240"/>
  <c r="F240"/>
  <c r="F241"/>
  <c r="E241"/>
  <c r="H246"/>
  <c r="F246"/>
  <c r="E246"/>
  <c r="H251"/>
  <c r="F251"/>
  <c r="E251"/>
  <c r="G242"/>
  <c r="L526"/>
  <c r="L519"/>
  <c r="L514"/>
  <c r="H131"/>
  <c r="F131"/>
  <c r="E131"/>
  <c r="H141"/>
  <c r="F141"/>
  <c r="E141"/>
  <c r="E8"/>
  <c r="E588" s="1"/>
  <c r="E38"/>
  <c r="F38"/>
  <c r="H38"/>
  <c r="L38"/>
  <c r="H46"/>
  <c r="F46"/>
  <c r="E46"/>
  <c r="H42"/>
  <c r="F42"/>
  <c r="E42"/>
  <c r="H34"/>
  <c r="F34"/>
  <c r="E34"/>
  <c r="H30"/>
  <c r="F30"/>
  <c r="E30"/>
  <c r="H26"/>
  <c r="F26"/>
  <c r="E26"/>
  <c r="H22"/>
  <c r="F22"/>
  <c r="E22"/>
  <c r="H18"/>
  <c r="F18"/>
  <c r="E18"/>
  <c r="H14"/>
  <c r="F14"/>
  <c r="E14"/>
  <c r="H10"/>
  <c r="F10"/>
  <c r="E10"/>
  <c r="L342"/>
  <c r="F338"/>
  <c r="F387"/>
  <c r="F382"/>
  <c r="H298"/>
  <c r="H300"/>
  <c r="H303"/>
  <c r="H304"/>
  <c r="H308"/>
  <c r="H311"/>
  <c r="H310" s="1"/>
  <c r="H313"/>
  <c r="H315"/>
  <c r="H314" s="1"/>
  <c r="H317"/>
  <c r="H318"/>
  <c r="H320"/>
  <c r="H319" s="1"/>
  <c r="H322"/>
  <c r="H323"/>
  <c r="H332"/>
  <c r="L167"/>
  <c r="I169"/>
  <c r="I168"/>
  <c r="L111"/>
  <c r="E114"/>
  <c r="F114"/>
  <c r="H114"/>
  <c r="L114"/>
  <c r="G115"/>
  <c r="E117"/>
  <c r="F117"/>
  <c r="H117"/>
  <c r="L117"/>
  <c r="E120"/>
  <c r="F120"/>
  <c r="H120"/>
  <c r="L120"/>
  <c r="I122"/>
  <c r="E123"/>
  <c r="H123"/>
  <c r="L123"/>
  <c r="I125"/>
  <c r="H396"/>
  <c r="H382"/>
  <c r="L564"/>
  <c r="L568"/>
  <c r="L576"/>
  <c r="H561"/>
  <c r="H564"/>
  <c r="I578"/>
  <c r="I570"/>
  <c r="I566"/>
  <c r="F95"/>
  <c r="F83" s="1"/>
  <c r="H91"/>
  <c r="H83" s="1"/>
  <c r="H221"/>
  <c r="H502"/>
  <c r="H498"/>
  <c r="F502"/>
  <c r="E502"/>
  <c r="E498"/>
  <c r="H231"/>
  <c r="H216"/>
  <c r="F221"/>
  <c r="F216"/>
  <c r="F231"/>
  <c r="E231"/>
  <c r="E221"/>
  <c r="E216"/>
  <c r="L531"/>
  <c r="L535"/>
  <c r="L539"/>
  <c r="H175"/>
  <c r="F479"/>
  <c r="H491"/>
  <c r="F491"/>
  <c r="E491"/>
  <c r="G486"/>
  <c r="H479"/>
  <c r="E479"/>
  <c r="H187"/>
  <c r="H270"/>
  <c r="F270"/>
  <c r="E270"/>
  <c r="E256" s="1"/>
  <c r="H261"/>
  <c r="L560"/>
  <c r="I260"/>
  <c r="L502"/>
  <c r="L498"/>
  <c r="L126"/>
  <c r="I134"/>
  <c r="I135"/>
  <c r="L392"/>
  <c r="L387"/>
  <c r="L382"/>
  <c r="I424"/>
  <c r="L443"/>
  <c r="L435"/>
  <c r="L430"/>
  <c r="L426"/>
  <c r="L401"/>
  <c r="L396"/>
  <c r="I468"/>
  <c r="L475"/>
  <c r="L479"/>
  <c r="L483"/>
  <c r="L486"/>
  <c r="L491"/>
  <c r="L494"/>
  <c r="L470"/>
  <c r="L545"/>
  <c r="L546"/>
  <c r="L547"/>
  <c r="L548"/>
  <c r="L549"/>
  <c r="L550"/>
  <c r="L554"/>
  <c r="L543"/>
  <c r="G552"/>
  <c r="I541"/>
  <c r="G542"/>
  <c r="G544"/>
  <c r="I504"/>
  <c r="G506"/>
  <c r="G507"/>
  <c r="G508"/>
  <c r="G509"/>
  <c r="G510"/>
  <c r="G511"/>
  <c r="G512"/>
  <c r="G513"/>
  <c r="I495"/>
  <c r="I481"/>
  <c r="G469"/>
  <c r="I469"/>
  <c r="G378"/>
  <c r="L195"/>
  <c r="L191"/>
  <c r="L377"/>
  <c r="L359"/>
  <c r="L6"/>
  <c r="L10"/>
  <c r="L14"/>
  <c r="L18"/>
  <c r="L22"/>
  <c r="L26"/>
  <c r="L30"/>
  <c r="L34"/>
  <c r="L42"/>
  <c r="L46"/>
  <c r="L50"/>
  <c r="L55"/>
  <c r="L60"/>
  <c r="L65"/>
  <c r="L70"/>
  <c r="L75"/>
  <c r="L83"/>
  <c r="L87"/>
  <c r="L91"/>
  <c r="L95"/>
  <c r="L99"/>
  <c r="L103"/>
  <c r="L107"/>
  <c r="L131"/>
  <c r="L141"/>
  <c r="L151"/>
  <c r="L155"/>
  <c r="L159"/>
  <c r="L163"/>
  <c r="L171"/>
  <c r="L175"/>
  <c r="L179"/>
  <c r="L183"/>
  <c r="L187"/>
  <c r="L203"/>
  <c r="L207"/>
  <c r="L211"/>
  <c r="L216"/>
  <c r="L221"/>
  <c r="L231"/>
  <c r="L234"/>
  <c r="L236"/>
  <c r="L241"/>
  <c r="L246"/>
  <c r="L251"/>
  <c r="L256"/>
  <c r="L261"/>
  <c r="L266"/>
  <c r="L270"/>
  <c r="L275"/>
  <c r="L280"/>
  <c r="L285"/>
  <c r="L290"/>
  <c r="L295"/>
  <c r="L300"/>
  <c r="L305"/>
  <c r="L310"/>
  <c r="L314"/>
  <c r="L319"/>
  <c r="L329"/>
  <c r="L334"/>
  <c r="L338"/>
  <c r="L346"/>
  <c r="L351"/>
  <c r="L355"/>
  <c r="G335"/>
  <c r="G294"/>
  <c r="G293"/>
  <c r="G281"/>
  <c r="I277"/>
  <c r="I272"/>
  <c r="I244"/>
  <c r="G257"/>
  <c r="I219"/>
  <c r="I220"/>
  <c r="I222"/>
  <c r="I223"/>
  <c r="I224"/>
  <c r="I225"/>
  <c r="I233"/>
  <c r="I234"/>
  <c r="I239"/>
  <c r="I243"/>
  <c r="I247"/>
  <c r="I248"/>
  <c r="I250"/>
  <c r="I253"/>
  <c r="I209"/>
  <c r="I207"/>
  <c r="I189"/>
  <c r="I191"/>
  <c r="I193"/>
  <c r="I195"/>
  <c r="I197"/>
  <c r="I203"/>
  <c r="I205"/>
  <c r="I217"/>
  <c r="I218"/>
  <c r="I185"/>
  <c r="H587" l="1"/>
  <c r="E587"/>
  <c r="F587"/>
  <c r="E590"/>
  <c r="F589"/>
  <c r="F590"/>
  <c r="H589"/>
  <c r="F588"/>
  <c r="H590"/>
  <c r="H241"/>
  <c r="H236" s="1"/>
  <c r="G237"/>
  <c r="E589"/>
  <c r="H531"/>
  <c r="H588"/>
  <c r="G114"/>
  <c r="E151"/>
  <c r="G22"/>
  <c r="G42"/>
  <c r="G518"/>
  <c r="F151"/>
  <c r="I130"/>
  <c r="G221"/>
  <c r="G305"/>
  <c r="E295"/>
  <c r="G295" s="1"/>
  <c r="E514"/>
  <c r="I14"/>
  <c r="G576"/>
  <c r="G491"/>
  <c r="G498"/>
  <c r="G123"/>
  <c r="G120"/>
  <c r="G483"/>
  <c r="G214"/>
  <c r="E396"/>
  <c r="H295"/>
  <c r="I167"/>
  <c r="G159"/>
  <c r="H151"/>
  <c r="G179"/>
  <c r="F396"/>
  <c r="G141"/>
  <c r="G519"/>
  <c r="G526"/>
  <c r="I10"/>
  <c r="I18"/>
  <c r="G18"/>
  <c r="I26"/>
  <c r="G26"/>
  <c r="I30"/>
  <c r="G30"/>
  <c r="I34"/>
  <c r="G34"/>
  <c r="G7"/>
  <c r="I38"/>
  <c r="G38"/>
  <c r="I42"/>
  <c r="I8"/>
  <c r="G8"/>
  <c r="I9"/>
  <c r="I46"/>
  <c r="G46"/>
  <c r="E591"/>
  <c r="G9"/>
  <c r="G435"/>
  <c r="G430"/>
  <c r="G426"/>
  <c r="G421"/>
  <c r="G401"/>
  <c r="G131"/>
  <c r="G128"/>
  <c r="G129"/>
  <c r="G136"/>
  <c r="G130"/>
  <c r="G127"/>
  <c r="G342"/>
  <c r="G338"/>
  <c r="G83"/>
  <c r="G95"/>
  <c r="G155"/>
  <c r="G163"/>
  <c r="G167"/>
  <c r="G153"/>
  <c r="G241"/>
  <c r="G55"/>
  <c r="I55"/>
  <c r="I60"/>
  <c r="G65"/>
  <c r="I65"/>
  <c r="G70"/>
  <c r="G270"/>
  <c r="G387"/>
  <c r="G382"/>
  <c r="G216"/>
  <c r="G226"/>
  <c r="I215"/>
  <c r="G215"/>
  <c r="G213"/>
  <c r="G474"/>
  <c r="G479"/>
  <c r="G472"/>
  <c r="G502"/>
  <c r="G117"/>
  <c r="I79"/>
  <c r="G79"/>
  <c r="G535"/>
  <c r="G539"/>
  <c r="G346"/>
  <c r="G351"/>
  <c r="G564"/>
  <c r="E560"/>
  <c r="G560" s="1"/>
  <c r="G562"/>
  <c r="G183"/>
  <c r="G175"/>
  <c r="G572"/>
  <c r="G231"/>
  <c r="G251"/>
  <c r="G246"/>
  <c r="I576"/>
  <c r="I136"/>
  <c r="H514"/>
  <c r="H256"/>
  <c r="I183"/>
  <c r="I467"/>
  <c r="G533"/>
  <c r="I213"/>
  <c r="F514"/>
  <c r="I212"/>
  <c r="F211"/>
  <c r="G517"/>
  <c r="I519"/>
  <c r="G146"/>
  <c r="H211"/>
  <c r="H560"/>
  <c r="I560" s="1"/>
  <c r="E50"/>
  <c r="F50"/>
  <c r="H50"/>
  <c r="I342"/>
  <c r="G467"/>
  <c r="E211"/>
  <c r="I214"/>
  <c r="I226"/>
  <c r="H111"/>
  <c r="E236"/>
  <c r="I240"/>
  <c r="G471"/>
  <c r="G550"/>
  <c r="I562"/>
  <c r="I572"/>
  <c r="H377"/>
  <c r="E171"/>
  <c r="F256"/>
  <c r="G256" s="1"/>
  <c r="E377"/>
  <c r="E111"/>
  <c r="H171"/>
  <c r="F111"/>
  <c r="F377"/>
  <c r="E6"/>
  <c r="E126"/>
  <c r="F236"/>
  <c r="I172"/>
  <c r="F126"/>
  <c r="F171"/>
  <c r="H126"/>
  <c r="G239"/>
  <c r="F531"/>
  <c r="I251"/>
  <c r="G238"/>
  <c r="I187"/>
  <c r="L586"/>
  <c r="I173"/>
  <c r="G280"/>
  <c r="F6"/>
  <c r="I237"/>
  <c r="H6"/>
  <c r="G240"/>
  <c r="I591"/>
  <c r="I238"/>
  <c r="I129"/>
  <c r="I120"/>
  <c r="G543"/>
  <c r="I113"/>
  <c r="I123"/>
  <c r="I568"/>
  <c r="I564"/>
  <c r="I231"/>
  <c r="I216"/>
  <c r="I221"/>
  <c r="I246"/>
  <c r="G176"/>
  <c r="H179"/>
  <c r="I179" s="1"/>
  <c r="G186"/>
  <c r="G187"/>
  <c r="G188"/>
  <c r="G212"/>
  <c r="I152"/>
  <c r="I153"/>
  <c r="I155"/>
  <c r="I156"/>
  <c r="I157"/>
  <c r="I159"/>
  <c r="I161"/>
  <c r="I163"/>
  <c r="I165"/>
  <c r="I175"/>
  <c r="I176"/>
  <c r="I177"/>
  <c r="I103"/>
  <c r="I105"/>
  <c r="G132"/>
  <c r="G152"/>
  <c r="I127"/>
  <c r="I128"/>
  <c r="I131"/>
  <c r="I132"/>
  <c r="I133"/>
  <c r="I141"/>
  <c r="I107"/>
  <c r="I109"/>
  <c r="I99"/>
  <c r="I101"/>
  <c r="I96"/>
  <c r="I97"/>
  <c r="I95"/>
  <c r="I93"/>
  <c r="I91"/>
  <c r="I89"/>
  <c r="I84"/>
  <c r="I85"/>
  <c r="I87"/>
  <c r="I88"/>
  <c r="G84"/>
  <c r="G47"/>
  <c r="G15"/>
  <c r="G16"/>
  <c r="I7"/>
  <c r="I51"/>
  <c r="G11"/>
  <c r="G13"/>
  <c r="I341"/>
  <c r="I340"/>
  <c r="I338"/>
  <c r="I337"/>
  <c r="I336"/>
  <c r="I383"/>
  <c r="I384"/>
  <c r="I385"/>
  <c r="I389"/>
  <c r="I391"/>
  <c r="I392"/>
  <c r="I394"/>
  <c r="I331"/>
  <c r="I316"/>
  <c r="I312"/>
  <c r="I306"/>
  <c r="I307"/>
  <c r="I302"/>
  <c r="I310"/>
  <c r="I552"/>
  <c r="I554"/>
  <c r="I556"/>
  <c r="I550"/>
  <c r="I546"/>
  <c r="I547"/>
  <c r="I548"/>
  <c r="I549"/>
  <c r="I533"/>
  <c r="I535"/>
  <c r="I537"/>
  <c r="I539"/>
  <c r="I517"/>
  <c r="I518"/>
  <c r="I524"/>
  <c r="I525"/>
  <c r="I526"/>
  <c r="I530"/>
  <c r="I496"/>
  <c r="I497"/>
  <c r="I498"/>
  <c r="I499"/>
  <c r="I500"/>
  <c r="I501"/>
  <c r="I502"/>
  <c r="I503"/>
  <c r="I506"/>
  <c r="I507"/>
  <c r="I509"/>
  <c r="I510"/>
  <c r="I511"/>
  <c r="I512"/>
  <c r="I513"/>
  <c r="I491"/>
  <c r="I492"/>
  <c r="I493"/>
  <c r="I486"/>
  <c r="I488"/>
  <c r="I490"/>
  <c r="I485"/>
  <c r="I479"/>
  <c r="I480"/>
  <c r="I483"/>
  <c r="I471"/>
  <c r="I472"/>
  <c r="I474"/>
  <c r="I441"/>
  <c r="I437"/>
  <c r="I438"/>
  <c r="I432"/>
  <c r="I433"/>
  <c r="I429"/>
  <c r="I426"/>
  <c r="I422"/>
  <c r="I423"/>
  <c r="I425"/>
  <c r="I420"/>
  <c r="I417"/>
  <c r="I416"/>
  <c r="I414"/>
  <c r="I415"/>
  <c r="I412"/>
  <c r="I409"/>
  <c r="I402"/>
  <c r="I403"/>
  <c r="I404"/>
  <c r="I282"/>
  <c r="I285"/>
  <c r="I287"/>
  <c r="I290"/>
  <c r="I292"/>
  <c r="I280"/>
  <c r="I261"/>
  <c r="I263"/>
  <c r="I275"/>
  <c r="I361"/>
  <c r="I355"/>
  <c r="I357"/>
  <c r="I359"/>
  <c r="I348"/>
  <c r="I351"/>
  <c r="I353"/>
  <c r="I346"/>
  <c r="G587" l="1"/>
  <c r="E586"/>
  <c r="I241"/>
  <c r="E598"/>
  <c r="H598"/>
  <c r="H586"/>
  <c r="F598"/>
  <c r="G531"/>
  <c r="F586"/>
  <c r="G151"/>
  <c r="G514"/>
  <c r="I151"/>
  <c r="F593"/>
  <c r="H593"/>
  <c r="G591"/>
  <c r="E593"/>
  <c r="I514"/>
  <c r="I83"/>
  <c r="I256"/>
  <c r="F596"/>
  <c r="G50"/>
  <c r="E596"/>
  <c r="H596"/>
  <c r="I589"/>
  <c r="G589"/>
  <c r="I334"/>
  <c r="G334"/>
  <c r="I50"/>
  <c r="G470"/>
  <c r="I126"/>
  <c r="I171"/>
  <c r="I6"/>
  <c r="I590"/>
  <c r="I531"/>
  <c r="G590"/>
  <c r="I587"/>
  <c r="I470"/>
  <c r="G236"/>
  <c r="I588"/>
  <c r="G588"/>
  <c r="G396"/>
  <c r="G377"/>
  <c r="G494"/>
  <c r="G14"/>
  <c r="I111"/>
  <c r="G10"/>
  <c r="I494"/>
  <c r="G111"/>
  <c r="I211"/>
  <c r="G211"/>
  <c r="I236"/>
  <c r="I413"/>
  <c r="I397"/>
  <c r="I398"/>
  <c r="I421"/>
  <c r="I381"/>
  <c r="I387"/>
  <c r="I400"/>
  <c r="I443"/>
  <c r="I314"/>
  <c r="I382"/>
  <c r="I435"/>
  <c r="I430"/>
  <c r="I439"/>
  <c r="I300"/>
  <c r="I329"/>
  <c r="I379"/>
  <c r="I377"/>
  <c r="I378"/>
  <c r="I380"/>
  <c r="I305"/>
  <c r="I296"/>
  <c r="I297"/>
  <c r="I544"/>
  <c r="I543"/>
  <c r="I401"/>
  <c r="I270"/>
  <c r="G596" l="1"/>
  <c r="G6"/>
  <c r="G171"/>
  <c r="G126"/>
  <c r="G586"/>
  <c r="I586"/>
  <c r="I396"/>
  <c r="I295"/>
</calcChain>
</file>

<file path=xl/sharedStrings.xml><?xml version="1.0" encoding="utf-8"?>
<sst xmlns="http://schemas.openxmlformats.org/spreadsheetml/2006/main" count="1201" uniqueCount="207">
  <si>
    <t>Ответственный исполнитель</t>
  </si>
  <si>
    <t>№ п/п</t>
  </si>
  <si>
    <t>Предусмотрено государственной программой</t>
  </si>
  <si>
    <t>Выполнение показателей (индикаторов) госпрограммы (подпрограммы)</t>
  </si>
  <si>
    <t xml:space="preserve">Выполнено в полном объеме </t>
  </si>
  <si>
    <t>Выполнение контрольных событий подпрограмм госпрограммы</t>
  </si>
  <si>
    <t>«Развитие здравоохранения в Курской области»</t>
  </si>
  <si>
    <t>Подпрограмма 1 «Профилактика заболеваний и формирование здорового образа жизни. Развитие первичной медико-санитарной помощи»</t>
  </si>
  <si>
    <t>«Развитие образования в Курской области»</t>
  </si>
  <si>
    <t>Комитет образования и науки Курской области</t>
  </si>
  <si>
    <t>Подпрограмма 1  «Развитие дошкольного и общего образования детей»</t>
  </si>
  <si>
    <t>Подпрограмма 3 «Развитие профессионального образования»</t>
  </si>
  <si>
    <t>Подпрограмма 4 «Развитие системы оценки качества образования и информационной прозрачности системы образования»</t>
  </si>
  <si>
    <t xml:space="preserve">Подпрограмма 5 «Обеспечение реализации государственной программы Курской области «Развитие образования в Курской области» и прочие мероприятия в области образования» </t>
  </si>
  <si>
    <t>«Социальная поддержка граждан в Курской области»</t>
  </si>
  <si>
    <t>Подпрограмма 1 «Развитие мер социальной поддержки отдельных категорий граждан»</t>
  </si>
  <si>
    <t>Подпрограмма 2 «Модернизация и развитие социального обслуживания населения»</t>
  </si>
  <si>
    <t>Подпрограмма 3 «Улучшение демографической ситуации, совершенствование социальной поддержки семьи и детей»</t>
  </si>
  <si>
    <t>Подпрограмма 4 «Повышение эффективности государственной поддержки социально ориентированных некоммерческих организаций»</t>
  </si>
  <si>
    <t>Подпрограмма 5 «Повышение уровня и качества жизни пожилых людей»</t>
  </si>
  <si>
    <t>Подпрограмма 6 «Обеспечение реализации государственной программы и прочие мероприятия в области социального обеспечения»</t>
  </si>
  <si>
    <t>«Обеспечение доступным и комфортным жильем и коммунальными услугами граждан в Курской области»</t>
  </si>
  <si>
    <t>Комитет жилищно-коммунального хозяйства и ТЭК Курской области</t>
  </si>
  <si>
    <t>Подпрограмма 1 «Создание условий для обеспечения доступным и комфортным жильем граждан в Курской области»</t>
  </si>
  <si>
    <t>Подпрограмма 2 «Обеспечение качественными услугами ЖКХ населения Курской области»</t>
  </si>
  <si>
    <t>«Содействие занятости населения в Курской области»</t>
  </si>
  <si>
    <t>Комитет по труду и занятости населения Курской области</t>
  </si>
  <si>
    <t>Подпрограмма 2 «Развитие институтов рынка труда»</t>
  </si>
  <si>
    <t>Подпрограмма 1 «Активная политика  занятости населения  и социальная поддержка безработных граждан»</t>
  </si>
  <si>
    <t>«Создание условий для эффективного исполнения полномочий в сфере юстиции»</t>
  </si>
  <si>
    <t>Комитет ЗАГС Курской области</t>
  </si>
  <si>
    <t>Подпрограмма 1 «Развитие системы органов ЗАГС Курской области»</t>
  </si>
  <si>
    <t>Подпрограмма 2 «Составление (изменение) списков кандидатов в присяжные заседатели»</t>
  </si>
  <si>
    <t>Подпрограмма 3 «Развитие мировой юстиции Курской области»</t>
  </si>
  <si>
    <t>Комитет здравоохранения Курской области</t>
  </si>
  <si>
    <t>«Защита населения и территорий от чрезвычайных ситуаций, обеспечение пожарной безопасности и безопасности людей на водных объектах»</t>
  </si>
  <si>
    <t>Подпрограмма 1 «Снижение рисков и смягчение последствий чрезвычайных ситуаций природного и техногенного характера в Курской области»</t>
  </si>
  <si>
    <t>Подпрограмма 2 «Пожарная безопасность и защита населения Курской области»</t>
  </si>
  <si>
    <t>Подпрограмма 3 «Обеспечение биологической и химической безопасности Курской области»</t>
  </si>
  <si>
    <t>Подпрограмма 4 «Обеспечение реализации государственной программы Курской области «Защита населения и территорий от чрезвычайных ситуаций, обеспечение пожарной безопасности и безопасности людей на водных объектах»</t>
  </si>
  <si>
    <t>«Развитие культуры в Курской области»</t>
  </si>
  <si>
    <t>Комитет по культуре Курской области</t>
  </si>
  <si>
    <t>Подпрограмма 1 «Наследие»</t>
  </si>
  <si>
    <t>Подпрограмма 2 «Искусство»</t>
  </si>
  <si>
    <t>«Развитие физической культуры и спорта в Курской области»</t>
  </si>
  <si>
    <t>Комитет по физической культуре и спорту Курской области</t>
  </si>
  <si>
    <t>Подпрограмма 1 «Развитие физической культуры и массового спорта в Курской области»</t>
  </si>
  <si>
    <t>Подпрограмма 3 «Управление развитием отрасли физической культуры и спорта»</t>
  </si>
  <si>
    <t>«Повышение эффективности реализации молодёжной политики, создание благоприятных условий для развития туризма и развитие системы оздоровления и отдыха детей в Курской области»</t>
  </si>
  <si>
    <t>Подпрограмма 1«Молодежь Курской области»</t>
  </si>
  <si>
    <t>Подпрограмма 2 «Туризм»</t>
  </si>
  <si>
    <t>Подпрограмма 3 «Оздоровление и отдых детей»</t>
  </si>
  <si>
    <t>Подпрограмма 4      «Обеспечение реализации государственной программы «Повышение эффективности реализации молодежной политики, создание благопри-ятных условий для развития туризма и развитие системы оздоровления и отдыха детей в Курской области»</t>
  </si>
  <si>
    <t>«Развитие архивного дела в Курской области»</t>
  </si>
  <si>
    <t>Архивное управление Курской области</t>
  </si>
  <si>
    <t>Подпрограмма 2 «Обеспечение условий для реализации государственной программы Курской области «Развитие архивного дела в Курской области»</t>
  </si>
  <si>
    <t>«Развитие экономики и внешних связей Курской области»</t>
  </si>
  <si>
    <t>Комитет по экономике и развитию Курской области</t>
  </si>
  <si>
    <t>Подпрограмма 1 «Создание благоприятных условий для привлечения инвестиций в экономику Курской области»</t>
  </si>
  <si>
    <t>Подпрограмма 2 «Развитие малого и среднего предпринимательства в Курской области»</t>
  </si>
  <si>
    <t>Подпрограмма 3 «Повышение доступности государственных и муниципальных услуг в Курской области»</t>
  </si>
  <si>
    <t>Подпрограмма 5 «О реализации на территории Курской области государственной политики Российской Федерации в отношении соотечественников, проживающих за рубежом»</t>
  </si>
  <si>
    <t>Подпрограмма 6 «Использование спутниковых навигационных технологий с использованием системы ГЛОНАСС и других результатов космической деятельности в интересах социально-экономического и инновационного развития Курской области»</t>
  </si>
  <si>
    <t>Подпрограмма 7 «Обеспечение реализации государственной программы Курской области «Развитие экономики и внешних связей Курской области»</t>
  </si>
  <si>
    <t>«Развитие промышленности в Курской области и повышение ее конкурентоспособности»</t>
  </si>
  <si>
    <t>Подпрограмма 1 «Модернизация и развитие инновационной деятельности в обрабатывающих отраслях промышленного комплекса Курской области»</t>
  </si>
  <si>
    <t>«Развитие информационного общества в Курской области»</t>
  </si>
  <si>
    <t>Подпрограмма 2  «Развитие системы защиты информации Курской области»</t>
  </si>
  <si>
    <t>Подпрограмма 3  «Обеспечение реализации государственной программы Курской области «Развитие информационного общества в Курской области»</t>
  </si>
  <si>
    <t>«Развитие транспортной системы, обеспечение перевозки пассажиров в Курской области и безопасности дорожного движения»</t>
  </si>
  <si>
    <t>Подпрограмма 1 «Развитие сети автомобильных дорог Курской области»</t>
  </si>
  <si>
    <t>Подпрограмма 2 «Развитие пассажирских перевозок в Курской области»</t>
  </si>
  <si>
    <t>Подпрограмма 3 «Повышение безопасности дорожного движения в Курской области»</t>
  </si>
  <si>
    <t>Управление ветеринарии Курской области</t>
  </si>
  <si>
    <t>Подпрограмма 6  «Обеспечение реализации государственной программы Курской области «Развитие сельского хозяйства и регулирование рынков сель-скохозяйственной продукции, сырья и продовольствия в Курской области»</t>
  </si>
  <si>
    <t>Подпрограмма 1 «Экология и природные ресурсы Курской области»</t>
  </si>
  <si>
    <t>Подпрограмма 2 «Развитие водохозяйственного комплекса Курской области»</t>
  </si>
  <si>
    <t>Подпрограмма 5 «Охрана, воспроизводство и рациональное использование объектов животного мира и среды их обитания на территории Курской области»</t>
  </si>
  <si>
    <t>«Развитие лесного хозяйства в Курской области»</t>
  </si>
  <si>
    <t>Комитет лесного хозяйства Курской области</t>
  </si>
  <si>
    <t>Подпрограмма 3 «Воспроизводство лесов»</t>
  </si>
  <si>
    <t>Подпрограмма 4 «Обеспечение реализации государственной программы»</t>
  </si>
  <si>
    <t>«Повышение энергоэффективности и развитие энергетики в Курской области»</t>
  </si>
  <si>
    <t>Комитет ЖКХ и ТЭК Курской области</t>
  </si>
  <si>
    <t>Подпрограмма 1 «Энергосбережение и повышение энергетической эффективности в Курской области»</t>
  </si>
  <si>
    <t>Подпрограмма 2 «Развитие и модернизация электроэнергетики в Курской области»</t>
  </si>
  <si>
    <t>«Реализация государственной политики в сфере печати и массовой информации в Курской области»</t>
  </si>
  <si>
    <t>Комитет информации и печати Курской области</t>
  </si>
  <si>
    <t>Комитет финансов Курской области</t>
  </si>
  <si>
    <t>«Управление государственным имуществом Курской области»</t>
  </si>
  <si>
    <t>Подпрограмма 1 «Совершенствование системы управления государственным имуществом и земельными ресурсами на территории Курской области»</t>
  </si>
  <si>
    <t>Комитет по управлению имуществом Курской области</t>
  </si>
  <si>
    <t>х</t>
  </si>
  <si>
    <t>Федеральный бюджет</t>
  </si>
  <si>
    <t>Областной бюджет</t>
  </si>
  <si>
    <t>Местные бюджеты</t>
  </si>
  <si>
    <t>Внебюджетные источники</t>
  </si>
  <si>
    <t>Территориальный фонд ОМС</t>
  </si>
  <si>
    <t>Итого по всем государственным программам,  в  т. ч.</t>
  </si>
  <si>
    <t>Отклонения            (+, -)            (гр.6 - гр.5)</t>
  </si>
  <si>
    <t>% выполнения (гр.8/6)</t>
  </si>
  <si>
    <t>Источники финансирования</t>
  </si>
  <si>
    <t>Всего</t>
  </si>
  <si>
    <t>областной бюджет</t>
  </si>
  <si>
    <t>федеральный бюджет</t>
  </si>
  <si>
    <t>террит.фонд ОМС</t>
  </si>
  <si>
    <t>Комитет региональной безопасности Курской области</t>
  </si>
  <si>
    <t>ВЦП  «Поддержка начинающих фермеров и развитие семей-ных животноводческих форм на базе крестьянских (фермерских) хозяйств Курской области на 2013-2015 годы»</t>
  </si>
  <si>
    <t>ВЦП  "Создание мощностей по убою и глубокой переработке свиней в Курской области на 2015-2017 годы"</t>
  </si>
  <si>
    <t>«Воспроизводство и использование природных ресурсов, охрана окружающей среды в Курской области»</t>
  </si>
  <si>
    <t xml:space="preserve">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 </t>
  </si>
  <si>
    <t>Подпрограмма 2 «Управление государственным долгом Курской области»</t>
  </si>
  <si>
    <t>Подпрограмма 3 «Эффективная система межбюджетных отношений в Курской области»</t>
  </si>
  <si>
    <t>Подпрограмма 4 «Обеспечение реализации государственной программы Курской области «Создание условий для эффективного и ответственного управления региональными и муниципальными финансами, государственным долгом и повышения устойчивости бюджетов Курской области»</t>
  </si>
  <si>
    <t>Подпрограмма 1 "Осуществление бюджетного процесса на территории Курской области"</t>
  </si>
  <si>
    <t>внебюджетные источники</t>
  </si>
  <si>
    <t>Объем финансирования государственной программы  (тыс.рублей)</t>
  </si>
  <si>
    <t>местные бюджеты</t>
  </si>
  <si>
    <t>местные источники</t>
  </si>
  <si>
    <t>ВЦП  «Развитие овощеводства защищенного грунта Курской области на 2013-2015 годы"</t>
  </si>
  <si>
    <t>Наименование государственной программы (подпрограммы)</t>
  </si>
  <si>
    <t>доля выполнен-ных в полном объеме, %</t>
  </si>
  <si>
    <t>«Обеспечение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</si>
  <si>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Комитет агропромышлен-ного комплекса Курской области</t>
  </si>
  <si>
    <t>Подпрограмма 3 "Охрана здоровья матери и ребенка"</t>
  </si>
  <si>
    <t>Подпрограмма 5 «Оказание паллиативной помощи, в том числе детям»</t>
  </si>
  <si>
    <t>Подпрограмма 7 «Экспертиза и контрольно-надзорные функции в сфере охраны здоровья»</t>
  </si>
  <si>
    <t>Подпрограмма 8 «Управление государственной программой  и обеспечение условий реализации»</t>
  </si>
  <si>
    <t>Подпрограмма 9 "Развитие скорой, в том числе скорой специализированной медицинской помощи, медицинской эвакуации, первичной медико-санитарной помощи в неотложной форме и специализированной медицинской помощи в экстренной форме"</t>
  </si>
  <si>
    <t xml:space="preserve"> -</t>
  </si>
  <si>
    <t>Подпрограмма 1  «Совершенствование нормативно-правовой и организационной основы формирования доступной среды жизнедеятельности инвалидов и других маломобильных групп населения в Курской области»</t>
  </si>
  <si>
    <t>Подпрограмма 2 «Повышение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Курской области»</t>
  </si>
  <si>
    <t>местные     бюджеты</t>
  </si>
  <si>
    <t>Подпрограмма 4 «Развитие внешнеэкономической деятельности Курской области и межрегиональных связей с регионами Российской Федерации»</t>
  </si>
  <si>
    <t>ВЦП  «Создание мощностей по убою и глубокой переработке свиней в Курской области на 2015 - 2017 годы»</t>
  </si>
  <si>
    <t>Подпрограмма 1 «Охрана, защита и воспроизводство лесов»</t>
  </si>
  <si>
    <t>Подпрограмма 2 «Обеспечение реализации государственной программы»</t>
  </si>
  <si>
    <t>Подпрограмма 2 «Обеспечение реализации государственной политики Курской области в сфере печати и массовой информации»</t>
  </si>
  <si>
    <t>Эффективность  государственной программы Курской области высокая</t>
  </si>
  <si>
    <t>Управление по обеспечению деятельности мировых судей Курской области</t>
  </si>
  <si>
    <t>Эффективность  государственной программы Курской области средняя</t>
  </si>
  <si>
    <t>Подпрограмма 4 «Преодоление социальной разобщенности в обществе и формирование позитивного отношения к проблемам инвалидов и к проблеме обеспечения доступной среды жизнедеятельности для инвалидов и других маломобильных групп населения в Курской области»</t>
  </si>
  <si>
    <t>Фактические расходы (областной и федеральный бюджеты - кассовый расход)</t>
  </si>
  <si>
    <t xml:space="preserve">        в том числе:</t>
  </si>
  <si>
    <t>Подпрограмма 4 «Развитие медицинской реабилитации и санаторно-курортного лечения, в том числе детей»</t>
  </si>
  <si>
    <t>Подпрограмма 3 «Обеспечение реализации государственной программы Курской области "Содействие занятости населения в Курской области»</t>
  </si>
  <si>
    <t>Подпрограмма 5 "Организация и осуществление внутреннего государственного финансового контроля в финансово-бюджетной сфере и в сфере закупок"</t>
  </si>
  <si>
    <t xml:space="preserve">Подпрограмма 1  «Обеспечение эффективной информационной политики и развитие государственных средств массовой информации»
</t>
  </si>
  <si>
    <t>Подпрограмма 4 "Сопровождение молодых инвалидов при их трудоустройстве"</t>
  </si>
  <si>
    <t>Подпрограмма 2 «Подготовка спортивного резерва для спортивных сборных команд Курской области и Российской Федерации»</t>
  </si>
  <si>
    <t>Подпрограмма 2  «Реализация дополнительного образования и системы воспитания детей»</t>
  </si>
  <si>
    <t>Подпрограмма 4 "Ситуационный Центр Губернатора Курской области"</t>
  </si>
  <si>
    <t>"Профилактика правонарушений в Курской области"</t>
  </si>
  <si>
    <t>Подпрограмма 1 "Комплексные меры по профилактике правонарушений и обеспечению общественного порядка на территории Курской области"</t>
  </si>
  <si>
    <t>Подпрограмма 2 "Создание  условий для комплексной реабилитации и ресоциализации лиц, потребляющих наркотические средства и психотропные вещества в немедицинских целях"</t>
  </si>
  <si>
    <t>Подпрограмма 3  "Предупреждение  безнадзорности, беспризорности, правонарушений и антиобщественных действий несовершеннолетних"</t>
  </si>
  <si>
    <t>Комитет строительства Курской области</t>
  </si>
  <si>
    <t>Подпрограмма 5 «Использование спутниковых навигационных технологий и других результатов космической деятельности в интересах развития Курской области»</t>
  </si>
  <si>
    <t>Подпрограмма 1  «Организация хранения, комплектования и использования документов Архивного фонда Курской области и иных архивных документов»</t>
  </si>
  <si>
    <t>Подпрограмма 3 «Обеспечение реализации государственной программы Курской области «Воспроизводство и использование природных ресурсов, охрана окружающей среды в Курской области»</t>
  </si>
  <si>
    <t>Подпрограмма 6 «Кадровое обеспечение системы здравоохранения»</t>
  </si>
  <si>
    <t>Комитет  здравоохранения Курской области</t>
  </si>
  <si>
    <t>Подпрограмма 2 "Обеспечение реализации государственной программы Курской области "Управление государственным имуществом Курской области"</t>
  </si>
  <si>
    <t>Подпрограмма 4  "Противодействие терроризму и экстремизму"</t>
  </si>
  <si>
    <t>Администрация Курской области</t>
  </si>
  <si>
    <t>Подпрограмма Б "Организация обязательного медицинского страхования граждан Курской области"</t>
  </si>
  <si>
    <t>Подпрограмма 4 «Организация деятельности в области обращения с отходами, в том числе с твердыми коммунальными отходами"</t>
  </si>
  <si>
    <t>Подпрограмма 4 "Реализация мероприятий по укреплению единства российской нации и этнокультурному развитию народов России в Курской области"</t>
  </si>
  <si>
    <t>Преду-смотрено</t>
  </si>
  <si>
    <t>Выпол-нено</t>
  </si>
  <si>
    <t>Подпрограмма 2  «Совершенствование оказания специализированной, включая высокотехнологичную, медицинской помощи»</t>
  </si>
  <si>
    <r>
      <t xml:space="preserve">«Создание новых мест в общеобразовательных организациях Курской области в соответствии с прогнозируемой потребностью и современными условиями обучения" </t>
    </r>
    <r>
      <rPr>
        <sz val="9"/>
        <color rgb="FF000000"/>
        <rFont val="Times New Roman"/>
        <family val="1"/>
        <charset val="204"/>
      </rPr>
      <t>(госпрограмма подпрограмм не имеет)</t>
    </r>
  </si>
  <si>
    <r>
      <t xml:space="preserve">«Формирование современной городской среды в Курской области»  </t>
    </r>
    <r>
      <rPr>
        <sz val="9"/>
        <color rgb="FF000000"/>
        <rFont val="Times New Roman"/>
        <family val="1"/>
        <charset val="204"/>
      </rPr>
      <t>(госпрограмма подпрограмм не имеет)</t>
    </r>
  </si>
  <si>
    <t xml:space="preserve">Подпрограмма 3 "Обеспечение условий реализации государственной программы" государственной программы Курской области "Развитие культуры в Курской области" </t>
  </si>
  <si>
    <t>Комитет социального обеспечения, материнства и детства Курской области</t>
  </si>
  <si>
    <r>
      <t xml:space="preserve">«Программа Курской области по оказанию содействия добровольному переселению в Российскую Федерацию соотечественников, про-живающих за рубежом» </t>
    </r>
    <r>
      <rPr>
        <sz val="9"/>
        <color rgb="FF000000"/>
        <rFont val="Times New Roman"/>
        <family val="1"/>
        <charset val="204"/>
      </rPr>
      <t xml:space="preserve"> (госпрограмма подпрограмм не имеет)</t>
    </r>
  </si>
  <si>
    <t>Подпрограмма 5 «Развитие заготовительной и перерабатывающей деятельности в Курской области»</t>
  </si>
  <si>
    <t>Подпрограмма 4  «Обеспечение эпизоотического и ветеринарно-санитарного благополучия территории Курской области»</t>
  </si>
  <si>
    <t>Подпрограмма 3 «Развитие мелиорации земель сельскохозяйственного назначения Курской области»</t>
  </si>
  <si>
    <t>Подпрограмма 2 «Устойчивое развитие сельских территорий Курской области»</t>
  </si>
  <si>
    <t>Подпрограмма 1  «Развитие отраслей сельского хозяйства, пищевой и перерабатывающей промышленности Курской области»</t>
  </si>
  <si>
    <t>Комитет промышленности, торговли и предприниматель- ства Курской области</t>
  </si>
  <si>
    <t>Комитет цифрового развития и связи Курской области</t>
  </si>
  <si>
    <t>Подпрограмма 2 «Развитие предприятий промышленности строительных материалов и индустриального домостроения в Курской области»</t>
  </si>
  <si>
    <t>Комитет транспорта и автомобильных дорог Курской области</t>
  </si>
  <si>
    <t>Комитет агропромышленного комплекса Курской области</t>
  </si>
  <si>
    <t>Комитет финансово-бюджетного контроля Курской области</t>
  </si>
  <si>
    <t>Подпрограмма 1  «Электронное правительство Курской области»</t>
  </si>
  <si>
    <t>Подпрограмма 4 «Экология и чистая вода в Курской области»</t>
  </si>
  <si>
    <t>Выполнение структурных элементов подпрограмм госпрограммы</t>
  </si>
  <si>
    <t>ВЦП   «Развитие государственной ветеринарной службы Курской области на 2020-2022 годы»</t>
  </si>
  <si>
    <t>«Развитие сельского хозяйства и регулирование рынков сельскохозяйственной продукции, сырья и продовольствия в Курской области»</t>
  </si>
  <si>
    <t>«Комплексное развитие сельских территорий Курской области»</t>
  </si>
  <si>
    <t>Подпрограмма 1 "Создание условий для обеспечения доступным и комфортным жильем сельского населения"</t>
  </si>
  <si>
    <t>Подпрограмма 2 "Развитие рынка труда (кадрового потенциала) на сельских территориях"</t>
  </si>
  <si>
    <t>Подпрограмма 3"Создание и развитие инфраструктуры на сельских территориях"</t>
  </si>
  <si>
    <t>Комитет природных ресурсов Курской области</t>
  </si>
  <si>
    <t>Комитет молодежной политики Курской области</t>
  </si>
  <si>
    <t>Подпрограмма 3 «Формирование и совершенствование системы комплексной реабилитации и абилитации инвалидов, в том числе детей-инвалидов, в Курской области»</t>
  </si>
  <si>
    <t>Информация о реализации государственных программ Курской области за 2021 год</t>
  </si>
  <si>
    <t>Фактически предусмотрено на реализацию госпрограммы (областной и федеральный бюджеты - по сводной бюджетной росписи на 31.12.2021)</t>
  </si>
  <si>
    <t>Оценка эффективности государственных программ за 2021 год</t>
  </si>
  <si>
    <t>Интегральная оценка эффективности реализации Программы составила 70,6 % (в среднем плановые значения показателей (индикаторов) выполнены на 70,6 %)</t>
  </si>
  <si>
    <t>Подпрограмма 5 "Информационная инфраструктура Курской области""</t>
  </si>
  <si>
    <t>Подпрограмма 6 "Реализация процессов цифровой трансформации"</t>
  </si>
  <si>
    <t>Председатель комитета по экономике и развитию Курской области</t>
  </si>
  <si>
    <t>Л.Г. Осипов</t>
  </si>
</sst>
</file>

<file path=xl/styles.xml><?xml version="1.0" encoding="utf-8"?>
<styleSheet xmlns="http://schemas.openxmlformats.org/spreadsheetml/2006/main">
  <numFmts count="8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#,##0.000"/>
    <numFmt numFmtId="166" formatCode="0.0"/>
    <numFmt numFmtId="167" formatCode="_-* #,##0_р_._-;\-* #,##0_р_._-;_-* &quot;-&quot;??_р_._-;_-@_-"/>
    <numFmt numFmtId="168" formatCode="_-* #,##0.0_р_._-;\-* #,##0.0_р_._-;_-* &quot;-&quot;??_р_._-;_-@_-"/>
    <numFmt numFmtId="169" formatCode="0.000"/>
    <numFmt numFmtId="170" formatCode="#,##0.0"/>
  </numFmts>
  <fonts count="37">
    <font>
      <sz val="11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.5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.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.5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11"/>
      <color rgb="FF020C22"/>
      <name val="Arial"/>
      <family val="2"/>
      <charset val="204"/>
    </font>
    <font>
      <i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17" fillId="0" borderId="0" applyFont="0" applyFill="0" applyBorder="0" applyAlignment="0" applyProtection="0"/>
    <xf numFmtId="4" fontId="27" fillId="2" borderId="6">
      <alignment horizontal="right" vertical="top" shrinkToFit="1"/>
    </xf>
    <xf numFmtId="4" fontId="28" fillId="0" borderId="6">
      <alignment horizontal="right" vertical="top" shrinkToFit="1"/>
    </xf>
    <xf numFmtId="44" fontId="17" fillId="0" borderId="0" applyFont="0" applyFill="0" applyBorder="0" applyAlignment="0" applyProtection="0"/>
  </cellStyleXfs>
  <cellXfs count="225">
    <xf numFmtId="0" fontId="0" fillId="0" borderId="0" xfId="0"/>
    <xf numFmtId="0" fontId="18" fillId="0" borderId="0" xfId="0" applyFont="1" applyFill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165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0" fillId="0" borderId="0" xfId="0" applyFill="1" applyAlignment="1">
      <alignment wrapText="1"/>
    </xf>
    <xf numFmtId="0" fontId="2" fillId="0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left" vertical="top" wrapText="1"/>
    </xf>
    <xf numFmtId="166" fontId="2" fillId="0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164" fontId="1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65" fontId="1" fillId="0" borderId="1" xfId="0" applyNumberFormat="1" applyFont="1" applyFill="1" applyBorder="1" applyAlignment="1">
      <alignment horizontal="center" vertical="center"/>
    </xf>
    <xf numFmtId="0" fontId="25" fillId="0" borderId="1" xfId="0" applyFont="1" applyFill="1" applyBorder="1"/>
    <xf numFmtId="0" fontId="25" fillId="0" borderId="0" xfId="0" applyFont="1" applyFill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center"/>
    </xf>
    <xf numFmtId="165" fontId="33" fillId="0" borderId="0" xfId="0" applyNumberFormat="1" applyFont="1" applyFill="1"/>
    <xf numFmtId="0" fontId="18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34" fillId="0" borderId="0" xfId="0" applyFont="1" applyFill="1"/>
    <xf numFmtId="0" fontId="34" fillId="0" borderId="0" xfId="0" applyFont="1" applyFill="1" applyAlignment="1">
      <alignment horizontal="left"/>
    </xf>
    <xf numFmtId="0" fontId="34" fillId="0" borderId="0" xfId="0" applyFont="1" applyFill="1" applyAlignment="1">
      <alignment horizontal="center"/>
    </xf>
    <xf numFmtId="0" fontId="0" fillId="0" borderId="0" xfId="0" applyFill="1" applyBorder="1"/>
    <xf numFmtId="165" fontId="35" fillId="0" borderId="0" xfId="0" applyNumberFormat="1" applyFont="1" applyFill="1"/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168" fontId="2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0" xfId="0" applyFont="1" applyFill="1"/>
    <xf numFmtId="165" fontId="0" fillId="0" borderId="0" xfId="0" applyNumberFormat="1" applyFill="1" applyBorder="1"/>
    <xf numFmtId="165" fontId="2" fillId="0" borderId="0" xfId="0" applyNumberFormat="1" applyFont="1" applyFill="1" applyBorder="1" applyAlignment="1">
      <alignment horizontal="center" vertical="center" wrapText="1"/>
    </xf>
    <xf numFmtId="0" fontId="34" fillId="0" borderId="0" xfId="0" applyFont="1" applyFill="1" applyBorder="1"/>
    <xf numFmtId="165" fontId="33" fillId="0" borderId="0" xfId="0" applyNumberFormat="1" applyFont="1" applyFill="1" applyBorder="1"/>
    <xf numFmtId="0" fontId="33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0" fontId="15" fillId="0" borderId="0" xfId="0" applyFont="1" applyFill="1"/>
    <xf numFmtId="0" fontId="12" fillId="0" borderId="0" xfId="0" applyFont="1" applyFill="1"/>
    <xf numFmtId="0" fontId="9" fillId="0" borderId="0" xfId="0" applyFont="1" applyFill="1"/>
    <xf numFmtId="0" fontId="0" fillId="3" borderId="0" xfId="0" applyFill="1"/>
    <xf numFmtId="0" fontId="15" fillId="3" borderId="0" xfId="0" applyFont="1" applyFill="1"/>
    <xf numFmtId="0" fontId="14" fillId="3" borderId="0" xfId="0" applyFont="1" applyFill="1"/>
    <xf numFmtId="0" fontId="18" fillId="3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7" fillId="0" borderId="1" xfId="3" applyNumberFormat="1" applyFont="1" applyFill="1" applyBorder="1" applyAlignment="1" applyProtection="1">
      <alignment horizontal="center" vertical="center" shrinkToFit="1"/>
    </xf>
    <xf numFmtId="1" fontId="2" fillId="0" borderId="1" xfId="0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7" fontId="2" fillId="0" borderId="1" xfId="1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/>
    </xf>
    <xf numFmtId="165" fontId="23" fillId="0" borderId="1" xfId="0" applyNumberFormat="1" applyFont="1" applyFill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/>
    </xf>
    <xf numFmtId="166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2" fontId="1" fillId="0" borderId="1" xfId="0" applyNumberFormat="1" applyFont="1" applyFill="1" applyBorder="1" applyAlignment="1">
      <alignment horizontal="center" vertical="center"/>
    </xf>
    <xf numFmtId="167" fontId="1" fillId="0" borderId="1" xfId="1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169" fontId="2" fillId="0" borderId="1" xfId="0" applyNumberFormat="1" applyFont="1" applyFill="1" applyBorder="1" applyAlignment="1">
      <alignment horizontal="center" vertical="center"/>
    </xf>
    <xf numFmtId="169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4" borderId="0" xfId="0" applyFill="1"/>
    <xf numFmtId="0" fontId="15" fillId="4" borderId="0" xfId="0" applyFont="1" applyFill="1"/>
    <xf numFmtId="0" fontId="14" fillId="4" borderId="0" xfId="0" applyFont="1" applyFill="1"/>
    <xf numFmtId="0" fontId="31" fillId="4" borderId="0" xfId="0" applyFont="1" applyFill="1"/>
    <xf numFmtId="0" fontId="18" fillId="4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/>
    </xf>
    <xf numFmtId="44" fontId="0" fillId="0" borderId="5" xfId="4" applyFont="1" applyFill="1" applyBorder="1" applyAlignment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0" borderId="0" xfId="0" applyFont="1" applyFill="1" applyAlignment="1">
      <alignment vertical="center"/>
    </xf>
    <xf numFmtId="165" fontId="16" fillId="0" borderId="1" xfId="0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9" fontId="14" fillId="0" borderId="1" xfId="0" applyNumberFormat="1" applyFont="1" applyFill="1" applyBorder="1" applyAlignment="1">
      <alignment vertical="center"/>
    </xf>
    <xf numFmtId="0" fontId="26" fillId="0" borderId="4" xfId="0" applyFont="1" applyFill="1" applyBorder="1" applyAlignment="1">
      <alignment vertical="center"/>
    </xf>
    <xf numFmtId="0" fontId="25" fillId="0" borderId="4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top" wrapText="1"/>
    </xf>
    <xf numFmtId="168" fontId="2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vertical="top"/>
    </xf>
    <xf numFmtId="170" fontId="2" fillId="0" borderId="1" xfId="0" applyNumberFormat="1" applyFont="1" applyFill="1" applyBorder="1" applyAlignment="1">
      <alignment horizontal="center" vertical="top" wrapText="1"/>
    </xf>
    <xf numFmtId="168" fontId="2" fillId="0" borderId="1" xfId="1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 wrapText="1"/>
    </xf>
    <xf numFmtId="166" fontId="16" fillId="0" borderId="1" xfId="0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center" vertical="top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165" fontId="2" fillId="0" borderId="3" xfId="0" applyNumberFormat="1" applyFont="1" applyFill="1" applyBorder="1" applyAlignment="1">
      <alignment horizontal="center" vertical="top" wrapText="1"/>
    </xf>
    <xf numFmtId="165" fontId="2" fillId="0" borderId="5" xfId="0" applyNumberFormat="1" applyFont="1" applyFill="1" applyBorder="1" applyAlignment="1">
      <alignment horizontal="center" vertical="top" wrapText="1"/>
    </xf>
    <xf numFmtId="166" fontId="2" fillId="0" borderId="3" xfId="0" applyNumberFormat="1" applyFont="1" applyFill="1" applyBorder="1" applyAlignment="1">
      <alignment horizontal="center" vertical="top" wrapText="1"/>
    </xf>
    <xf numFmtId="166" fontId="2" fillId="0" borderId="5" xfId="0" applyNumberFormat="1" applyFont="1" applyFill="1" applyBorder="1" applyAlignment="1">
      <alignment horizontal="center" vertical="top" wrapText="1"/>
    </xf>
    <xf numFmtId="44" fontId="7" fillId="0" borderId="3" xfId="4" applyFont="1" applyFill="1" applyBorder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6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top" wrapText="1"/>
    </xf>
    <xf numFmtId="0" fontId="29" fillId="0" borderId="3" xfId="0" applyFont="1" applyFill="1" applyBorder="1" applyAlignment="1">
      <alignment horizontal="center" vertical="top"/>
    </xf>
    <xf numFmtId="0" fontId="29" fillId="0" borderId="10" xfId="0" applyFont="1" applyFill="1" applyBorder="1" applyAlignment="1">
      <alignment horizontal="center" vertical="top"/>
    </xf>
    <xf numFmtId="0" fontId="29" fillId="0" borderId="5" xfId="0" applyFont="1" applyFill="1" applyBorder="1" applyAlignment="1">
      <alignment horizontal="center" vertical="top"/>
    </xf>
    <xf numFmtId="0" fontId="24" fillId="0" borderId="7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30" fillId="0" borderId="9" xfId="0" applyFont="1" applyFill="1" applyBorder="1" applyAlignment="1">
      <alignment vertical="center"/>
    </xf>
    <xf numFmtId="0" fontId="30" fillId="0" borderId="8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10" xfId="0" applyFill="1" applyBorder="1" applyAlignment="1"/>
    <xf numFmtId="0" fontId="0" fillId="0" borderId="5" xfId="0" applyFill="1" applyBorder="1" applyAlignment="1"/>
    <xf numFmtId="0" fontId="2" fillId="0" borderId="3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0" fillId="0" borderId="9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top" wrapText="1"/>
    </xf>
    <xf numFmtId="0" fontId="36" fillId="0" borderId="0" xfId="0" applyFont="1" applyFill="1" applyAlignment="1">
      <alignment horizontal="left"/>
    </xf>
    <xf numFmtId="0" fontId="36" fillId="0" borderId="0" xfId="0" applyFont="1" applyFill="1" applyAlignment="1">
      <alignment horizontal="center"/>
    </xf>
    <xf numFmtId="0" fontId="36" fillId="0" borderId="0" xfId="0" applyFont="1" applyFill="1"/>
    <xf numFmtId="0" fontId="36" fillId="0" borderId="0" xfId="0" applyFont="1" applyFill="1" applyBorder="1"/>
    <xf numFmtId="165" fontId="34" fillId="0" borderId="0" xfId="0" applyNumberFormat="1" applyFont="1" applyFill="1" applyBorder="1" applyAlignment="1">
      <alignment horizontal="center" vertical="center" wrapText="1"/>
    </xf>
  </cellXfs>
  <cellStyles count="5">
    <cellStyle name="ex63" xfId="2"/>
    <cellStyle name="ex68" xfId="3"/>
    <cellStyle name="Денежный" xfId="4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618"/>
  <sheetViews>
    <sheetView tabSelected="1" topLeftCell="A559" zoomScaleNormal="100" workbookViewId="0">
      <selection sqref="A1:Q600"/>
    </sheetView>
  </sheetViews>
  <sheetFormatPr defaultRowHeight="15"/>
  <cols>
    <col min="1" max="1" width="4.85546875" style="4" customWidth="1"/>
    <col min="2" max="2" width="27.140625" style="14" customWidth="1"/>
    <col min="3" max="3" width="15.140625" style="15" customWidth="1"/>
    <col min="4" max="4" width="14.140625" style="4" customWidth="1"/>
    <col min="5" max="5" width="14.42578125" style="4" customWidth="1"/>
    <col min="6" max="6" width="16.42578125" style="4" customWidth="1"/>
    <col min="7" max="7" width="11.42578125" style="4" hidden="1" customWidth="1"/>
    <col min="8" max="8" width="13.28515625" style="4" customWidth="1"/>
    <col min="9" max="9" width="8.85546875" style="4" customWidth="1"/>
    <col min="10" max="10" width="7.85546875" style="4" customWidth="1"/>
    <col min="11" max="11" width="8.7109375" style="4" customWidth="1"/>
    <col min="12" max="12" width="8.140625" style="4" customWidth="1"/>
    <col min="13" max="13" width="6.85546875" style="4" customWidth="1"/>
    <col min="14" max="14" width="5.85546875" style="4" customWidth="1"/>
    <col min="15" max="15" width="6.5703125" style="4" customWidth="1"/>
    <col min="16" max="16" width="6.140625" style="4" customWidth="1"/>
    <col min="17" max="17" width="14.140625" style="4" customWidth="1"/>
    <col min="18" max="16384" width="9.140625" style="4"/>
  </cols>
  <sheetData>
    <row r="1" spans="1:55" s="37" customFormat="1" ht="23.25" customHeight="1">
      <c r="A1" s="200" t="s">
        <v>199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</row>
    <row r="2" spans="1:55" ht="12" customHeight="1">
      <c r="A2" s="8"/>
      <c r="B2" s="9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55" ht="45" customHeight="1">
      <c r="A3" s="202" t="s">
        <v>1</v>
      </c>
      <c r="B3" s="194" t="s">
        <v>120</v>
      </c>
      <c r="C3" s="178" t="s">
        <v>0</v>
      </c>
      <c r="D3" s="197" t="s">
        <v>101</v>
      </c>
      <c r="E3" s="201" t="s">
        <v>116</v>
      </c>
      <c r="F3" s="201"/>
      <c r="G3" s="201"/>
      <c r="H3" s="201"/>
      <c r="I3" s="201"/>
      <c r="J3" s="201" t="s">
        <v>3</v>
      </c>
      <c r="K3" s="201"/>
      <c r="L3" s="201"/>
      <c r="M3" s="201" t="s">
        <v>189</v>
      </c>
      <c r="N3" s="201"/>
      <c r="O3" s="201" t="s">
        <v>5</v>
      </c>
      <c r="P3" s="201"/>
      <c r="Q3" s="178" t="s">
        <v>201</v>
      </c>
      <c r="R3" s="10"/>
    </row>
    <row r="4" spans="1:55" ht="93" customHeight="1">
      <c r="A4" s="202"/>
      <c r="B4" s="194"/>
      <c r="C4" s="178"/>
      <c r="D4" s="199"/>
      <c r="E4" s="61" t="s">
        <v>2</v>
      </c>
      <c r="F4" s="61" t="s">
        <v>200</v>
      </c>
      <c r="G4" s="61" t="s">
        <v>99</v>
      </c>
      <c r="H4" s="61" t="s">
        <v>142</v>
      </c>
      <c r="I4" s="61" t="s">
        <v>100</v>
      </c>
      <c r="J4" s="61" t="s">
        <v>168</v>
      </c>
      <c r="K4" s="61" t="s">
        <v>4</v>
      </c>
      <c r="L4" s="61" t="s">
        <v>121</v>
      </c>
      <c r="M4" s="20" t="s">
        <v>168</v>
      </c>
      <c r="N4" s="20" t="s">
        <v>169</v>
      </c>
      <c r="O4" s="20" t="s">
        <v>168</v>
      </c>
      <c r="P4" s="20" t="s">
        <v>169</v>
      </c>
      <c r="Q4" s="178"/>
      <c r="R4" s="10"/>
    </row>
    <row r="5" spans="1:55" hidden="1">
      <c r="A5" s="11">
        <v>1</v>
      </c>
      <c r="B5" s="3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11">
        <v>13</v>
      </c>
      <c r="N5" s="11">
        <v>14</v>
      </c>
      <c r="O5" s="11">
        <v>15</v>
      </c>
      <c r="P5" s="11">
        <v>16</v>
      </c>
      <c r="Q5" s="11">
        <v>17</v>
      </c>
    </row>
    <row r="6" spans="1:55" s="57" customFormat="1" ht="14.25" customHeight="1">
      <c r="A6" s="176">
        <v>1</v>
      </c>
      <c r="B6" s="187" t="s">
        <v>6</v>
      </c>
      <c r="C6" s="179" t="s">
        <v>34</v>
      </c>
      <c r="D6" s="63" t="s">
        <v>102</v>
      </c>
      <c r="E6" s="32">
        <f>SUM(E7:E9)</f>
        <v>35812529.597000003</v>
      </c>
      <c r="F6" s="32">
        <f t="shared" ref="F6:H6" si="0">SUM(F7:F9)</f>
        <v>37465532.724000007</v>
      </c>
      <c r="G6" s="32">
        <f t="shared" si="0"/>
        <v>1653003.1270000013</v>
      </c>
      <c r="H6" s="32">
        <f t="shared" si="0"/>
        <v>35710957.862000003</v>
      </c>
      <c r="I6" s="64">
        <f>ROUND(H6/F6 *100,3)</f>
        <v>95.316999999999993</v>
      </c>
      <c r="J6" s="65">
        <v>142</v>
      </c>
      <c r="K6" s="65">
        <v>122</v>
      </c>
      <c r="L6" s="18">
        <f t="shared" ref="L6:L50" si="1">K6*100/J6</f>
        <v>85.91549295774648</v>
      </c>
      <c r="M6" s="65">
        <v>43</v>
      </c>
      <c r="N6" s="65">
        <v>42</v>
      </c>
      <c r="O6" s="65">
        <v>137</v>
      </c>
      <c r="P6" s="65">
        <v>136</v>
      </c>
      <c r="Q6" s="181" t="s">
        <v>138</v>
      </c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</row>
    <row r="7" spans="1:55" s="57" customFormat="1" ht="22.5">
      <c r="A7" s="176"/>
      <c r="B7" s="187"/>
      <c r="C7" s="179"/>
      <c r="D7" s="66" t="s">
        <v>104</v>
      </c>
      <c r="E7" s="2">
        <f t="shared" ref="E7:F9" si="2">E11+E19+E15+E23+E27+E31+E35+E39+E43+E47</f>
        <v>4394626.9000000004</v>
      </c>
      <c r="F7" s="2">
        <f t="shared" si="2"/>
        <v>5076312.6000000006</v>
      </c>
      <c r="G7" s="2">
        <f t="shared" ref="G7:G9" si="3">F7-E7</f>
        <v>681685.70000000019</v>
      </c>
      <c r="H7" s="2">
        <f>H11+H19+H15+H23+H27+H31+H35+H39+H43+H47</f>
        <v>5028043.7359999996</v>
      </c>
      <c r="I7" s="39">
        <f t="shared" ref="I7:I70" si="4">ROUND(H7/F7 *100,3)</f>
        <v>99.049000000000007</v>
      </c>
      <c r="J7" s="67">
        <v>17</v>
      </c>
      <c r="K7" s="40">
        <v>14</v>
      </c>
      <c r="L7" s="40"/>
      <c r="M7" s="40"/>
      <c r="N7" s="40"/>
      <c r="O7" s="40"/>
      <c r="P7" s="40"/>
      <c r="Q7" s="182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</row>
    <row r="8" spans="1:55" s="57" customFormat="1">
      <c r="A8" s="176"/>
      <c r="B8" s="187"/>
      <c r="C8" s="179"/>
      <c r="D8" s="66" t="s">
        <v>103</v>
      </c>
      <c r="E8" s="2">
        <f t="shared" si="2"/>
        <v>15537040.197000001</v>
      </c>
      <c r="F8" s="2">
        <f t="shared" si="2"/>
        <v>15746519.971000001</v>
      </c>
      <c r="G8" s="2">
        <f t="shared" si="3"/>
        <v>209479.77400000021</v>
      </c>
      <c r="H8" s="2">
        <f>H12+H20+H16+H24+H28+H32+H36+H40+H44+H48</f>
        <v>14103039.987999998</v>
      </c>
      <c r="I8" s="39">
        <f t="shared" si="4"/>
        <v>89.563000000000002</v>
      </c>
      <c r="J8" s="40"/>
      <c r="K8" s="40"/>
      <c r="L8" s="40"/>
      <c r="M8" s="40"/>
      <c r="N8" s="40"/>
      <c r="O8" s="40"/>
      <c r="P8" s="40"/>
      <c r="Q8" s="182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</row>
    <row r="9" spans="1:55" s="57" customFormat="1" ht="13.5" customHeight="1">
      <c r="A9" s="176"/>
      <c r="B9" s="187"/>
      <c r="C9" s="179"/>
      <c r="D9" s="66" t="s">
        <v>105</v>
      </c>
      <c r="E9" s="2">
        <f t="shared" si="2"/>
        <v>15880862.5</v>
      </c>
      <c r="F9" s="2">
        <f t="shared" si="2"/>
        <v>16642700.153000001</v>
      </c>
      <c r="G9" s="2">
        <f t="shared" si="3"/>
        <v>761837.65300000086</v>
      </c>
      <c r="H9" s="2">
        <f>H13+H21+H17+H25+H29+H33+H37+H41+H45+H49</f>
        <v>16579874.138</v>
      </c>
      <c r="I9" s="39">
        <f t="shared" si="4"/>
        <v>99.623000000000005</v>
      </c>
      <c r="J9" s="40"/>
      <c r="K9" s="40"/>
      <c r="L9" s="40"/>
      <c r="M9" s="40"/>
      <c r="N9" s="40"/>
      <c r="O9" s="40"/>
      <c r="P9" s="40"/>
      <c r="Q9" s="183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</row>
    <row r="10" spans="1:55" s="57" customFormat="1" ht="14.25" customHeight="1">
      <c r="A10" s="176"/>
      <c r="B10" s="194" t="s">
        <v>7</v>
      </c>
      <c r="C10" s="180" t="s">
        <v>34</v>
      </c>
      <c r="D10" s="66" t="s">
        <v>102</v>
      </c>
      <c r="E10" s="2">
        <f>SUM(E11:E13)</f>
        <v>3730891.4330000002</v>
      </c>
      <c r="F10" s="2">
        <f>SUM(F11:F13)</f>
        <v>3816340.9610000001</v>
      </c>
      <c r="G10" s="2">
        <f>SUM(G11:G13)</f>
        <v>85449.527999999933</v>
      </c>
      <c r="H10" s="2">
        <f>SUM(H11:H13)</f>
        <v>3738820.8139999998</v>
      </c>
      <c r="I10" s="39">
        <f t="shared" si="4"/>
        <v>97.968999999999994</v>
      </c>
      <c r="J10" s="40">
        <v>39</v>
      </c>
      <c r="K10" s="40">
        <v>35</v>
      </c>
      <c r="L10" s="17">
        <f t="shared" si="1"/>
        <v>89.743589743589737</v>
      </c>
      <c r="M10" s="40">
        <v>8</v>
      </c>
      <c r="N10" s="40">
        <v>8</v>
      </c>
      <c r="O10" s="40">
        <v>30</v>
      </c>
      <c r="P10" s="40">
        <v>30</v>
      </c>
      <c r="Q10" s="68" t="s">
        <v>92</v>
      </c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</row>
    <row r="11" spans="1:55" s="57" customFormat="1" ht="24" customHeight="1">
      <c r="A11" s="176"/>
      <c r="B11" s="194"/>
      <c r="C11" s="180"/>
      <c r="D11" s="66" t="s">
        <v>104</v>
      </c>
      <c r="E11" s="2">
        <v>1249914.5460000001</v>
      </c>
      <c r="F11" s="2">
        <v>1249914.5460000001</v>
      </c>
      <c r="G11" s="2">
        <f t="shared" ref="G11:G49" si="5">F11-E11</f>
        <v>0</v>
      </c>
      <c r="H11" s="2">
        <v>1213504.5649999999</v>
      </c>
      <c r="I11" s="39">
        <f t="shared" si="4"/>
        <v>97.087000000000003</v>
      </c>
      <c r="J11" s="40"/>
      <c r="K11" s="40"/>
      <c r="L11" s="40"/>
      <c r="M11" s="40"/>
      <c r="N11" s="40"/>
      <c r="O11" s="40"/>
      <c r="P11" s="40"/>
      <c r="Q11" s="68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</row>
    <row r="12" spans="1:55" s="57" customFormat="1" ht="15.75" customHeight="1">
      <c r="A12" s="176"/>
      <c r="B12" s="194"/>
      <c r="C12" s="180"/>
      <c r="D12" s="66" t="s">
        <v>103</v>
      </c>
      <c r="E12" s="2">
        <v>2480976.8870000001</v>
      </c>
      <c r="F12" s="69">
        <v>2566426.415</v>
      </c>
      <c r="G12" s="2">
        <f t="shared" si="5"/>
        <v>85449.527999999933</v>
      </c>
      <c r="H12" s="2">
        <v>2525316.2489999998</v>
      </c>
      <c r="I12" s="39">
        <f t="shared" si="4"/>
        <v>98.397999999999996</v>
      </c>
      <c r="J12" s="40"/>
      <c r="K12" s="40"/>
      <c r="L12" s="40"/>
      <c r="M12" s="40"/>
      <c r="N12" s="40"/>
      <c r="O12" s="40"/>
      <c r="P12" s="40"/>
      <c r="Q12" s="68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</row>
    <row r="13" spans="1:55" s="57" customFormat="1" ht="15.75" customHeight="1">
      <c r="A13" s="176"/>
      <c r="B13" s="194"/>
      <c r="C13" s="180"/>
      <c r="D13" s="66" t="s">
        <v>105</v>
      </c>
      <c r="E13" s="2">
        <v>0</v>
      </c>
      <c r="F13" s="2">
        <v>0</v>
      </c>
      <c r="G13" s="2">
        <f t="shared" si="5"/>
        <v>0</v>
      </c>
      <c r="H13" s="2">
        <v>0</v>
      </c>
      <c r="I13" s="39" t="s">
        <v>129</v>
      </c>
      <c r="J13" s="40"/>
      <c r="K13" s="40"/>
      <c r="L13" s="40"/>
      <c r="M13" s="40"/>
      <c r="N13" s="40"/>
      <c r="O13" s="40"/>
      <c r="P13" s="40"/>
      <c r="Q13" s="68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</row>
    <row r="14" spans="1:55" s="57" customFormat="1" ht="13.5" customHeight="1">
      <c r="A14" s="176"/>
      <c r="B14" s="194" t="s">
        <v>170</v>
      </c>
      <c r="C14" s="180" t="s">
        <v>34</v>
      </c>
      <c r="D14" s="66" t="s">
        <v>102</v>
      </c>
      <c r="E14" s="2">
        <f>SUM(E15:E17)</f>
        <v>8306005.1730000004</v>
      </c>
      <c r="F14" s="2">
        <f>SUM(F15:F17)</f>
        <v>8515325.0329999998</v>
      </c>
      <c r="G14" s="2">
        <f>SUM(G15:G17)</f>
        <v>209319.85999999917</v>
      </c>
      <c r="H14" s="2">
        <f>SUM(H15:H17)</f>
        <v>6933240.7960000001</v>
      </c>
      <c r="I14" s="39">
        <f t="shared" si="4"/>
        <v>81.421000000000006</v>
      </c>
      <c r="J14" s="40">
        <v>24</v>
      </c>
      <c r="K14" s="40">
        <v>19</v>
      </c>
      <c r="L14" s="17">
        <f t="shared" si="1"/>
        <v>79.166666666666671</v>
      </c>
      <c r="M14" s="40">
        <v>9</v>
      </c>
      <c r="N14" s="40">
        <v>9</v>
      </c>
      <c r="O14" s="40">
        <v>33</v>
      </c>
      <c r="P14" s="40">
        <v>33</v>
      </c>
      <c r="Q14" s="68" t="s">
        <v>92</v>
      </c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</row>
    <row r="15" spans="1:55" s="57" customFormat="1" ht="27" customHeight="1">
      <c r="A15" s="176"/>
      <c r="B15" s="194"/>
      <c r="C15" s="180"/>
      <c r="D15" s="66" t="s">
        <v>104</v>
      </c>
      <c r="E15" s="2">
        <v>1706857.04</v>
      </c>
      <c r="F15" s="2">
        <v>1871565.24</v>
      </c>
      <c r="G15" s="2">
        <f t="shared" si="5"/>
        <v>164708.19999999995</v>
      </c>
      <c r="H15" s="2">
        <v>1871289.6270000001</v>
      </c>
      <c r="I15" s="39">
        <f t="shared" si="4"/>
        <v>99.984999999999999</v>
      </c>
      <c r="J15" s="40"/>
      <c r="K15" s="40"/>
      <c r="L15" s="40"/>
      <c r="M15" s="40"/>
      <c r="N15" s="40"/>
      <c r="O15" s="40"/>
      <c r="P15" s="40"/>
      <c r="Q15" s="68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</row>
    <row r="16" spans="1:55" s="57" customFormat="1" ht="14.25" customHeight="1">
      <c r="A16" s="176"/>
      <c r="B16" s="194"/>
      <c r="C16" s="180"/>
      <c r="D16" s="66" t="s">
        <v>103</v>
      </c>
      <c r="E16" s="2">
        <v>6599148.1330000004</v>
      </c>
      <c r="F16" s="69">
        <v>6643759.7929999996</v>
      </c>
      <c r="G16" s="2">
        <f t="shared" si="5"/>
        <v>44611.659999999218</v>
      </c>
      <c r="H16" s="2">
        <v>5061951.1689999998</v>
      </c>
      <c r="I16" s="39">
        <f t="shared" si="4"/>
        <v>76.191000000000003</v>
      </c>
      <c r="J16" s="40"/>
      <c r="K16" s="40"/>
      <c r="L16" s="40"/>
      <c r="M16" s="40"/>
      <c r="N16" s="40"/>
      <c r="O16" s="40"/>
      <c r="P16" s="40"/>
      <c r="Q16" s="68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</row>
    <row r="17" spans="1:55" s="57" customFormat="1" ht="16.5" customHeight="1">
      <c r="A17" s="176"/>
      <c r="B17" s="194"/>
      <c r="C17" s="180"/>
      <c r="D17" s="66" t="s">
        <v>105</v>
      </c>
      <c r="E17" s="2">
        <v>0</v>
      </c>
      <c r="F17" s="2">
        <v>0</v>
      </c>
      <c r="G17" s="2">
        <f t="shared" si="5"/>
        <v>0</v>
      </c>
      <c r="H17" s="2">
        <v>0</v>
      </c>
      <c r="I17" s="39" t="s">
        <v>129</v>
      </c>
      <c r="J17" s="40"/>
      <c r="K17" s="40"/>
      <c r="L17" s="40"/>
      <c r="M17" s="40"/>
      <c r="N17" s="40"/>
      <c r="O17" s="40"/>
      <c r="P17" s="40"/>
      <c r="Q17" s="68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</row>
    <row r="18" spans="1:55" s="57" customFormat="1" ht="11.25" customHeight="1">
      <c r="A18" s="176"/>
      <c r="B18" s="194" t="s">
        <v>124</v>
      </c>
      <c r="C18" s="180" t="s">
        <v>34</v>
      </c>
      <c r="D18" s="66" t="s">
        <v>102</v>
      </c>
      <c r="E18" s="2">
        <f>SUM(E19:E21)</f>
        <v>284934.95400000003</v>
      </c>
      <c r="F18" s="2">
        <f>SUM(F19:F21)</f>
        <v>316788.31199999998</v>
      </c>
      <c r="G18" s="2">
        <f t="shared" si="5"/>
        <v>31853.357999999949</v>
      </c>
      <c r="H18" s="2">
        <f>SUM(H19:H21)</f>
        <v>316549.80800000002</v>
      </c>
      <c r="I18" s="39">
        <f t="shared" si="4"/>
        <v>99.924999999999997</v>
      </c>
      <c r="J18" s="40">
        <v>25</v>
      </c>
      <c r="K18" s="40">
        <v>25</v>
      </c>
      <c r="L18" s="70">
        <f t="shared" si="1"/>
        <v>100</v>
      </c>
      <c r="M18" s="40">
        <v>6</v>
      </c>
      <c r="N18" s="40">
        <v>6</v>
      </c>
      <c r="O18" s="40">
        <v>16</v>
      </c>
      <c r="P18" s="40">
        <v>16</v>
      </c>
      <c r="Q18" s="68" t="s">
        <v>92</v>
      </c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</row>
    <row r="19" spans="1:55" s="57" customFormat="1" ht="23.25" customHeight="1">
      <c r="A19" s="176"/>
      <c r="B19" s="194"/>
      <c r="C19" s="180"/>
      <c r="D19" s="66" t="s">
        <v>104</v>
      </c>
      <c r="E19" s="2">
        <v>0</v>
      </c>
      <c r="F19" s="2">
        <v>0</v>
      </c>
      <c r="G19" s="2">
        <f t="shared" si="5"/>
        <v>0</v>
      </c>
      <c r="H19" s="2">
        <v>0</v>
      </c>
      <c r="I19" s="39" t="s">
        <v>129</v>
      </c>
      <c r="J19" s="40"/>
      <c r="K19" s="40"/>
      <c r="L19" s="40"/>
      <c r="M19" s="40"/>
      <c r="N19" s="40"/>
      <c r="O19" s="40"/>
      <c r="P19" s="40"/>
      <c r="Q19" s="68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</row>
    <row r="20" spans="1:55" s="57" customFormat="1" ht="12" customHeight="1">
      <c r="A20" s="176"/>
      <c r="B20" s="194"/>
      <c r="C20" s="180"/>
      <c r="D20" s="66" t="s">
        <v>103</v>
      </c>
      <c r="E20" s="2">
        <v>284934.95400000003</v>
      </c>
      <c r="F20" s="69">
        <v>316788.31199999998</v>
      </c>
      <c r="G20" s="2">
        <f t="shared" si="5"/>
        <v>31853.357999999949</v>
      </c>
      <c r="H20" s="2">
        <v>316549.80800000002</v>
      </c>
      <c r="I20" s="39">
        <f t="shared" si="4"/>
        <v>99.924999999999997</v>
      </c>
      <c r="J20" s="40"/>
      <c r="K20" s="40"/>
      <c r="L20" s="40"/>
      <c r="M20" s="40"/>
      <c r="N20" s="40"/>
      <c r="O20" s="40"/>
      <c r="P20" s="40"/>
      <c r="Q20" s="68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</row>
    <row r="21" spans="1:55" s="57" customFormat="1" ht="24" customHeight="1">
      <c r="A21" s="176"/>
      <c r="B21" s="194"/>
      <c r="C21" s="180"/>
      <c r="D21" s="66" t="s">
        <v>105</v>
      </c>
      <c r="E21" s="2">
        <v>0</v>
      </c>
      <c r="F21" s="2">
        <v>0</v>
      </c>
      <c r="G21" s="2">
        <f t="shared" si="5"/>
        <v>0</v>
      </c>
      <c r="H21" s="2">
        <v>0</v>
      </c>
      <c r="I21" s="39" t="s">
        <v>129</v>
      </c>
      <c r="J21" s="40"/>
      <c r="K21" s="40"/>
      <c r="L21" s="40"/>
      <c r="M21" s="40"/>
      <c r="N21" s="40"/>
      <c r="O21" s="40"/>
      <c r="P21" s="40"/>
      <c r="Q21" s="68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</row>
    <row r="22" spans="1:55" s="57" customFormat="1" ht="14.25" customHeight="1">
      <c r="A22" s="176"/>
      <c r="B22" s="194" t="s">
        <v>144</v>
      </c>
      <c r="C22" s="180" t="s">
        <v>34</v>
      </c>
      <c r="D22" s="66" t="s">
        <v>102</v>
      </c>
      <c r="E22" s="2">
        <f>SUM(E23:E25)</f>
        <v>0</v>
      </c>
      <c r="F22" s="2">
        <f>SUM(F23:F25)</f>
        <v>0</v>
      </c>
      <c r="G22" s="2">
        <f t="shared" si="5"/>
        <v>0</v>
      </c>
      <c r="H22" s="2">
        <f>SUM(H23:H25)</f>
        <v>0</v>
      </c>
      <c r="I22" s="39" t="s">
        <v>129</v>
      </c>
      <c r="J22" s="40">
        <v>1</v>
      </c>
      <c r="K22" s="40">
        <v>1</v>
      </c>
      <c r="L22" s="40">
        <f t="shared" si="1"/>
        <v>100</v>
      </c>
      <c r="M22" s="40">
        <v>0</v>
      </c>
      <c r="N22" s="40">
        <v>0</v>
      </c>
      <c r="O22" s="40">
        <v>0</v>
      </c>
      <c r="P22" s="40">
        <v>0</v>
      </c>
      <c r="Q22" s="68" t="s">
        <v>92</v>
      </c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</row>
    <row r="23" spans="1:55" s="57" customFormat="1" ht="24.75" customHeight="1">
      <c r="A23" s="176"/>
      <c r="B23" s="194"/>
      <c r="C23" s="180"/>
      <c r="D23" s="66" t="s">
        <v>104</v>
      </c>
      <c r="E23" s="2">
        <v>0</v>
      </c>
      <c r="F23" s="2">
        <v>0</v>
      </c>
      <c r="G23" s="2">
        <f t="shared" si="5"/>
        <v>0</v>
      </c>
      <c r="H23" s="2">
        <v>0</v>
      </c>
      <c r="I23" s="39" t="s">
        <v>129</v>
      </c>
      <c r="J23" s="40"/>
      <c r="K23" s="40"/>
      <c r="L23" s="40"/>
      <c r="M23" s="40"/>
      <c r="N23" s="40"/>
      <c r="O23" s="40"/>
      <c r="P23" s="40"/>
      <c r="Q23" s="68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</row>
    <row r="24" spans="1:55" s="57" customFormat="1" ht="15.75" customHeight="1">
      <c r="A24" s="176"/>
      <c r="B24" s="194"/>
      <c r="C24" s="180"/>
      <c r="D24" s="66" t="s">
        <v>103</v>
      </c>
      <c r="E24" s="2">
        <v>0</v>
      </c>
      <c r="F24" s="69">
        <v>0</v>
      </c>
      <c r="G24" s="2">
        <f t="shared" si="5"/>
        <v>0</v>
      </c>
      <c r="H24" s="2">
        <v>0</v>
      </c>
      <c r="I24" s="39" t="s">
        <v>129</v>
      </c>
      <c r="J24" s="40"/>
      <c r="K24" s="40"/>
      <c r="L24" s="40"/>
      <c r="M24" s="40"/>
      <c r="N24" s="40"/>
      <c r="O24" s="40"/>
      <c r="P24" s="40"/>
      <c r="Q24" s="68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</row>
    <row r="25" spans="1:55" s="57" customFormat="1" ht="22.5" customHeight="1">
      <c r="A25" s="176"/>
      <c r="B25" s="194"/>
      <c r="C25" s="180"/>
      <c r="D25" s="66" t="s">
        <v>105</v>
      </c>
      <c r="E25" s="2">
        <v>0</v>
      </c>
      <c r="F25" s="2">
        <v>0</v>
      </c>
      <c r="G25" s="2">
        <f t="shared" si="5"/>
        <v>0</v>
      </c>
      <c r="H25" s="2">
        <v>0</v>
      </c>
      <c r="I25" s="39" t="s">
        <v>129</v>
      </c>
      <c r="J25" s="40"/>
      <c r="K25" s="40"/>
      <c r="L25" s="40"/>
      <c r="M25" s="40"/>
      <c r="N25" s="40"/>
      <c r="O25" s="40"/>
      <c r="P25" s="40"/>
      <c r="Q25" s="68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</row>
    <row r="26" spans="1:55" s="57" customFormat="1" ht="13.5" customHeight="1">
      <c r="A26" s="176"/>
      <c r="B26" s="194" t="s">
        <v>125</v>
      </c>
      <c r="C26" s="180" t="s">
        <v>34</v>
      </c>
      <c r="D26" s="66" t="s">
        <v>102</v>
      </c>
      <c r="E26" s="2">
        <f>SUM(E27:E29)</f>
        <v>202241.484</v>
      </c>
      <c r="F26" s="2">
        <f>SUM(F27:F29)</f>
        <v>187161.726</v>
      </c>
      <c r="G26" s="2">
        <f t="shared" si="5"/>
        <v>-15079.758000000002</v>
      </c>
      <c r="H26" s="2">
        <f>SUM(H27:H29)</f>
        <v>180343.81900000002</v>
      </c>
      <c r="I26" s="39">
        <f t="shared" si="4"/>
        <v>96.356999999999999</v>
      </c>
      <c r="J26" s="40">
        <v>3</v>
      </c>
      <c r="K26" s="40">
        <v>2</v>
      </c>
      <c r="L26" s="17">
        <f t="shared" si="1"/>
        <v>66.666666666666671</v>
      </c>
      <c r="M26" s="40">
        <v>2</v>
      </c>
      <c r="N26" s="40">
        <v>2</v>
      </c>
      <c r="O26" s="40">
        <v>8</v>
      </c>
      <c r="P26" s="40">
        <v>8</v>
      </c>
      <c r="Q26" s="68" t="s">
        <v>92</v>
      </c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</row>
    <row r="27" spans="1:55" s="57" customFormat="1" ht="22.5">
      <c r="A27" s="176"/>
      <c r="B27" s="194"/>
      <c r="C27" s="180"/>
      <c r="D27" s="66" t="s">
        <v>104</v>
      </c>
      <c r="E27" s="2">
        <v>40287.1</v>
      </c>
      <c r="F27" s="2">
        <v>40287.1</v>
      </c>
      <c r="G27" s="2">
        <f t="shared" si="5"/>
        <v>0</v>
      </c>
      <c r="H27" s="2">
        <v>39074.784</v>
      </c>
      <c r="I27" s="39">
        <f t="shared" si="4"/>
        <v>96.991</v>
      </c>
      <c r="J27" s="40"/>
      <c r="K27" s="40"/>
      <c r="L27" s="40"/>
      <c r="M27" s="40"/>
      <c r="N27" s="40"/>
      <c r="O27" s="40"/>
      <c r="P27" s="40"/>
      <c r="Q27" s="68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</row>
    <row r="28" spans="1:55" s="57" customFormat="1" ht="15.75" customHeight="1">
      <c r="A28" s="176"/>
      <c r="B28" s="194"/>
      <c r="C28" s="180"/>
      <c r="D28" s="66" t="s">
        <v>103</v>
      </c>
      <c r="E28" s="2">
        <v>161954.38399999999</v>
      </c>
      <c r="F28" s="2">
        <v>146874.62599999999</v>
      </c>
      <c r="G28" s="2">
        <f t="shared" si="5"/>
        <v>-15079.758000000002</v>
      </c>
      <c r="H28" s="2">
        <v>141269.035</v>
      </c>
      <c r="I28" s="39">
        <f t="shared" si="4"/>
        <v>96.183000000000007</v>
      </c>
      <c r="J28" s="40"/>
      <c r="K28" s="40"/>
      <c r="L28" s="40"/>
      <c r="M28" s="40"/>
      <c r="N28" s="40"/>
      <c r="O28" s="40"/>
      <c r="P28" s="40"/>
      <c r="Q28" s="68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</row>
    <row r="29" spans="1:55" s="57" customFormat="1" ht="17.25" customHeight="1">
      <c r="A29" s="176"/>
      <c r="B29" s="194"/>
      <c r="C29" s="180"/>
      <c r="D29" s="66" t="s">
        <v>105</v>
      </c>
      <c r="E29" s="2">
        <v>0</v>
      </c>
      <c r="F29" s="2">
        <v>0</v>
      </c>
      <c r="G29" s="2">
        <f t="shared" si="5"/>
        <v>0</v>
      </c>
      <c r="H29" s="2">
        <v>0</v>
      </c>
      <c r="I29" s="39" t="s">
        <v>129</v>
      </c>
      <c r="J29" s="40"/>
      <c r="K29" s="40"/>
      <c r="L29" s="40"/>
      <c r="M29" s="40"/>
      <c r="N29" s="40"/>
      <c r="O29" s="40"/>
      <c r="P29" s="40"/>
      <c r="Q29" s="68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</row>
    <row r="30" spans="1:55" s="57" customFormat="1" ht="12.75" customHeight="1">
      <c r="A30" s="176"/>
      <c r="B30" s="194" t="s">
        <v>160</v>
      </c>
      <c r="C30" s="180" t="s">
        <v>34</v>
      </c>
      <c r="D30" s="66" t="s">
        <v>102</v>
      </c>
      <c r="E30" s="2">
        <f>SUM(E31:E33)</f>
        <v>166561.242</v>
      </c>
      <c r="F30" s="2">
        <f>SUM(F31:F33)</f>
        <v>166561.242</v>
      </c>
      <c r="G30" s="2">
        <f t="shared" si="5"/>
        <v>0</v>
      </c>
      <c r="H30" s="2">
        <f>SUM(H31:H33)</f>
        <v>164861.266</v>
      </c>
      <c r="I30" s="39">
        <f t="shared" si="4"/>
        <v>98.978999999999999</v>
      </c>
      <c r="J30" s="40">
        <v>14</v>
      </c>
      <c r="K30" s="40">
        <v>10</v>
      </c>
      <c r="L30" s="17">
        <f t="shared" si="1"/>
        <v>71.428571428571431</v>
      </c>
      <c r="M30" s="40">
        <v>2</v>
      </c>
      <c r="N30" s="40">
        <v>2</v>
      </c>
      <c r="O30" s="40">
        <v>14</v>
      </c>
      <c r="P30" s="40">
        <v>14</v>
      </c>
      <c r="Q30" s="68" t="s">
        <v>92</v>
      </c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</row>
    <row r="31" spans="1:55" s="57" customFormat="1" ht="22.5">
      <c r="A31" s="176"/>
      <c r="B31" s="194"/>
      <c r="C31" s="180"/>
      <c r="D31" s="66" t="s">
        <v>104</v>
      </c>
      <c r="E31" s="2">
        <v>43282.5</v>
      </c>
      <c r="F31" s="2">
        <v>43282.5</v>
      </c>
      <c r="G31" s="2">
        <f t="shared" si="5"/>
        <v>0</v>
      </c>
      <c r="H31" s="2">
        <v>42447.756999999998</v>
      </c>
      <c r="I31" s="39">
        <f t="shared" si="4"/>
        <v>98.070999999999998</v>
      </c>
      <c r="J31" s="40"/>
      <c r="K31" s="40"/>
      <c r="L31" s="40"/>
      <c r="M31" s="40"/>
      <c r="N31" s="40"/>
      <c r="O31" s="40"/>
      <c r="P31" s="40"/>
      <c r="Q31" s="68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</row>
    <row r="32" spans="1:55" s="57" customFormat="1" ht="15.75" customHeight="1">
      <c r="A32" s="176"/>
      <c r="B32" s="194"/>
      <c r="C32" s="180"/>
      <c r="D32" s="66" t="s">
        <v>103</v>
      </c>
      <c r="E32" s="2">
        <v>123278.742</v>
      </c>
      <c r="F32" s="2">
        <v>123278.742</v>
      </c>
      <c r="G32" s="2">
        <f t="shared" si="5"/>
        <v>0</v>
      </c>
      <c r="H32" s="2">
        <v>122413.50900000001</v>
      </c>
      <c r="I32" s="39">
        <f t="shared" si="4"/>
        <v>99.298000000000002</v>
      </c>
      <c r="J32" s="40"/>
      <c r="K32" s="40"/>
      <c r="L32" s="40"/>
      <c r="M32" s="40"/>
      <c r="N32" s="40"/>
      <c r="O32" s="40"/>
      <c r="P32" s="40"/>
      <c r="Q32" s="68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</row>
    <row r="33" spans="1:55" s="57" customFormat="1" ht="30.75" customHeight="1">
      <c r="A33" s="176"/>
      <c r="B33" s="194"/>
      <c r="C33" s="180"/>
      <c r="D33" s="66" t="s">
        <v>105</v>
      </c>
      <c r="E33" s="2">
        <v>0</v>
      </c>
      <c r="F33" s="2">
        <v>0</v>
      </c>
      <c r="G33" s="2">
        <f t="shared" si="5"/>
        <v>0</v>
      </c>
      <c r="H33" s="2">
        <v>0</v>
      </c>
      <c r="I33" s="39" t="s">
        <v>129</v>
      </c>
      <c r="J33" s="40"/>
      <c r="K33" s="40"/>
      <c r="L33" s="40"/>
      <c r="M33" s="40"/>
      <c r="N33" s="40"/>
      <c r="O33" s="40"/>
      <c r="P33" s="40"/>
      <c r="Q33" s="68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</row>
    <row r="34" spans="1:55" s="57" customFormat="1" ht="14.25" customHeight="1">
      <c r="A34" s="176"/>
      <c r="B34" s="194" t="s">
        <v>126</v>
      </c>
      <c r="C34" s="180" t="s">
        <v>34</v>
      </c>
      <c r="D34" s="66" t="s">
        <v>102</v>
      </c>
      <c r="E34" s="2">
        <f>SUM(E35:E37)</f>
        <v>148271.84900000002</v>
      </c>
      <c r="F34" s="2">
        <f>SUM(F35:F37)</f>
        <v>148271.84900000002</v>
      </c>
      <c r="G34" s="2">
        <f t="shared" si="5"/>
        <v>0</v>
      </c>
      <c r="H34" s="2">
        <f>SUM(H35:H37)</f>
        <v>148108.51699999999</v>
      </c>
      <c r="I34" s="39">
        <f t="shared" si="4"/>
        <v>99.89</v>
      </c>
      <c r="J34" s="40">
        <v>4</v>
      </c>
      <c r="K34" s="40">
        <v>4</v>
      </c>
      <c r="L34" s="40">
        <f t="shared" si="1"/>
        <v>100</v>
      </c>
      <c r="M34" s="40">
        <v>3</v>
      </c>
      <c r="N34" s="40">
        <v>3</v>
      </c>
      <c r="O34" s="40">
        <v>8</v>
      </c>
      <c r="P34" s="40">
        <v>8</v>
      </c>
      <c r="Q34" s="68" t="s">
        <v>92</v>
      </c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</row>
    <row r="35" spans="1:55" s="57" customFormat="1" ht="21.75" customHeight="1">
      <c r="A35" s="176"/>
      <c r="B35" s="194"/>
      <c r="C35" s="180"/>
      <c r="D35" s="66" t="s">
        <v>104</v>
      </c>
      <c r="E35" s="2">
        <v>1497.6</v>
      </c>
      <c r="F35" s="2">
        <v>1497.6</v>
      </c>
      <c r="G35" s="2">
        <f t="shared" si="5"/>
        <v>0</v>
      </c>
      <c r="H35" s="2">
        <v>1345.1669999999999</v>
      </c>
      <c r="I35" s="39">
        <f t="shared" si="4"/>
        <v>89.822000000000003</v>
      </c>
      <c r="J35" s="40"/>
      <c r="K35" s="40"/>
      <c r="L35" s="40"/>
      <c r="M35" s="40"/>
      <c r="N35" s="40"/>
      <c r="O35" s="40"/>
      <c r="P35" s="40"/>
      <c r="Q35" s="68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</row>
    <row r="36" spans="1:55" s="57" customFormat="1" ht="12" customHeight="1">
      <c r="A36" s="176"/>
      <c r="B36" s="194"/>
      <c r="C36" s="180"/>
      <c r="D36" s="66" t="s">
        <v>103</v>
      </c>
      <c r="E36" s="2">
        <v>146774.24900000001</v>
      </c>
      <c r="F36" s="2">
        <v>146774.24900000001</v>
      </c>
      <c r="G36" s="2">
        <f t="shared" si="5"/>
        <v>0</v>
      </c>
      <c r="H36" s="2">
        <v>146763.35</v>
      </c>
      <c r="I36" s="39">
        <f t="shared" si="4"/>
        <v>99.992999999999995</v>
      </c>
      <c r="J36" s="40"/>
      <c r="K36" s="40"/>
      <c r="L36" s="40"/>
      <c r="M36" s="40"/>
      <c r="N36" s="40"/>
      <c r="O36" s="40"/>
      <c r="P36" s="40"/>
      <c r="Q36" s="68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</row>
    <row r="37" spans="1:55" s="57" customFormat="1" ht="15.75" customHeight="1">
      <c r="A37" s="176"/>
      <c r="B37" s="194"/>
      <c r="C37" s="180"/>
      <c r="D37" s="66" t="s">
        <v>105</v>
      </c>
      <c r="E37" s="2">
        <v>0</v>
      </c>
      <c r="F37" s="2">
        <v>0</v>
      </c>
      <c r="G37" s="2">
        <f t="shared" si="5"/>
        <v>0</v>
      </c>
      <c r="H37" s="2">
        <v>0</v>
      </c>
      <c r="I37" s="39" t="s">
        <v>129</v>
      </c>
      <c r="J37" s="40"/>
      <c r="K37" s="40"/>
      <c r="L37" s="40"/>
      <c r="M37" s="40"/>
      <c r="N37" s="40"/>
      <c r="O37" s="40"/>
      <c r="P37" s="40"/>
      <c r="Q37" s="68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</row>
    <row r="38" spans="1:55" s="57" customFormat="1" ht="14.25" customHeight="1">
      <c r="A38" s="176"/>
      <c r="B38" s="194" t="s">
        <v>127</v>
      </c>
      <c r="C38" s="180" t="s">
        <v>34</v>
      </c>
      <c r="D38" s="66" t="s">
        <v>102</v>
      </c>
      <c r="E38" s="2">
        <f>SUM(E39:E41)</f>
        <v>1216368.3259999999</v>
      </c>
      <c r="F38" s="2">
        <f>SUM(F39:F41)</f>
        <v>1251267.6269999999</v>
      </c>
      <c r="G38" s="2">
        <f t="shared" si="5"/>
        <v>34899.300999999978</v>
      </c>
      <c r="H38" s="2">
        <f>SUM(H39:H41)</f>
        <v>1180558.014</v>
      </c>
      <c r="I38" s="39">
        <f t="shared" si="4"/>
        <v>94.349000000000004</v>
      </c>
      <c r="J38" s="40">
        <v>9</v>
      </c>
      <c r="K38" s="40">
        <v>7</v>
      </c>
      <c r="L38" s="17">
        <f t="shared" si="1"/>
        <v>77.777777777777771</v>
      </c>
      <c r="M38" s="40">
        <v>7</v>
      </c>
      <c r="N38" s="40">
        <v>6</v>
      </c>
      <c r="O38" s="40">
        <v>18</v>
      </c>
      <c r="P38" s="40">
        <v>17</v>
      </c>
      <c r="Q38" s="68" t="s">
        <v>92</v>
      </c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</row>
    <row r="39" spans="1:55" s="57" customFormat="1" ht="22.5">
      <c r="A39" s="176"/>
      <c r="B39" s="194"/>
      <c r="C39" s="180"/>
      <c r="D39" s="66" t="s">
        <v>104</v>
      </c>
      <c r="E39" s="2">
        <v>224121.60000000001</v>
      </c>
      <c r="F39" s="2">
        <v>224121.60000000001</v>
      </c>
      <c r="G39" s="2">
        <f t="shared" si="5"/>
        <v>0</v>
      </c>
      <c r="H39" s="2">
        <v>214743.86</v>
      </c>
      <c r="I39" s="39">
        <f t="shared" si="4"/>
        <v>95.816000000000003</v>
      </c>
      <c r="J39" s="40"/>
      <c r="K39" s="40"/>
      <c r="L39" s="40"/>
      <c r="M39" s="40"/>
      <c r="N39" s="40"/>
      <c r="O39" s="40"/>
      <c r="P39" s="40"/>
      <c r="Q39" s="41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</row>
    <row r="40" spans="1:55" s="57" customFormat="1" ht="13.5" customHeight="1">
      <c r="A40" s="176"/>
      <c r="B40" s="194"/>
      <c r="C40" s="180"/>
      <c r="D40" s="66" t="s">
        <v>103</v>
      </c>
      <c r="E40" s="2">
        <v>642909.12600000005</v>
      </c>
      <c r="F40" s="69">
        <v>663175.84199999995</v>
      </c>
      <c r="G40" s="2">
        <f t="shared" si="5"/>
        <v>20266.715999999898</v>
      </c>
      <c r="H40" s="2">
        <v>651710.69200000004</v>
      </c>
      <c r="I40" s="39">
        <f t="shared" si="4"/>
        <v>98.271000000000001</v>
      </c>
      <c r="J40" s="40"/>
      <c r="K40" s="40"/>
      <c r="L40" s="40"/>
      <c r="M40" s="40"/>
      <c r="N40" s="40"/>
      <c r="O40" s="40"/>
      <c r="P40" s="40"/>
      <c r="Q40" s="41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</row>
    <row r="41" spans="1:55" s="57" customFormat="1" ht="14.25" customHeight="1">
      <c r="A41" s="176"/>
      <c r="B41" s="194"/>
      <c r="C41" s="180"/>
      <c r="D41" s="66" t="s">
        <v>105</v>
      </c>
      <c r="E41" s="2">
        <v>349337.59999999998</v>
      </c>
      <c r="F41" s="2">
        <v>363970.185</v>
      </c>
      <c r="G41" s="2">
        <f t="shared" si="5"/>
        <v>14632.585000000021</v>
      </c>
      <c r="H41" s="2">
        <v>314103.462</v>
      </c>
      <c r="I41" s="39">
        <f t="shared" si="4"/>
        <v>86.299000000000007</v>
      </c>
      <c r="J41" s="40"/>
      <c r="K41" s="40"/>
      <c r="L41" s="40"/>
      <c r="M41" s="40"/>
      <c r="N41" s="40"/>
      <c r="O41" s="40"/>
      <c r="P41" s="40"/>
      <c r="Q41" s="41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</row>
    <row r="42" spans="1:55" s="57" customFormat="1" ht="12.75" customHeight="1">
      <c r="A42" s="176"/>
      <c r="B42" s="194" t="s">
        <v>128</v>
      </c>
      <c r="C42" s="180" t="s">
        <v>34</v>
      </c>
      <c r="D42" s="66" t="s">
        <v>102</v>
      </c>
      <c r="E42" s="2">
        <f>SUM(E43:E45)</f>
        <v>307117.79200000002</v>
      </c>
      <c r="F42" s="2">
        <f>SUM(F43:F45)</f>
        <v>349496.06199999998</v>
      </c>
      <c r="G42" s="2">
        <f t="shared" si="5"/>
        <v>42378.26999999996</v>
      </c>
      <c r="H42" s="2">
        <f>SUM(H43:H45)</f>
        <v>347114.20799999998</v>
      </c>
      <c r="I42" s="39">
        <f t="shared" si="4"/>
        <v>99.317999999999998</v>
      </c>
      <c r="J42" s="40">
        <v>5</v>
      </c>
      <c r="K42" s="40">
        <v>4</v>
      </c>
      <c r="L42" s="40">
        <f t="shared" si="1"/>
        <v>80</v>
      </c>
      <c r="M42" s="40">
        <v>4</v>
      </c>
      <c r="N42" s="40">
        <v>4</v>
      </c>
      <c r="O42" s="40">
        <v>8</v>
      </c>
      <c r="P42" s="40">
        <v>8</v>
      </c>
      <c r="Q42" s="41" t="s">
        <v>92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06"/>
      <c r="AM42" s="106"/>
      <c r="AN42" s="106"/>
      <c r="AO42" s="106"/>
      <c r="AP42" s="106"/>
      <c r="AQ42" s="106"/>
      <c r="AR42" s="106"/>
      <c r="AS42" s="106"/>
      <c r="AT42" s="106"/>
      <c r="AU42" s="106"/>
      <c r="AV42" s="106"/>
      <c r="AW42" s="106"/>
      <c r="AX42" s="106"/>
      <c r="AY42" s="106"/>
      <c r="AZ42" s="106"/>
      <c r="BA42" s="106"/>
      <c r="BB42" s="106"/>
      <c r="BC42" s="106"/>
    </row>
    <row r="43" spans="1:55" s="57" customFormat="1" ht="22.5">
      <c r="A43" s="176"/>
      <c r="B43" s="194"/>
      <c r="C43" s="180"/>
      <c r="D43" s="66" t="s">
        <v>104</v>
      </c>
      <c r="E43" s="2">
        <v>46537.913999999997</v>
      </c>
      <c r="F43" s="2">
        <v>46537.913999999997</v>
      </c>
      <c r="G43" s="2">
        <f t="shared" si="5"/>
        <v>0</v>
      </c>
      <c r="H43" s="2">
        <v>46531.875999999997</v>
      </c>
      <c r="I43" s="39">
        <f t="shared" si="4"/>
        <v>99.986999999999995</v>
      </c>
      <c r="J43" s="40"/>
      <c r="K43" s="40"/>
      <c r="L43" s="40"/>
      <c r="M43" s="40"/>
      <c r="N43" s="40"/>
      <c r="O43" s="40"/>
      <c r="P43" s="40"/>
      <c r="Q43" s="41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</row>
    <row r="44" spans="1:55" s="57" customFormat="1">
      <c r="A44" s="176"/>
      <c r="B44" s="194"/>
      <c r="C44" s="180"/>
      <c r="D44" s="66" t="s">
        <v>103</v>
      </c>
      <c r="E44" s="2">
        <v>260579.878</v>
      </c>
      <c r="F44" s="69">
        <v>302958.14799999999</v>
      </c>
      <c r="G44" s="2">
        <f t="shared" si="5"/>
        <v>42378.26999999999</v>
      </c>
      <c r="H44" s="2">
        <v>300582.33199999999</v>
      </c>
      <c r="I44" s="39">
        <f t="shared" si="4"/>
        <v>99.215999999999994</v>
      </c>
      <c r="J44" s="40"/>
      <c r="K44" s="40"/>
      <c r="L44" s="40"/>
      <c r="M44" s="40"/>
      <c r="N44" s="40"/>
      <c r="O44" s="40"/>
      <c r="P44" s="40"/>
      <c r="Q44" s="41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</row>
    <row r="45" spans="1:55" s="57" customFormat="1" ht="43.5" customHeight="1">
      <c r="A45" s="176"/>
      <c r="B45" s="194"/>
      <c r="C45" s="180"/>
      <c r="D45" s="66" t="s">
        <v>105</v>
      </c>
      <c r="E45" s="2">
        <v>0</v>
      </c>
      <c r="F45" s="2">
        <v>0</v>
      </c>
      <c r="G45" s="2">
        <f t="shared" si="5"/>
        <v>0</v>
      </c>
      <c r="H45" s="2">
        <v>0</v>
      </c>
      <c r="I45" s="39" t="s">
        <v>129</v>
      </c>
      <c r="J45" s="40"/>
      <c r="K45" s="40"/>
      <c r="L45" s="40"/>
      <c r="M45" s="40"/>
      <c r="N45" s="40"/>
      <c r="O45" s="40"/>
      <c r="P45" s="40"/>
      <c r="Q45" s="41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</row>
    <row r="46" spans="1:55" s="57" customFormat="1" ht="12.75" customHeight="1">
      <c r="A46" s="176"/>
      <c r="B46" s="194" t="s">
        <v>165</v>
      </c>
      <c r="C46" s="180" t="s">
        <v>34</v>
      </c>
      <c r="D46" s="66" t="s">
        <v>102</v>
      </c>
      <c r="E46" s="2">
        <f>SUM(E47:E49)</f>
        <v>21450137.344000001</v>
      </c>
      <c r="F46" s="2">
        <f>SUM(F47:F49)</f>
        <v>22714319.912</v>
      </c>
      <c r="G46" s="2">
        <f t="shared" si="5"/>
        <v>1264182.568</v>
      </c>
      <c r="H46" s="2">
        <f>SUM(H47:H49)</f>
        <v>22701360.620000001</v>
      </c>
      <c r="I46" s="39">
        <f t="shared" si="4"/>
        <v>99.942999999999998</v>
      </c>
      <c r="J46" s="40">
        <v>1</v>
      </c>
      <c r="K46" s="40">
        <v>1</v>
      </c>
      <c r="L46" s="40">
        <f t="shared" si="1"/>
        <v>100</v>
      </c>
      <c r="M46" s="40">
        <v>2</v>
      </c>
      <c r="N46" s="40">
        <v>2</v>
      </c>
      <c r="O46" s="40">
        <v>2</v>
      </c>
      <c r="P46" s="40">
        <v>2</v>
      </c>
      <c r="Q46" s="41" t="s">
        <v>92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</row>
    <row r="47" spans="1:55" s="57" customFormat="1" ht="22.5">
      <c r="A47" s="176"/>
      <c r="B47" s="194"/>
      <c r="C47" s="180"/>
      <c r="D47" s="66" t="s">
        <v>104</v>
      </c>
      <c r="E47" s="2">
        <v>1082128.6000000001</v>
      </c>
      <c r="F47" s="2">
        <v>1599106.1</v>
      </c>
      <c r="G47" s="2">
        <f t="shared" si="5"/>
        <v>516977.5</v>
      </c>
      <c r="H47" s="2">
        <v>1599106.1</v>
      </c>
      <c r="I47" s="39">
        <f t="shared" si="4"/>
        <v>100</v>
      </c>
      <c r="J47" s="40"/>
      <c r="K47" s="40"/>
      <c r="L47" s="40"/>
      <c r="M47" s="40"/>
      <c r="N47" s="40"/>
      <c r="O47" s="40"/>
      <c r="P47" s="40"/>
      <c r="Q47" s="41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</row>
    <row r="48" spans="1:55" s="57" customFormat="1" ht="13.5" customHeight="1">
      <c r="A48" s="176"/>
      <c r="B48" s="194"/>
      <c r="C48" s="180"/>
      <c r="D48" s="66" t="s">
        <v>103</v>
      </c>
      <c r="E48" s="2">
        <v>4836483.8439999996</v>
      </c>
      <c r="F48" s="2">
        <v>4836483.8439999996</v>
      </c>
      <c r="G48" s="2">
        <f t="shared" si="5"/>
        <v>0</v>
      </c>
      <c r="H48" s="2">
        <v>4836483.8439999996</v>
      </c>
      <c r="I48" s="39">
        <f t="shared" si="4"/>
        <v>100</v>
      </c>
      <c r="J48" s="40"/>
      <c r="K48" s="40"/>
      <c r="L48" s="40"/>
      <c r="M48" s="40"/>
      <c r="N48" s="40"/>
      <c r="O48" s="40"/>
      <c r="P48" s="40"/>
      <c r="Q48" s="41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</row>
    <row r="49" spans="1:55" s="57" customFormat="1" ht="12" customHeight="1">
      <c r="A49" s="176"/>
      <c r="B49" s="194"/>
      <c r="C49" s="180"/>
      <c r="D49" s="66" t="s">
        <v>105</v>
      </c>
      <c r="E49" s="2">
        <v>15531524.9</v>
      </c>
      <c r="F49" s="2">
        <v>16278729.968</v>
      </c>
      <c r="G49" s="2">
        <f t="shared" si="5"/>
        <v>747205.06799999997</v>
      </c>
      <c r="H49" s="2">
        <v>16265770.676000001</v>
      </c>
      <c r="I49" s="39">
        <f t="shared" si="4"/>
        <v>99.92</v>
      </c>
      <c r="J49" s="40"/>
      <c r="K49" s="40"/>
      <c r="L49" s="40"/>
      <c r="M49" s="40"/>
      <c r="N49" s="40"/>
      <c r="O49" s="40"/>
      <c r="P49" s="40"/>
      <c r="Q49" s="68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</row>
    <row r="50" spans="1:55" s="57" customFormat="1">
      <c r="A50" s="188">
        <v>2</v>
      </c>
      <c r="B50" s="187" t="s">
        <v>8</v>
      </c>
      <c r="C50" s="179" t="s">
        <v>9</v>
      </c>
      <c r="D50" s="63" t="s">
        <v>102</v>
      </c>
      <c r="E50" s="32">
        <f t="shared" ref="E50:H52" si="6">E55+E60+E65+E70+E75</f>
        <v>20931294.276000001</v>
      </c>
      <c r="F50" s="71">
        <f t="shared" si="6"/>
        <v>21026363.798000004</v>
      </c>
      <c r="G50" s="32">
        <f t="shared" ref="G50:H110" si="7">F50-E50</f>
        <v>95069.522000003606</v>
      </c>
      <c r="H50" s="32">
        <f>H55+H60+H65+H70+H75</f>
        <v>20724051.267000001</v>
      </c>
      <c r="I50" s="64">
        <f t="shared" si="4"/>
        <v>98.561999999999998</v>
      </c>
      <c r="J50" s="65">
        <v>119</v>
      </c>
      <c r="K50" s="65">
        <v>117</v>
      </c>
      <c r="L50" s="18">
        <f t="shared" si="1"/>
        <v>98.319327731092443</v>
      </c>
      <c r="M50" s="65">
        <v>37</v>
      </c>
      <c r="N50" s="65">
        <v>37</v>
      </c>
      <c r="O50" s="65">
        <v>61</v>
      </c>
      <c r="P50" s="65">
        <v>61</v>
      </c>
      <c r="Q50" s="193" t="s">
        <v>138</v>
      </c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106"/>
      <c r="AL50" s="106"/>
      <c r="AM50" s="106"/>
      <c r="AN50" s="106"/>
      <c r="AO50" s="106"/>
      <c r="AP50" s="106"/>
      <c r="AQ50" s="106"/>
      <c r="AR50" s="106"/>
      <c r="AS50" s="106"/>
      <c r="AT50" s="106"/>
      <c r="AU50" s="106"/>
      <c r="AV50" s="106"/>
      <c r="AW50" s="106"/>
      <c r="AX50" s="106"/>
      <c r="AY50" s="106"/>
      <c r="AZ50" s="106"/>
      <c r="BA50" s="106"/>
      <c r="BB50" s="106"/>
      <c r="BC50" s="106"/>
    </row>
    <row r="51" spans="1:55" s="57" customFormat="1" ht="22.5">
      <c r="A51" s="188"/>
      <c r="B51" s="187"/>
      <c r="C51" s="179"/>
      <c r="D51" s="66" t="s">
        <v>104</v>
      </c>
      <c r="E51" s="2">
        <f>E56+E61+E66+E71+E76</f>
        <v>1988345.2</v>
      </c>
      <c r="F51" s="2">
        <f>F56+F61+F66+F71+F76</f>
        <v>1988345.2</v>
      </c>
      <c r="G51" s="2">
        <f t="shared" si="7"/>
        <v>0</v>
      </c>
      <c r="H51" s="2">
        <f>H56+H61+H66+H71+H76</f>
        <v>1806457.8269999998</v>
      </c>
      <c r="I51" s="39">
        <f t="shared" si="4"/>
        <v>90.852000000000004</v>
      </c>
      <c r="J51" s="67">
        <v>5</v>
      </c>
      <c r="K51" s="40">
        <v>5</v>
      </c>
      <c r="L51" s="40"/>
      <c r="M51" s="40"/>
      <c r="N51" s="40"/>
      <c r="O51" s="40"/>
      <c r="P51" s="40"/>
      <c r="Q51" s="193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</row>
    <row r="52" spans="1:55" s="57" customFormat="1" ht="16.5" customHeight="1">
      <c r="A52" s="188"/>
      <c r="B52" s="187"/>
      <c r="C52" s="179"/>
      <c r="D52" s="66" t="s">
        <v>103</v>
      </c>
      <c r="E52" s="2">
        <f t="shared" si="6"/>
        <v>18942949.075999998</v>
      </c>
      <c r="F52" s="2">
        <f t="shared" si="6"/>
        <v>19038018.598000005</v>
      </c>
      <c r="G52" s="2">
        <f t="shared" si="7"/>
        <v>95069.522000007331</v>
      </c>
      <c r="H52" s="2">
        <f t="shared" si="6"/>
        <v>18917593.440000001</v>
      </c>
      <c r="I52" s="39">
        <f t="shared" si="4"/>
        <v>99.367000000000004</v>
      </c>
      <c r="J52" s="40"/>
      <c r="K52" s="40"/>
      <c r="L52" s="40"/>
      <c r="M52" s="40"/>
      <c r="N52" s="40"/>
      <c r="O52" s="40"/>
      <c r="P52" s="40"/>
      <c r="Q52" s="193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</row>
    <row r="53" spans="1:55" s="57" customFormat="1" ht="22.5" hidden="1">
      <c r="A53" s="188"/>
      <c r="B53" s="187"/>
      <c r="C53" s="179"/>
      <c r="D53" s="66" t="s">
        <v>115</v>
      </c>
      <c r="E53" s="2">
        <v>0</v>
      </c>
      <c r="F53" s="2">
        <v>0</v>
      </c>
      <c r="G53" s="2">
        <f t="shared" si="7"/>
        <v>0</v>
      </c>
      <c r="H53" s="2">
        <v>0</v>
      </c>
      <c r="I53" s="39" t="e">
        <f t="shared" si="4"/>
        <v>#DIV/0!</v>
      </c>
      <c r="J53" s="40"/>
      <c r="K53" s="40"/>
      <c r="L53" s="40"/>
      <c r="M53" s="40"/>
      <c r="N53" s="40"/>
      <c r="O53" s="40"/>
      <c r="P53" s="40"/>
      <c r="Q53" s="193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</row>
    <row r="54" spans="1:55" s="57" customFormat="1" hidden="1">
      <c r="A54" s="188"/>
      <c r="B54" s="187"/>
      <c r="C54" s="179"/>
      <c r="D54" s="66" t="s">
        <v>117</v>
      </c>
      <c r="E54" s="2">
        <v>0</v>
      </c>
      <c r="F54" s="2">
        <v>0</v>
      </c>
      <c r="G54" s="2">
        <f t="shared" si="7"/>
        <v>0</v>
      </c>
      <c r="H54" s="2">
        <v>0</v>
      </c>
      <c r="I54" s="39" t="e">
        <f t="shared" si="4"/>
        <v>#DIV/0!</v>
      </c>
      <c r="J54" s="40"/>
      <c r="K54" s="40"/>
      <c r="L54" s="40"/>
      <c r="M54" s="40"/>
      <c r="N54" s="40"/>
      <c r="O54" s="40"/>
      <c r="P54" s="40"/>
      <c r="Q54" s="11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</row>
    <row r="55" spans="1:55" s="57" customFormat="1" ht="13.5" customHeight="1">
      <c r="A55" s="188"/>
      <c r="B55" s="168" t="s">
        <v>10</v>
      </c>
      <c r="C55" s="180" t="s">
        <v>9</v>
      </c>
      <c r="D55" s="66" t="s">
        <v>102</v>
      </c>
      <c r="E55" s="2">
        <f>E56+E57</f>
        <v>17863347.723000001</v>
      </c>
      <c r="F55" s="69">
        <f>F56+F57</f>
        <v>17928319.343000002</v>
      </c>
      <c r="G55" s="2">
        <f t="shared" si="7"/>
        <v>64971.620000001043</v>
      </c>
      <c r="H55" s="2">
        <f>H56+H57</f>
        <v>17670987.640000001</v>
      </c>
      <c r="I55" s="39">
        <f t="shared" si="4"/>
        <v>98.564999999999998</v>
      </c>
      <c r="J55" s="40">
        <v>63</v>
      </c>
      <c r="K55" s="40">
        <v>61</v>
      </c>
      <c r="L55" s="17">
        <f t="shared" ref="L55:L91" si="8">K55*100/J55</f>
        <v>96.825396825396822</v>
      </c>
      <c r="M55" s="40">
        <v>11</v>
      </c>
      <c r="N55" s="40">
        <v>11</v>
      </c>
      <c r="O55" s="40">
        <v>25</v>
      </c>
      <c r="P55" s="40">
        <v>25</v>
      </c>
      <c r="Q55" s="90" t="s">
        <v>92</v>
      </c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</row>
    <row r="56" spans="1:55" s="57" customFormat="1" ht="22.5">
      <c r="A56" s="188"/>
      <c r="B56" s="168"/>
      <c r="C56" s="180"/>
      <c r="D56" s="66" t="s">
        <v>104</v>
      </c>
      <c r="E56" s="2">
        <v>1797965.0759999999</v>
      </c>
      <c r="F56" s="2">
        <v>1797965.0759999999</v>
      </c>
      <c r="G56" s="2">
        <f t="shared" si="7"/>
        <v>0</v>
      </c>
      <c r="H56" s="2">
        <v>1630011.882</v>
      </c>
      <c r="I56" s="39">
        <f t="shared" si="4"/>
        <v>90.659000000000006</v>
      </c>
      <c r="J56" s="40"/>
      <c r="K56" s="40"/>
      <c r="L56" s="40"/>
      <c r="M56" s="40"/>
      <c r="N56" s="40"/>
      <c r="O56" s="40"/>
      <c r="P56" s="40"/>
      <c r="Q56" s="11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</row>
    <row r="57" spans="1:55" s="57" customFormat="1" ht="12.75" customHeight="1">
      <c r="A57" s="188"/>
      <c r="B57" s="168"/>
      <c r="C57" s="180"/>
      <c r="D57" s="66" t="s">
        <v>103</v>
      </c>
      <c r="E57" s="2">
        <v>16065382.647</v>
      </c>
      <c r="F57" s="69">
        <v>16130354.267000001</v>
      </c>
      <c r="G57" s="2">
        <f t="shared" si="7"/>
        <v>64971.620000001043</v>
      </c>
      <c r="H57" s="2">
        <v>16040975.757999999</v>
      </c>
      <c r="I57" s="39">
        <f t="shared" si="4"/>
        <v>99.445999999999998</v>
      </c>
      <c r="J57" s="40"/>
      <c r="K57" s="40"/>
      <c r="L57" s="40"/>
      <c r="M57" s="40"/>
      <c r="N57" s="40"/>
      <c r="O57" s="40"/>
      <c r="P57" s="40"/>
      <c r="Q57" s="11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</row>
    <row r="58" spans="1:55" s="57" customFormat="1" ht="22.5" hidden="1">
      <c r="A58" s="188"/>
      <c r="B58" s="168"/>
      <c r="C58" s="180"/>
      <c r="D58" s="66" t="s">
        <v>115</v>
      </c>
      <c r="E58" s="2">
        <v>0</v>
      </c>
      <c r="F58" s="2">
        <v>0</v>
      </c>
      <c r="G58" s="2">
        <f t="shared" si="7"/>
        <v>0</v>
      </c>
      <c r="H58" s="2">
        <v>0</v>
      </c>
      <c r="I58" s="39" t="e">
        <f t="shared" si="4"/>
        <v>#DIV/0!</v>
      </c>
      <c r="J58" s="40"/>
      <c r="K58" s="40"/>
      <c r="L58" s="40"/>
      <c r="M58" s="40"/>
      <c r="N58" s="40"/>
      <c r="O58" s="40"/>
      <c r="P58" s="40"/>
      <c r="Q58" s="11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</row>
    <row r="59" spans="1:55" s="57" customFormat="1" hidden="1">
      <c r="A59" s="188"/>
      <c r="B59" s="168"/>
      <c r="C59" s="180"/>
      <c r="D59" s="66" t="s">
        <v>117</v>
      </c>
      <c r="E59" s="2">
        <v>0</v>
      </c>
      <c r="F59" s="2">
        <v>0</v>
      </c>
      <c r="G59" s="2">
        <f t="shared" si="7"/>
        <v>0</v>
      </c>
      <c r="H59" s="2">
        <v>0</v>
      </c>
      <c r="I59" s="39" t="e">
        <f t="shared" si="4"/>
        <v>#DIV/0!</v>
      </c>
      <c r="J59" s="40"/>
      <c r="K59" s="40"/>
      <c r="L59" s="40"/>
      <c r="M59" s="40"/>
      <c r="N59" s="40"/>
      <c r="O59" s="40"/>
      <c r="P59" s="40"/>
      <c r="Q59" s="11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</row>
    <row r="60" spans="1:55" s="57" customFormat="1" ht="16.5" customHeight="1">
      <c r="A60" s="188"/>
      <c r="B60" s="168" t="s">
        <v>150</v>
      </c>
      <c r="C60" s="180" t="s">
        <v>9</v>
      </c>
      <c r="D60" s="66" t="s">
        <v>102</v>
      </c>
      <c r="E60" s="2">
        <f>E61+E62</f>
        <v>336655.30700000003</v>
      </c>
      <c r="F60" s="2">
        <f>F61+F62</f>
        <v>336655.30700000003</v>
      </c>
      <c r="G60" s="2">
        <f t="shared" si="7"/>
        <v>0</v>
      </c>
      <c r="H60" s="2">
        <f>H61+H62</f>
        <v>318674.95299999998</v>
      </c>
      <c r="I60" s="39">
        <f t="shared" si="4"/>
        <v>94.659000000000006</v>
      </c>
      <c r="J60" s="40">
        <v>24</v>
      </c>
      <c r="K60" s="40">
        <v>24</v>
      </c>
      <c r="L60" s="70">
        <f t="shared" si="8"/>
        <v>100</v>
      </c>
      <c r="M60" s="40">
        <v>7</v>
      </c>
      <c r="N60" s="40">
        <v>7</v>
      </c>
      <c r="O60" s="40">
        <v>13</v>
      </c>
      <c r="P60" s="40">
        <v>13</v>
      </c>
      <c r="Q60" s="90" t="s">
        <v>92</v>
      </c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</row>
    <row r="61" spans="1:55" s="57" customFormat="1" ht="22.5">
      <c r="A61" s="188"/>
      <c r="B61" s="168"/>
      <c r="C61" s="180"/>
      <c r="D61" s="66" t="s">
        <v>104</v>
      </c>
      <c r="E61" s="2">
        <v>132603</v>
      </c>
      <c r="F61" s="2">
        <v>132603</v>
      </c>
      <c r="G61" s="2">
        <f t="shared" si="7"/>
        <v>0</v>
      </c>
      <c r="H61" s="2">
        <v>126536.40700000001</v>
      </c>
      <c r="I61" s="39">
        <f t="shared" si="4"/>
        <v>95.424999999999997</v>
      </c>
      <c r="J61" s="40"/>
      <c r="K61" s="40"/>
      <c r="L61" s="40"/>
      <c r="M61" s="40"/>
      <c r="N61" s="40"/>
      <c r="O61" s="40"/>
      <c r="P61" s="40"/>
      <c r="Q61" s="117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</row>
    <row r="62" spans="1:55" s="57" customFormat="1" ht="13.5" customHeight="1">
      <c r="A62" s="188"/>
      <c r="B62" s="168"/>
      <c r="C62" s="180"/>
      <c r="D62" s="66" t="s">
        <v>103</v>
      </c>
      <c r="E62" s="2">
        <v>204052.307</v>
      </c>
      <c r="F62" s="2">
        <v>204052.307</v>
      </c>
      <c r="G62" s="2">
        <f t="shared" si="7"/>
        <v>0</v>
      </c>
      <c r="H62" s="2">
        <v>192138.546</v>
      </c>
      <c r="I62" s="39">
        <f t="shared" si="4"/>
        <v>94.161000000000001</v>
      </c>
      <c r="J62" s="40"/>
      <c r="K62" s="40"/>
      <c r="L62" s="40"/>
      <c r="M62" s="40"/>
      <c r="N62" s="40"/>
      <c r="O62" s="40"/>
      <c r="P62" s="40"/>
      <c r="Q62" s="117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</row>
    <row r="63" spans="1:55" s="57" customFormat="1" ht="22.5" hidden="1">
      <c r="A63" s="188"/>
      <c r="B63" s="168"/>
      <c r="C63" s="180"/>
      <c r="D63" s="66" t="s">
        <v>115</v>
      </c>
      <c r="E63" s="2">
        <v>0</v>
      </c>
      <c r="F63" s="2">
        <v>0</v>
      </c>
      <c r="G63" s="2">
        <f t="shared" si="7"/>
        <v>0</v>
      </c>
      <c r="H63" s="2">
        <v>0</v>
      </c>
      <c r="I63" s="39" t="e">
        <f t="shared" si="4"/>
        <v>#DIV/0!</v>
      </c>
      <c r="J63" s="40"/>
      <c r="K63" s="40"/>
      <c r="L63" s="40"/>
      <c r="M63" s="40"/>
      <c r="N63" s="40"/>
      <c r="O63" s="40"/>
      <c r="P63" s="40"/>
      <c r="Q63" s="117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</row>
    <row r="64" spans="1:55" s="57" customFormat="1" ht="15" hidden="1" customHeight="1">
      <c r="A64" s="188"/>
      <c r="B64" s="168"/>
      <c r="C64" s="180"/>
      <c r="D64" s="66" t="s">
        <v>117</v>
      </c>
      <c r="E64" s="2">
        <v>0</v>
      </c>
      <c r="F64" s="2">
        <v>0</v>
      </c>
      <c r="G64" s="2">
        <f t="shared" si="7"/>
        <v>0</v>
      </c>
      <c r="H64" s="2">
        <v>0</v>
      </c>
      <c r="I64" s="39" t="e">
        <f t="shared" si="4"/>
        <v>#DIV/0!</v>
      </c>
      <c r="J64" s="40"/>
      <c r="K64" s="40"/>
      <c r="L64" s="40"/>
      <c r="M64" s="40"/>
      <c r="N64" s="40"/>
      <c r="O64" s="40"/>
      <c r="P64" s="40"/>
      <c r="Q64" s="117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</row>
    <row r="65" spans="1:55" s="57" customFormat="1" ht="14.25" customHeight="1">
      <c r="A65" s="188"/>
      <c r="B65" s="168" t="s">
        <v>11</v>
      </c>
      <c r="C65" s="180" t="s">
        <v>9</v>
      </c>
      <c r="D65" s="66" t="s">
        <v>102</v>
      </c>
      <c r="E65" s="2">
        <f>E66+E67</f>
        <v>2379193.3140000002</v>
      </c>
      <c r="F65" s="69">
        <f>F66+F67</f>
        <v>2399057.3360000001</v>
      </c>
      <c r="G65" s="2">
        <f t="shared" si="7"/>
        <v>19864.021999999881</v>
      </c>
      <c r="H65" s="2">
        <f>H66+H67</f>
        <v>2384191.5269999998</v>
      </c>
      <c r="I65" s="39">
        <f t="shared" si="4"/>
        <v>99.38</v>
      </c>
      <c r="J65" s="40">
        <v>18</v>
      </c>
      <c r="K65" s="40">
        <v>18</v>
      </c>
      <c r="L65" s="70">
        <f t="shared" si="8"/>
        <v>100</v>
      </c>
      <c r="M65" s="40">
        <v>14</v>
      </c>
      <c r="N65" s="40">
        <v>14</v>
      </c>
      <c r="O65" s="40">
        <v>18</v>
      </c>
      <c r="P65" s="40">
        <v>18</v>
      </c>
      <c r="Q65" s="90" t="s">
        <v>92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</row>
    <row r="66" spans="1:55" s="57" customFormat="1" ht="36" customHeight="1">
      <c r="A66" s="188"/>
      <c r="B66" s="168"/>
      <c r="C66" s="180"/>
      <c r="D66" s="66" t="s">
        <v>104</v>
      </c>
      <c r="E66" s="2">
        <v>48558.324000000001</v>
      </c>
      <c r="F66" s="2">
        <v>48558.324000000001</v>
      </c>
      <c r="G66" s="2">
        <f t="shared" si="7"/>
        <v>0</v>
      </c>
      <c r="H66" s="2">
        <v>40697.080999999998</v>
      </c>
      <c r="I66" s="39">
        <f t="shared" si="4"/>
        <v>83.811000000000007</v>
      </c>
      <c r="J66" s="40"/>
      <c r="K66" s="40"/>
      <c r="L66" s="40"/>
      <c r="M66" s="40"/>
      <c r="N66" s="40"/>
      <c r="O66" s="40"/>
      <c r="P66" s="40"/>
      <c r="Q66" s="117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</row>
    <row r="67" spans="1:55" s="57" customFormat="1" ht="48" customHeight="1">
      <c r="A67" s="188"/>
      <c r="B67" s="168"/>
      <c r="C67" s="180"/>
      <c r="D67" s="66" t="s">
        <v>103</v>
      </c>
      <c r="E67" s="2">
        <v>2330634.9900000002</v>
      </c>
      <c r="F67" s="2">
        <v>2350499.0120000001</v>
      </c>
      <c r="G67" s="2">
        <f t="shared" si="7"/>
        <v>19864.021999999881</v>
      </c>
      <c r="H67" s="2">
        <v>2343494.446</v>
      </c>
      <c r="I67" s="39">
        <f t="shared" si="4"/>
        <v>99.701999999999998</v>
      </c>
      <c r="J67" s="40"/>
      <c r="K67" s="40"/>
      <c r="L67" s="40"/>
      <c r="M67" s="40"/>
      <c r="N67" s="40"/>
      <c r="O67" s="40"/>
      <c r="P67" s="40"/>
      <c r="Q67" s="117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</row>
    <row r="68" spans="1:55" s="57" customFormat="1" ht="22.5" hidden="1">
      <c r="A68" s="188"/>
      <c r="B68" s="168"/>
      <c r="C68" s="180"/>
      <c r="D68" s="66" t="s">
        <v>115</v>
      </c>
      <c r="E68" s="2">
        <v>0</v>
      </c>
      <c r="F68" s="2">
        <v>0</v>
      </c>
      <c r="G68" s="2">
        <f t="shared" si="7"/>
        <v>0</v>
      </c>
      <c r="H68" s="2">
        <v>0</v>
      </c>
      <c r="I68" s="39" t="e">
        <f t="shared" si="4"/>
        <v>#DIV/0!</v>
      </c>
      <c r="J68" s="40"/>
      <c r="K68" s="40"/>
      <c r="L68" s="40"/>
      <c r="M68" s="40"/>
      <c r="N68" s="40"/>
      <c r="O68" s="40"/>
      <c r="P68" s="40"/>
      <c r="Q68" s="117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</row>
    <row r="69" spans="1:55" s="57" customFormat="1" ht="1.5" customHeight="1">
      <c r="A69" s="188"/>
      <c r="B69" s="168"/>
      <c r="C69" s="180"/>
      <c r="D69" s="66" t="s">
        <v>117</v>
      </c>
      <c r="E69" s="2">
        <v>0</v>
      </c>
      <c r="F69" s="2">
        <v>0</v>
      </c>
      <c r="G69" s="2">
        <f t="shared" si="7"/>
        <v>0</v>
      </c>
      <c r="H69" s="2">
        <v>0</v>
      </c>
      <c r="I69" s="39" t="e">
        <f t="shared" si="4"/>
        <v>#DIV/0!</v>
      </c>
      <c r="J69" s="40"/>
      <c r="K69" s="40"/>
      <c r="L69" s="40"/>
      <c r="M69" s="40"/>
      <c r="N69" s="40"/>
      <c r="O69" s="40"/>
      <c r="P69" s="40"/>
      <c r="Q69" s="117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</row>
    <row r="70" spans="1:55" s="57" customFormat="1" ht="16.5" customHeight="1">
      <c r="A70" s="188"/>
      <c r="B70" s="168" t="s">
        <v>12</v>
      </c>
      <c r="C70" s="180" t="s">
        <v>9</v>
      </c>
      <c r="D70" s="66" t="s">
        <v>102</v>
      </c>
      <c r="E70" s="2">
        <f>E71+E72</f>
        <v>9335.8809999999994</v>
      </c>
      <c r="F70" s="2">
        <f>F71+F72</f>
        <v>9335.8809999999994</v>
      </c>
      <c r="G70" s="2">
        <f t="shared" si="7"/>
        <v>0</v>
      </c>
      <c r="H70" s="2">
        <f>H71+H72</f>
        <v>9326.8690000000006</v>
      </c>
      <c r="I70" s="39">
        <f t="shared" si="4"/>
        <v>99.903000000000006</v>
      </c>
      <c r="J70" s="40">
        <v>2</v>
      </c>
      <c r="K70" s="40">
        <v>2</v>
      </c>
      <c r="L70" s="40">
        <f t="shared" si="8"/>
        <v>100</v>
      </c>
      <c r="M70" s="40">
        <v>2</v>
      </c>
      <c r="N70" s="40">
        <v>2</v>
      </c>
      <c r="O70" s="40">
        <v>2</v>
      </c>
      <c r="P70" s="40">
        <v>2</v>
      </c>
      <c r="Q70" s="90" t="s">
        <v>92</v>
      </c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</row>
    <row r="71" spans="1:55" s="57" customFormat="1" ht="32.25" customHeight="1">
      <c r="A71" s="188"/>
      <c r="B71" s="168"/>
      <c r="C71" s="180"/>
      <c r="D71" s="66" t="s">
        <v>104</v>
      </c>
      <c r="E71" s="2">
        <v>9218.7999999999993</v>
      </c>
      <c r="F71" s="2">
        <v>9218.7999999999993</v>
      </c>
      <c r="G71" s="2">
        <f t="shared" si="7"/>
        <v>0</v>
      </c>
      <c r="H71" s="2">
        <v>9212.4570000000003</v>
      </c>
      <c r="I71" s="39">
        <f t="shared" ref="I71:I82" si="9">ROUND(H71/F71 *100,3)</f>
        <v>99.930999999999997</v>
      </c>
      <c r="J71" s="40"/>
      <c r="K71" s="40"/>
      <c r="L71" s="40"/>
      <c r="M71" s="40"/>
      <c r="N71" s="40"/>
      <c r="O71" s="40"/>
      <c r="P71" s="40"/>
      <c r="Q71" s="90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</row>
    <row r="72" spans="1:55" s="57" customFormat="1" ht="23.25" customHeight="1">
      <c r="A72" s="188"/>
      <c r="B72" s="168"/>
      <c r="C72" s="180"/>
      <c r="D72" s="66" t="s">
        <v>103</v>
      </c>
      <c r="E72" s="2">
        <v>117.081</v>
      </c>
      <c r="F72" s="2">
        <v>117.081</v>
      </c>
      <c r="G72" s="2">
        <f t="shared" si="7"/>
        <v>0</v>
      </c>
      <c r="H72" s="2">
        <v>114.41200000000001</v>
      </c>
      <c r="I72" s="39">
        <f t="shared" si="9"/>
        <v>97.72</v>
      </c>
      <c r="J72" s="40"/>
      <c r="K72" s="40"/>
      <c r="L72" s="40"/>
      <c r="M72" s="40"/>
      <c r="N72" s="40"/>
      <c r="O72" s="40"/>
      <c r="P72" s="40"/>
      <c r="Q72" s="90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</row>
    <row r="73" spans="1:55" s="57" customFormat="1" ht="22.5" hidden="1">
      <c r="A73" s="188"/>
      <c r="B73" s="168"/>
      <c r="C73" s="180"/>
      <c r="D73" s="66" t="s">
        <v>115</v>
      </c>
      <c r="E73" s="2">
        <v>0</v>
      </c>
      <c r="F73" s="2">
        <v>0</v>
      </c>
      <c r="G73" s="2">
        <f t="shared" si="7"/>
        <v>0</v>
      </c>
      <c r="H73" s="2">
        <v>0</v>
      </c>
      <c r="I73" s="39" t="e">
        <f t="shared" si="9"/>
        <v>#DIV/0!</v>
      </c>
      <c r="J73" s="40"/>
      <c r="K73" s="40"/>
      <c r="L73" s="40"/>
      <c r="M73" s="40"/>
      <c r="N73" s="40"/>
      <c r="O73" s="40"/>
      <c r="P73" s="40"/>
      <c r="Q73" s="90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</row>
    <row r="74" spans="1:55" s="57" customFormat="1" ht="38.25" hidden="1" customHeight="1">
      <c r="A74" s="188"/>
      <c r="B74" s="168"/>
      <c r="C74" s="180"/>
      <c r="D74" s="66" t="s">
        <v>117</v>
      </c>
      <c r="E74" s="2">
        <v>0</v>
      </c>
      <c r="F74" s="2">
        <v>0</v>
      </c>
      <c r="G74" s="2">
        <f t="shared" si="7"/>
        <v>0</v>
      </c>
      <c r="H74" s="2">
        <v>0</v>
      </c>
      <c r="I74" s="39" t="e">
        <f t="shared" si="9"/>
        <v>#DIV/0!</v>
      </c>
      <c r="J74" s="40"/>
      <c r="K74" s="40"/>
      <c r="L74" s="40"/>
      <c r="M74" s="40"/>
      <c r="N74" s="40"/>
      <c r="O74" s="40"/>
      <c r="P74" s="40"/>
      <c r="Q74" s="90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</row>
    <row r="75" spans="1:55" s="57" customFormat="1" ht="15.75" customHeight="1">
      <c r="A75" s="188"/>
      <c r="B75" s="168" t="s">
        <v>13</v>
      </c>
      <c r="C75" s="180" t="s">
        <v>9</v>
      </c>
      <c r="D75" s="66" t="s">
        <v>102</v>
      </c>
      <c r="E75" s="2">
        <f t="shared" ref="E75:F75" si="10">E76+E77</f>
        <v>342762.05099999998</v>
      </c>
      <c r="F75" s="2">
        <f t="shared" si="10"/>
        <v>352995.93099999998</v>
      </c>
      <c r="G75" s="2">
        <f t="shared" si="7"/>
        <v>10233.880000000005</v>
      </c>
      <c r="H75" s="2">
        <f>H76+H77</f>
        <v>340870.27799999999</v>
      </c>
      <c r="I75" s="39">
        <f t="shared" si="9"/>
        <v>96.564999999999998</v>
      </c>
      <c r="J75" s="40">
        <v>7</v>
      </c>
      <c r="K75" s="40">
        <v>7</v>
      </c>
      <c r="L75" s="40">
        <f t="shared" si="8"/>
        <v>100</v>
      </c>
      <c r="M75" s="40">
        <v>3</v>
      </c>
      <c r="N75" s="40">
        <v>3</v>
      </c>
      <c r="O75" s="40">
        <v>3</v>
      </c>
      <c r="P75" s="40">
        <v>3</v>
      </c>
      <c r="Q75" s="90" t="s">
        <v>92</v>
      </c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</row>
    <row r="76" spans="1:55" s="57" customFormat="1" ht="24" customHeight="1">
      <c r="A76" s="188"/>
      <c r="B76" s="168"/>
      <c r="C76" s="180"/>
      <c r="D76" s="66" t="s">
        <v>104</v>
      </c>
      <c r="E76" s="2">
        <v>0</v>
      </c>
      <c r="F76" s="2">
        <v>0</v>
      </c>
      <c r="G76" s="2">
        <f t="shared" si="7"/>
        <v>0</v>
      </c>
      <c r="H76" s="2">
        <v>0</v>
      </c>
      <c r="I76" s="39" t="s">
        <v>129</v>
      </c>
      <c r="J76" s="40"/>
      <c r="K76" s="40"/>
      <c r="L76" s="40"/>
      <c r="M76" s="40"/>
      <c r="N76" s="40"/>
      <c r="O76" s="40"/>
      <c r="P76" s="40"/>
      <c r="Q76" s="117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</row>
    <row r="77" spans="1:55" s="57" customFormat="1" ht="31.5" customHeight="1">
      <c r="A77" s="188"/>
      <c r="B77" s="168"/>
      <c r="C77" s="180"/>
      <c r="D77" s="66" t="s">
        <v>103</v>
      </c>
      <c r="E77" s="2">
        <v>342762.05099999998</v>
      </c>
      <c r="F77" s="2">
        <v>352995.93099999998</v>
      </c>
      <c r="G77" s="2">
        <f t="shared" si="7"/>
        <v>10233.880000000005</v>
      </c>
      <c r="H77" s="2">
        <v>340870.27799999999</v>
      </c>
      <c r="I77" s="39">
        <f t="shared" si="9"/>
        <v>96.564999999999998</v>
      </c>
      <c r="J77" s="40"/>
      <c r="K77" s="40"/>
      <c r="L77" s="40"/>
      <c r="M77" s="40"/>
      <c r="N77" s="40"/>
      <c r="O77" s="40"/>
      <c r="P77" s="40"/>
      <c r="Q77" s="117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</row>
    <row r="78" spans="1:55" ht="30" hidden="1" customHeight="1">
      <c r="A78" s="188"/>
      <c r="B78" s="168"/>
      <c r="C78" s="180"/>
      <c r="D78" s="66" t="s">
        <v>115</v>
      </c>
      <c r="E78" s="2">
        <v>0</v>
      </c>
      <c r="F78" s="2">
        <v>0</v>
      </c>
      <c r="G78" s="2">
        <f t="shared" si="7"/>
        <v>0</v>
      </c>
      <c r="H78" s="2">
        <v>0</v>
      </c>
      <c r="I78" s="39" t="s">
        <v>129</v>
      </c>
      <c r="J78" s="42"/>
      <c r="K78" s="40"/>
      <c r="L78" s="40"/>
      <c r="M78" s="40"/>
      <c r="N78" s="40"/>
      <c r="O78" s="40"/>
      <c r="P78" s="40"/>
      <c r="Q78" s="117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</row>
    <row r="79" spans="1:55" ht="18" customHeight="1">
      <c r="A79" s="188">
        <v>3</v>
      </c>
      <c r="B79" s="187" t="s">
        <v>171</v>
      </c>
      <c r="C79" s="179" t="s">
        <v>9</v>
      </c>
      <c r="D79" s="63" t="s">
        <v>102</v>
      </c>
      <c r="E79" s="32">
        <f>E80+E81+E82</f>
        <v>795463.13</v>
      </c>
      <c r="F79" s="32">
        <f>F80+F81+F82</f>
        <v>802277.20699999994</v>
      </c>
      <c r="G79" s="32">
        <f t="shared" si="7"/>
        <v>6814.076999999932</v>
      </c>
      <c r="H79" s="32">
        <f>H80+H81+H82</f>
        <v>740069.9850000001</v>
      </c>
      <c r="I79" s="64">
        <f t="shared" si="9"/>
        <v>92.245999999999995</v>
      </c>
      <c r="J79" s="65">
        <v>7</v>
      </c>
      <c r="K79" s="65">
        <v>4</v>
      </c>
      <c r="L79" s="18">
        <f>K79/J79*100</f>
        <v>57.142857142857139</v>
      </c>
      <c r="M79" s="65">
        <v>4</v>
      </c>
      <c r="N79" s="65">
        <v>4</v>
      </c>
      <c r="O79" s="65">
        <v>4</v>
      </c>
      <c r="P79" s="65">
        <v>4</v>
      </c>
      <c r="Q79" s="181" t="s">
        <v>140</v>
      </c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</row>
    <row r="80" spans="1:55" ht="24" customHeight="1">
      <c r="A80" s="188"/>
      <c r="B80" s="187"/>
      <c r="C80" s="179"/>
      <c r="D80" s="66" t="s">
        <v>104</v>
      </c>
      <c r="E80" s="2">
        <v>519370.3</v>
      </c>
      <c r="F80" s="2">
        <v>519370.3</v>
      </c>
      <c r="G80" s="2">
        <f t="shared" si="7"/>
        <v>0</v>
      </c>
      <c r="H80" s="2">
        <v>460889.57900000003</v>
      </c>
      <c r="I80" s="39">
        <f t="shared" si="9"/>
        <v>88.74</v>
      </c>
      <c r="J80" s="40"/>
      <c r="K80" s="40"/>
      <c r="L80" s="40"/>
      <c r="M80" s="40"/>
      <c r="N80" s="40"/>
      <c r="O80" s="40"/>
      <c r="P80" s="40"/>
      <c r="Q80" s="182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</row>
    <row r="81" spans="1:55" ht="21.75" customHeight="1">
      <c r="A81" s="188"/>
      <c r="B81" s="187"/>
      <c r="C81" s="179"/>
      <c r="D81" s="66" t="s">
        <v>103</v>
      </c>
      <c r="E81" s="2">
        <v>243898.95800000001</v>
      </c>
      <c r="F81" s="2">
        <v>250713.035</v>
      </c>
      <c r="G81" s="2">
        <f t="shared" si="7"/>
        <v>6814.0769999999902</v>
      </c>
      <c r="H81" s="2">
        <v>247975.59400000001</v>
      </c>
      <c r="I81" s="39">
        <f t="shared" si="9"/>
        <v>98.908000000000001</v>
      </c>
      <c r="J81" s="40"/>
      <c r="K81" s="40"/>
      <c r="L81" s="40"/>
      <c r="M81" s="40"/>
      <c r="N81" s="40"/>
      <c r="O81" s="40"/>
      <c r="P81" s="40"/>
      <c r="Q81" s="182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</row>
    <row r="82" spans="1:55" ht="32.25" customHeight="1">
      <c r="A82" s="188"/>
      <c r="B82" s="187"/>
      <c r="C82" s="179"/>
      <c r="D82" s="96" t="s">
        <v>117</v>
      </c>
      <c r="E82" s="77">
        <v>32193.871999999999</v>
      </c>
      <c r="F82" s="77">
        <v>32193.871999999999</v>
      </c>
      <c r="G82" s="77">
        <f t="shared" si="7"/>
        <v>0</v>
      </c>
      <c r="H82" s="77">
        <v>31204.812000000002</v>
      </c>
      <c r="I82" s="115">
        <f t="shared" si="9"/>
        <v>96.927999999999997</v>
      </c>
      <c r="J82" s="40"/>
      <c r="K82" s="40"/>
      <c r="L82" s="40"/>
      <c r="M82" s="40"/>
      <c r="N82" s="40"/>
      <c r="O82" s="40"/>
      <c r="P82" s="40"/>
      <c r="Q82" s="183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</row>
    <row r="83" spans="1:55" ht="13.5" customHeight="1">
      <c r="A83" s="176">
        <v>4</v>
      </c>
      <c r="B83" s="187" t="s">
        <v>14</v>
      </c>
      <c r="C83" s="179" t="s">
        <v>174</v>
      </c>
      <c r="D83" s="63" t="s">
        <v>102</v>
      </c>
      <c r="E83" s="32">
        <f>E87+E91+E95+E99+E103+E107</f>
        <v>13619015.091</v>
      </c>
      <c r="F83" s="32">
        <f>F87+F91+F95+F99+F103+F107</f>
        <v>13551931.311999999</v>
      </c>
      <c r="G83" s="32">
        <f t="shared" si="7"/>
        <v>-67083.779000001028</v>
      </c>
      <c r="H83" s="32">
        <f>H87+H91+H95+H99+H103+H107</f>
        <v>13058570.130999999</v>
      </c>
      <c r="I83" s="18">
        <f t="shared" ref="I83:I120" si="11">ROUND(H83/F83 *100,3)</f>
        <v>96.358999999999995</v>
      </c>
      <c r="J83" s="65">
        <v>40</v>
      </c>
      <c r="K83" s="65">
        <v>36</v>
      </c>
      <c r="L83" s="73">
        <f t="shared" si="8"/>
        <v>90</v>
      </c>
      <c r="M83" s="65">
        <v>54</v>
      </c>
      <c r="N83" s="65">
        <v>53</v>
      </c>
      <c r="O83" s="65">
        <v>113</v>
      </c>
      <c r="P83" s="65">
        <v>112</v>
      </c>
      <c r="Q83" s="181" t="s">
        <v>138</v>
      </c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</row>
    <row r="84" spans="1:55" ht="22.5">
      <c r="A84" s="176"/>
      <c r="B84" s="187"/>
      <c r="C84" s="179"/>
      <c r="D84" s="66" t="s">
        <v>104</v>
      </c>
      <c r="E84" s="2">
        <f>E88+E92+E96+E100+E104</f>
        <v>6246523.8059999999</v>
      </c>
      <c r="F84" s="2">
        <f>F88+F92+F96+F100+F104</f>
        <v>6050354.7879999997</v>
      </c>
      <c r="G84" s="2">
        <f t="shared" si="7"/>
        <v>-196169.01800000016</v>
      </c>
      <c r="H84" s="2">
        <f>H88+H92+H96+H100+H104</f>
        <v>5926235.4739999995</v>
      </c>
      <c r="I84" s="17">
        <f t="shared" si="11"/>
        <v>97.948999999999998</v>
      </c>
      <c r="J84" s="67">
        <v>2</v>
      </c>
      <c r="K84" s="40">
        <v>2</v>
      </c>
      <c r="L84" s="40"/>
      <c r="M84" s="40"/>
      <c r="N84" s="40"/>
      <c r="O84" s="40"/>
      <c r="P84" s="40"/>
      <c r="Q84" s="182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</row>
    <row r="85" spans="1:55" ht="29.25" customHeight="1">
      <c r="A85" s="176"/>
      <c r="B85" s="187"/>
      <c r="C85" s="179"/>
      <c r="D85" s="66" t="s">
        <v>103</v>
      </c>
      <c r="E85" s="2">
        <f>E89+E93+E97+E101+E105+E109</f>
        <v>7372491.2850000001</v>
      </c>
      <c r="F85" s="2">
        <f>F89+F93+F97+F101+F105+F109</f>
        <v>7501576.5240000002</v>
      </c>
      <c r="G85" s="2">
        <f t="shared" si="7"/>
        <v>129085.23900000006</v>
      </c>
      <c r="H85" s="2">
        <f>H89+H93+H97+H101+H105+H109</f>
        <v>7132334.6569999997</v>
      </c>
      <c r="I85" s="17">
        <f t="shared" si="11"/>
        <v>95.078000000000003</v>
      </c>
      <c r="J85" s="40"/>
      <c r="K85" s="40"/>
      <c r="L85" s="40"/>
      <c r="M85" s="40"/>
      <c r="N85" s="40"/>
      <c r="O85" s="40"/>
      <c r="P85" s="40"/>
      <c r="Q85" s="182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</row>
    <row r="86" spans="1:55" ht="22.5" hidden="1" customHeight="1">
      <c r="A86" s="176"/>
      <c r="B86" s="187"/>
      <c r="C86" s="179"/>
      <c r="D86" s="66" t="s">
        <v>115</v>
      </c>
      <c r="E86" s="2">
        <v>0</v>
      </c>
      <c r="F86" s="2">
        <v>0</v>
      </c>
      <c r="G86" s="2">
        <f t="shared" si="7"/>
        <v>0</v>
      </c>
      <c r="H86" s="2">
        <v>0</v>
      </c>
      <c r="I86" s="17" t="s">
        <v>129</v>
      </c>
      <c r="J86" s="40"/>
      <c r="K86" s="40"/>
      <c r="L86" s="40"/>
      <c r="M86" s="40"/>
      <c r="N86" s="40"/>
      <c r="O86" s="40"/>
      <c r="P86" s="40"/>
      <c r="Q86" s="183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</row>
    <row r="87" spans="1:55" ht="14.25" customHeight="1">
      <c r="A87" s="176"/>
      <c r="B87" s="168" t="s">
        <v>15</v>
      </c>
      <c r="C87" s="157" t="s">
        <v>174</v>
      </c>
      <c r="D87" s="66" t="s">
        <v>102</v>
      </c>
      <c r="E87" s="2">
        <f>E88+E89</f>
        <v>4631741.4780000001</v>
      </c>
      <c r="F87" s="2">
        <f>F88+F89</f>
        <v>4437648.7779999999</v>
      </c>
      <c r="G87" s="2">
        <f t="shared" si="7"/>
        <v>-194092.70000000019</v>
      </c>
      <c r="H87" s="2">
        <f>H88+H89</f>
        <v>4183680.3029999998</v>
      </c>
      <c r="I87" s="17">
        <f t="shared" si="11"/>
        <v>94.277000000000001</v>
      </c>
      <c r="J87" s="40">
        <v>6</v>
      </c>
      <c r="K87" s="40">
        <v>6</v>
      </c>
      <c r="L87" s="70">
        <f t="shared" si="8"/>
        <v>100</v>
      </c>
      <c r="M87" s="40">
        <v>23</v>
      </c>
      <c r="N87" s="40">
        <v>23</v>
      </c>
      <c r="O87" s="40">
        <v>35</v>
      </c>
      <c r="P87" s="40">
        <v>35</v>
      </c>
      <c r="Q87" s="118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</row>
    <row r="88" spans="1:55" ht="22.5">
      <c r="A88" s="176"/>
      <c r="B88" s="168"/>
      <c r="C88" s="177"/>
      <c r="D88" s="66" t="s">
        <v>104</v>
      </c>
      <c r="E88" s="2">
        <v>1867939.1</v>
      </c>
      <c r="F88" s="2">
        <v>1681653.9879999999</v>
      </c>
      <c r="G88" s="2">
        <f t="shared" si="7"/>
        <v>-186285.1120000002</v>
      </c>
      <c r="H88" s="2">
        <v>1578875.139</v>
      </c>
      <c r="I88" s="17">
        <f t="shared" si="11"/>
        <v>93.888000000000005</v>
      </c>
      <c r="J88" s="40"/>
      <c r="K88" s="40"/>
      <c r="L88" s="40"/>
      <c r="M88" s="40"/>
      <c r="N88" s="40"/>
      <c r="O88" s="40"/>
      <c r="P88" s="40"/>
      <c r="Q88" s="119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</row>
    <row r="89" spans="1:55" ht="30" customHeight="1">
      <c r="A89" s="176"/>
      <c r="B89" s="168"/>
      <c r="C89" s="177"/>
      <c r="D89" s="66" t="s">
        <v>103</v>
      </c>
      <c r="E89" s="2">
        <v>2763802.378</v>
      </c>
      <c r="F89" s="2">
        <v>2755994.79</v>
      </c>
      <c r="G89" s="2">
        <f t="shared" si="7"/>
        <v>-7807.5879999999888</v>
      </c>
      <c r="H89" s="2">
        <v>2604805.1639999999</v>
      </c>
      <c r="I89" s="74">
        <f t="shared" si="11"/>
        <v>94.513999999999996</v>
      </c>
      <c r="J89" s="40"/>
      <c r="K89" s="40"/>
      <c r="L89" s="40"/>
      <c r="M89" s="40"/>
      <c r="N89" s="40"/>
      <c r="O89" s="40"/>
      <c r="P89" s="40"/>
      <c r="Q89" s="68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</row>
    <row r="90" spans="1:55" ht="22.5" hidden="1" customHeight="1">
      <c r="A90" s="176"/>
      <c r="B90" s="168"/>
      <c r="C90" s="158"/>
      <c r="D90" s="66" t="s">
        <v>115</v>
      </c>
      <c r="E90" s="2">
        <v>0</v>
      </c>
      <c r="F90" s="2">
        <v>0</v>
      </c>
      <c r="G90" s="2">
        <f t="shared" si="7"/>
        <v>0</v>
      </c>
      <c r="H90" s="2">
        <v>0</v>
      </c>
      <c r="I90" s="74" t="s">
        <v>129</v>
      </c>
      <c r="J90" s="40"/>
      <c r="K90" s="40"/>
      <c r="L90" s="40"/>
      <c r="M90" s="40"/>
      <c r="N90" s="40"/>
      <c r="O90" s="40"/>
      <c r="P90" s="40"/>
      <c r="Q90" s="68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</row>
    <row r="91" spans="1:55" ht="12" customHeight="1">
      <c r="A91" s="176"/>
      <c r="B91" s="168" t="s">
        <v>16</v>
      </c>
      <c r="C91" s="157" t="s">
        <v>174</v>
      </c>
      <c r="D91" s="66" t="s">
        <v>102</v>
      </c>
      <c r="E91" s="2">
        <f>E92+E93</f>
        <v>2078647.43</v>
      </c>
      <c r="F91" s="2">
        <f>F92+F93</f>
        <v>2169845.2619999996</v>
      </c>
      <c r="G91" s="2">
        <f t="shared" si="7"/>
        <v>91197.831999999704</v>
      </c>
      <c r="H91" s="2">
        <f>H92+H93</f>
        <v>2100477.3109999998</v>
      </c>
      <c r="I91" s="74">
        <f t="shared" si="11"/>
        <v>96.802999999999997</v>
      </c>
      <c r="J91" s="40">
        <v>8</v>
      </c>
      <c r="K91" s="40">
        <v>8</v>
      </c>
      <c r="L91" s="40">
        <f t="shared" si="8"/>
        <v>100</v>
      </c>
      <c r="M91" s="40">
        <v>6</v>
      </c>
      <c r="N91" s="40">
        <v>6</v>
      </c>
      <c r="O91" s="40">
        <v>10</v>
      </c>
      <c r="P91" s="40">
        <v>10</v>
      </c>
      <c r="Q91" s="68" t="s">
        <v>92</v>
      </c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</row>
    <row r="92" spans="1:55" ht="25.5" customHeight="1">
      <c r="A92" s="176"/>
      <c r="B92" s="168"/>
      <c r="C92" s="177"/>
      <c r="D92" s="66" t="s">
        <v>104</v>
      </c>
      <c r="E92" s="2">
        <v>66410.232999999993</v>
      </c>
      <c r="F92" s="2">
        <v>67514.3</v>
      </c>
      <c r="G92" s="2">
        <f t="shared" si="7"/>
        <v>1104.06700000001</v>
      </c>
      <c r="H92" s="2">
        <v>66410.232999999993</v>
      </c>
      <c r="I92" s="74">
        <f t="shared" si="11"/>
        <v>98.364999999999995</v>
      </c>
      <c r="J92" s="40"/>
      <c r="K92" s="40"/>
      <c r="L92" s="40"/>
      <c r="M92" s="40"/>
      <c r="N92" s="40"/>
      <c r="O92" s="40"/>
      <c r="P92" s="40"/>
      <c r="Q92" s="68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</row>
    <row r="93" spans="1:55" ht="29.25" customHeight="1">
      <c r="A93" s="176"/>
      <c r="B93" s="168"/>
      <c r="C93" s="177"/>
      <c r="D93" s="66" t="s">
        <v>103</v>
      </c>
      <c r="E93" s="2">
        <v>2012237.1969999999</v>
      </c>
      <c r="F93" s="2">
        <v>2102330.9619999998</v>
      </c>
      <c r="G93" s="2">
        <f t="shared" si="7"/>
        <v>90093.764999999898</v>
      </c>
      <c r="H93" s="2">
        <v>2034067.078</v>
      </c>
      <c r="I93" s="74">
        <f t="shared" si="11"/>
        <v>96.753</v>
      </c>
      <c r="J93" s="40"/>
      <c r="K93" s="40"/>
      <c r="L93" s="40"/>
      <c r="M93" s="40"/>
      <c r="N93" s="40"/>
      <c r="O93" s="40"/>
      <c r="P93" s="40"/>
      <c r="Q93" s="68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</row>
    <row r="94" spans="1:55" ht="4.5" hidden="1" customHeight="1">
      <c r="A94" s="176"/>
      <c r="B94" s="168"/>
      <c r="C94" s="158"/>
      <c r="D94" s="66" t="s">
        <v>115</v>
      </c>
      <c r="E94" s="2">
        <v>0</v>
      </c>
      <c r="F94" s="2">
        <v>0</v>
      </c>
      <c r="G94" s="2">
        <f t="shared" si="7"/>
        <v>0</v>
      </c>
      <c r="H94" s="2"/>
      <c r="I94" s="74" t="s">
        <v>129</v>
      </c>
      <c r="J94" s="40"/>
      <c r="K94" s="40"/>
      <c r="L94" s="40"/>
      <c r="M94" s="40"/>
      <c r="N94" s="40"/>
      <c r="O94" s="40"/>
      <c r="P94" s="40"/>
      <c r="Q94" s="68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</row>
    <row r="95" spans="1:55" ht="15" customHeight="1">
      <c r="A95" s="176"/>
      <c r="B95" s="168" t="s">
        <v>17</v>
      </c>
      <c r="C95" s="197" t="s">
        <v>174</v>
      </c>
      <c r="D95" s="66" t="s">
        <v>102</v>
      </c>
      <c r="E95" s="2">
        <f>E96+E97</f>
        <v>6589968.2259999998</v>
      </c>
      <c r="F95" s="2">
        <f>F96+F97</f>
        <v>6600321.6179999998</v>
      </c>
      <c r="G95" s="2">
        <f t="shared" si="7"/>
        <v>10353.391999999993</v>
      </c>
      <c r="H95" s="2">
        <f>H96+H97</f>
        <v>6438544.0360000003</v>
      </c>
      <c r="I95" s="74">
        <f t="shared" si="11"/>
        <v>97.549000000000007</v>
      </c>
      <c r="J95" s="40">
        <v>14</v>
      </c>
      <c r="K95" s="40">
        <v>11</v>
      </c>
      <c r="L95" s="17">
        <f t="shared" ref="L95:L159" si="12">K95*100/J95</f>
        <v>78.571428571428569</v>
      </c>
      <c r="M95" s="40">
        <v>15</v>
      </c>
      <c r="N95" s="40">
        <v>14</v>
      </c>
      <c r="O95" s="40">
        <v>53</v>
      </c>
      <c r="P95" s="40">
        <v>53</v>
      </c>
      <c r="Q95" s="68" t="s">
        <v>92</v>
      </c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</row>
    <row r="96" spans="1:55" ht="22.5" customHeight="1">
      <c r="A96" s="176"/>
      <c r="B96" s="168"/>
      <c r="C96" s="198"/>
      <c r="D96" s="66" t="s">
        <v>104</v>
      </c>
      <c r="E96" s="2">
        <v>4312174.4730000002</v>
      </c>
      <c r="F96" s="2">
        <v>4301186.5</v>
      </c>
      <c r="G96" s="2">
        <f t="shared" si="7"/>
        <v>-10987.973000000231</v>
      </c>
      <c r="H96" s="2">
        <v>4280950.102</v>
      </c>
      <c r="I96" s="74">
        <f t="shared" si="11"/>
        <v>99.53</v>
      </c>
      <c r="J96" s="40"/>
      <c r="K96" s="40"/>
      <c r="L96" s="40"/>
      <c r="M96" s="40"/>
      <c r="N96" s="40"/>
      <c r="O96" s="40"/>
      <c r="P96" s="40"/>
      <c r="Q96" s="68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</row>
    <row r="97" spans="1:55" ht="60.75" customHeight="1">
      <c r="A97" s="176"/>
      <c r="B97" s="168"/>
      <c r="C97" s="198"/>
      <c r="D97" s="66" t="s">
        <v>103</v>
      </c>
      <c r="E97" s="2">
        <v>2277793.753</v>
      </c>
      <c r="F97" s="2">
        <v>2299135.1179999998</v>
      </c>
      <c r="G97" s="2">
        <f t="shared" si="7"/>
        <v>21341.364999999758</v>
      </c>
      <c r="H97" s="2">
        <v>2157593.9339999999</v>
      </c>
      <c r="I97" s="74">
        <f t="shared" si="11"/>
        <v>93.843999999999994</v>
      </c>
      <c r="J97" s="40"/>
      <c r="K97" s="40"/>
      <c r="L97" s="40"/>
      <c r="M97" s="40"/>
      <c r="N97" s="40"/>
      <c r="O97" s="40"/>
      <c r="P97" s="40"/>
      <c r="Q97" s="68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</row>
    <row r="98" spans="1:55" ht="1.5" customHeight="1">
      <c r="A98" s="176"/>
      <c r="B98" s="168"/>
      <c r="C98" s="199"/>
      <c r="D98" s="66" t="s">
        <v>115</v>
      </c>
      <c r="E98" s="2">
        <v>0</v>
      </c>
      <c r="F98" s="2">
        <v>0</v>
      </c>
      <c r="G98" s="2">
        <f t="shared" si="7"/>
        <v>0</v>
      </c>
      <c r="H98" s="2">
        <v>0</v>
      </c>
      <c r="I98" s="74" t="s">
        <v>129</v>
      </c>
      <c r="J98" s="40"/>
      <c r="K98" s="40"/>
      <c r="L98" s="40"/>
      <c r="M98" s="40"/>
      <c r="N98" s="40"/>
      <c r="O98" s="40"/>
      <c r="P98" s="40"/>
      <c r="Q98" s="68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</row>
    <row r="99" spans="1:55" ht="13.5" customHeight="1">
      <c r="A99" s="176"/>
      <c r="B99" s="168" t="s">
        <v>18</v>
      </c>
      <c r="C99" s="157" t="s">
        <v>174</v>
      </c>
      <c r="D99" s="66" t="s">
        <v>102</v>
      </c>
      <c r="E99" s="2">
        <f>E100+E101</f>
        <v>59361.591</v>
      </c>
      <c r="F99" s="2">
        <f>F100+F101</f>
        <v>59361.591</v>
      </c>
      <c r="G99" s="2">
        <f t="shared" si="7"/>
        <v>0</v>
      </c>
      <c r="H99" s="2">
        <f>H100+H101</f>
        <v>53962.32</v>
      </c>
      <c r="I99" s="74">
        <f t="shared" si="11"/>
        <v>90.903999999999996</v>
      </c>
      <c r="J99" s="40">
        <v>4</v>
      </c>
      <c r="K99" s="40">
        <v>4</v>
      </c>
      <c r="L99" s="40">
        <f t="shared" si="12"/>
        <v>100</v>
      </c>
      <c r="M99" s="40">
        <v>3</v>
      </c>
      <c r="N99" s="40">
        <v>3</v>
      </c>
      <c r="O99" s="40">
        <v>4</v>
      </c>
      <c r="P99" s="40">
        <v>4</v>
      </c>
      <c r="Q99" s="68" t="s">
        <v>92</v>
      </c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</row>
    <row r="100" spans="1:55" ht="22.5">
      <c r="A100" s="176"/>
      <c r="B100" s="168"/>
      <c r="C100" s="177"/>
      <c r="D100" s="66" t="s">
        <v>104</v>
      </c>
      <c r="E100" s="2">
        <v>0</v>
      </c>
      <c r="F100" s="2">
        <v>0</v>
      </c>
      <c r="G100" s="2">
        <f t="shared" si="7"/>
        <v>0</v>
      </c>
      <c r="H100" s="2">
        <v>0</v>
      </c>
      <c r="I100" s="74" t="s">
        <v>129</v>
      </c>
      <c r="J100" s="40"/>
      <c r="K100" s="40"/>
      <c r="L100" s="40"/>
      <c r="M100" s="40"/>
      <c r="N100" s="40"/>
      <c r="O100" s="40"/>
      <c r="P100" s="40"/>
      <c r="Q100" s="68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</row>
    <row r="101" spans="1:55" ht="26.25" customHeight="1">
      <c r="A101" s="176"/>
      <c r="B101" s="168"/>
      <c r="C101" s="177"/>
      <c r="D101" s="66" t="s">
        <v>103</v>
      </c>
      <c r="E101" s="2">
        <v>59361.591</v>
      </c>
      <c r="F101" s="2">
        <v>59361.591</v>
      </c>
      <c r="G101" s="2">
        <f t="shared" si="7"/>
        <v>0</v>
      </c>
      <c r="H101" s="2">
        <v>53962.32</v>
      </c>
      <c r="I101" s="74">
        <f t="shared" si="11"/>
        <v>90.903999999999996</v>
      </c>
      <c r="J101" s="40"/>
      <c r="K101" s="40"/>
      <c r="L101" s="40"/>
      <c r="M101" s="40"/>
      <c r="N101" s="40"/>
      <c r="O101" s="40"/>
      <c r="P101" s="40"/>
      <c r="Q101" s="68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</row>
    <row r="102" spans="1:55" ht="24.75" hidden="1" customHeight="1">
      <c r="A102" s="176"/>
      <c r="B102" s="168"/>
      <c r="C102" s="158"/>
      <c r="D102" s="66" t="s">
        <v>115</v>
      </c>
      <c r="E102" s="2">
        <v>0</v>
      </c>
      <c r="F102" s="2">
        <v>0</v>
      </c>
      <c r="G102" s="2">
        <f t="shared" si="7"/>
        <v>0</v>
      </c>
      <c r="H102" s="2">
        <v>0</v>
      </c>
      <c r="I102" s="74" t="s">
        <v>129</v>
      </c>
      <c r="J102" s="40"/>
      <c r="K102" s="40"/>
      <c r="L102" s="40"/>
      <c r="M102" s="40"/>
      <c r="N102" s="40"/>
      <c r="O102" s="40"/>
      <c r="P102" s="40"/>
      <c r="Q102" s="68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</row>
    <row r="103" spans="1:55" ht="12.75" customHeight="1">
      <c r="A103" s="176"/>
      <c r="B103" s="168" t="s">
        <v>19</v>
      </c>
      <c r="C103" s="157" t="s">
        <v>174</v>
      </c>
      <c r="D103" s="66" t="s">
        <v>102</v>
      </c>
      <c r="E103" s="2">
        <f>E104+E105</f>
        <v>12577.397999999999</v>
      </c>
      <c r="F103" s="2">
        <f>F104+F105</f>
        <v>12577.397999999999</v>
      </c>
      <c r="G103" s="2">
        <f t="shared" si="7"/>
        <v>0</v>
      </c>
      <c r="H103" s="2">
        <f>H104+H105</f>
        <v>12472.960999999999</v>
      </c>
      <c r="I103" s="74">
        <f t="shared" si="11"/>
        <v>99.17</v>
      </c>
      <c r="J103" s="40">
        <v>4</v>
      </c>
      <c r="K103" s="40">
        <v>4</v>
      </c>
      <c r="L103" s="40">
        <f t="shared" si="12"/>
        <v>100</v>
      </c>
      <c r="M103" s="40">
        <v>5</v>
      </c>
      <c r="N103" s="40">
        <v>5</v>
      </c>
      <c r="O103" s="40">
        <v>7</v>
      </c>
      <c r="P103" s="40">
        <v>7</v>
      </c>
      <c r="Q103" s="68" t="s">
        <v>92</v>
      </c>
      <c r="R103" s="106"/>
      <c r="S103" s="106"/>
      <c r="T103" s="106"/>
      <c r="U103" s="106"/>
      <c r="V103" s="106"/>
      <c r="W103" s="106"/>
      <c r="X103" s="106"/>
      <c r="Y103" s="106"/>
      <c r="Z103" s="106"/>
      <c r="AA103" s="106"/>
      <c r="AB103" s="106"/>
      <c r="AC103" s="106"/>
      <c r="AD103" s="106"/>
      <c r="AE103" s="106"/>
      <c r="AF103" s="106"/>
      <c r="AG103" s="106"/>
      <c r="AH103" s="106"/>
      <c r="AI103" s="106"/>
      <c r="AJ103" s="106"/>
      <c r="AK103" s="106"/>
      <c r="AL103" s="106"/>
      <c r="AM103" s="106"/>
      <c r="AN103" s="106"/>
      <c r="AO103" s="106"/>
      <c r="AP103" s="106"/>
      <c r="AQ103" s="106"/>
      <c r="AR103" s="106"/>
      <c r="AS103" s="106"/>
      <c r="AT103" s="106"/>
      <c r="AU103" s="106"/>
      <c r="AV103" s="106"/>
      <c r="AW103" s="106"/>
      <c r="AX103" s="106"/>
      <c r="AY103" s="106"/>
      <c r="AZ103" s="106"/>
      <c r="BA103" s="106"/>
      <c r="BB103" s="106"/>
      <c r="BC103" s="106"/>
    </row>
    <row r="104" spans="1:55" ht="22.5">
      <c r="A104" s="176"/>
      <c r="B104" s="168"/>
      <c r="C104" s="177"/>
      <c r="D104" s="66" t="s">
        <v>104</v>
      </c>
      <c r="E104" s="2">
        <v>0</v>
      </c>
      <c r="F104" s="2">
        <v>0</v>
      </c>
      <c r="G104" s="2">
        <f t="shared" si="7"/>
        <v>0</v>
      </c>
      <c r="H104" s="2">
        <f t="shared" si="7"/>
        <v>0</v>
      </c>
      <c r="I104" s="74" t="s">
        <v>129</v>
      </c>
      <c r="J104" s="40"/>
      <c r="K104" s="40"/>
      <c r="L104" s="40"/>
      <c r="M104" s="40"/>
      <c r="N104" s="40"/>
      <c r="O104" s="40"/>
      <c r="P104" s="40"/>
      <c r="Q104" s="41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</row>
    <row r="105" spans="1:55" ht="24.75" customHeight="1">
      <c r="A105" s="176"/>
      <c r="B105" s="168"/>
      <c r="C105" s="177"/>
      <c r="D105" s="66" t="s">
        <v>103</v>
      </c>
      <c r="E105" s="2">
        <v>12577.397999999999</v>
      </c>
      <c r="F105" s="2">
        <v>12577.397999999999</v>
      </c>
      <c r="G105" s="2">
        <f t="shared" si="7"/>
        <v>0</v>
      </c>
      <c r="H105" s="2">
        <v>12472.960999999999</v>
      </c>
      <c r="I105" s="74">
        <f t="shared" si="11"/>
        <v>99.17</v>
      </c>
      <c r="J105" s="40"/>
      <c r="K105" s="40"/>
      <c r="L105" s="40"/>
      <c r="M105" s="40"/>
      <c r="N105" s="40"/>
      <c r="O105" s="40"/>
      <c r="P105" s="40"/>
      <c r="Q105" s="41"/>
      <c r="R105" s="106"/>
      <c r="S105" s="106"/>
      <c r="T105" s="106"/>
      <c r="U105" s="106"/>
      <c r="V105" s="106"/>
      <c r="W105" s="106"/>
      <c r="X105" s="106"/>
      <c r="Y105" s="106"/>
      <c r="Z105" s="106"/>
      <c r="AA105" s="106"/>
      <c r="AB105" s="106"/>
      <c r="AC105" s="106"/>
      <c r="AD105" s="106"/>
      <c r="AE105" s="106"/>
      <c r="AF105" s="106"/>
      <c r="AG105" s="106"/>
      <c r="AH105" s="106"/>
      <c r="AI105" s="106"/>
      <c r="AJ105" s="106"/>
      <c r="AK105" s="106"/>
      <c r="AL105" s="106"/>
      <c r="AM105" s="106"/>
      <c r="AN105" s="106"/>
      <c r="AO105" s="106"/>
      <c r="AP105" s="106"/>
      <c r="AQ105" s="106"/>
      <c r="AR105" s="106"/>
      <c r="AS105" s="106"/>
      <c r="AT105" s="106"/>
      <c r="AU105" s="106"/>
      <c r="AV105" s="106"/>
      <c r="AW105" s="106"/>
      <c r="AX105" s="106"/>
      <c r="AY105" s="106"/>
      <c r="AZ105" s="106"/>
      <c r="BA105" s="106"/>
      <c r="BB105" s="106"/>
      <c r="BC105" s="106"/>
    </row>
    <row r="106" spans="1:55" ht="22.5" hidden="1" customHeight="1">
      <c r="A106" s="176"/>
      <c r="B106" s="168"/>
      <c r="C106" s="158"/>
      <c r="D106" s="66" t="s">
        <v>115</v>
      </c>
      <c r="E106" s="2">
        <v>0</v>
      </c>
      <c r="F106" s="2">
        <v>0</v>
      </c>
      <c r="G106" s="2">
        <f t="shared" si="7"/>
        <v>0</v>
      </c>
      <c r="H106" s="2">
        <v>0</v>
      </c>
      <c r="I106" s="74" t="s">
        <v>129</v>
      </c>
      <c r="J106" s="40"/>
      <c r="K106" s="40"/>
      <c r="L106" s="40"/>
      <c r="M106" s="40"/>
      <c r="N106" s="40"/>
      <c r="O106" s="40"/>
      <c r="P106" s="40"/>
      <c r="Q106" s="41"/>
      <c r="R106" s="106"/>
      <c r="S106" s="106"/>
      <c r="T106" s="106"/>
      <c r="U106" s="106"/>
      <c r="V106" s="106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106"/>
      <c r="AO106" s="106"/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</row>
    <row r="107" spans="1:55" ht="12.75" customHeight="1">
      <c r="A107" s="176"/>
      <c r="B107" s="168" t="s">
        <v>20</v>
      </c>
      <c r="C107" s="157" t="s">
        <v>174</v>
      </c>
      <c r="D107" s="66" t="s">
        <v>102</v>
      </c>
      <c r="E107" s="2">
        <f>E108+E109</f>
        <v>246718.96799999999</v>
      </c>
      <c r="F107" s="2">
        <f>F108+F109</f>
        <v>272176.66499999998</v>
      </c>
      <c r="G107" s="2">
        <f t="shared" si="7"/>
        <v>25457.696999999986</v>
      </c>
      <c r="H107" s="2">
        <f>H108+H109</f>
        <v>269433.2</v>
      </c>
      <c r="I107" s="74">
        <f t="shared" si="11"/>
        <v>98.992000000000004</v>
      </c>
      <c r="J107" s="40">
        <v>2</v>
      </c>
      <c r="K107" s="40">
        <v>1</v>
      </c>
      <c r="L107" s="40">
        <f t="shared" si="12"/>
        <v>50</v>
      </c>
      <c r="M107" s="40">
        <v>2</v>
      </c>
      <c r="N107" s="40">
        <v>2</v>
      </c>
      <c r="O107" s="40">
        <v>4</v>
      </c>
      <c r="P107" s="40">
        <v>3</v>
      </c>
      <c r="Q107" s="41" t="s">
        <v>92</v>
      </c>
      <c r="R107" s="106"/>
      <c r="S107" s="106"/>
      <c r="T107" s="106"/>
      <c r="U107" s="106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  <c r="AG107" s="106"/>
      <c r="AH107" s="106"/>
      <c r="AI107" s="106"/>
      <c r="AJ107" s="106"/>
      <c r="AK107" s="106"/>
      <c r="AL107" s="106"/>
      <c r="AM107" s="106"/>
      <c r="AN107" s="106"/>
      <c r="AO107" s="106"/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</row>
    <row r="108" spans="1:55" ht="22.5" customHeight="1">
      <c r="A108" s="176"/>
      <c r="B108" s="168"/>
      <c r="C108" s="177"/>
      <c r="D108" s="66" t="s">
        <v>104</v>
      </c>
      <c r="E108" s="2">
        <v>0</v>
      </c>
      <c r="F108" s="2">
        <v>0</v>
      </c>
      <c r="G108" s="2">
        <f t="shared" si="7"/>
        <v>0</v>
      </c>
      <c r="H108" s="2">
        <v>0</v>
      </c>
      <c r="I108" s="74" t="s">
        <v>129</v>
      </c>
      <c r="J108" s="40"/>
      <c r="K108" s="40"/>
      <c r="L108" s="40"/>
      <c r="M108" s="40"/>
      <c r="N108" s="40"/>
      <c r="O108" s="40"/>
      <c r="P108" s="40"/>
      <c r="Q108" s="41"/>
      <c r="R108" s="106"/>
      <c r="S108" s="106"/>
      <c r="T108" s="106"/>
      <c r="U108" s="106"/>
      <c r="V108" s="106"/>
      <c r="W108" s="106"/>
      <c r="X108" s="106"/>
      <c r="Y108" s="106"/>
      <c r="Z108" s="106"/>
      <c r="AA108" s="106"/>
      <c r="AB108" s="106"/>
      <c r="AC108" s="106"/>
      <c r="AD108" s="106"/>
      <c r="AE108" s="106"/>
      <c r="AF108" s="106"/>
      <c r="AG108" s="106"/>
      <c r="AH108" s="106"/>
      <c r="AI108" s="106"/>
      <c r="AJ108" s="106"/>
      <c r="AK108" s="106"/>
      <c r="AL108" s="106"/>
      <c r="AM108" s="106"/>
      <c r="AN108" s="106"/>
      <c r="AO108" s="106"/>
      <c r="AP108" s="106"/>
      <c r="AQ108" s="106"/>
      <c r="AR108" s="106"/>
      <c r="AS108" s="106"/>
      <c r="AT108" s="106"/>
      <c r="AU108" s="106"/>
      <c r="AV108" s="106"/>
      <c r="AW108" s="106"/>
      <c r="AX108" s="106"/>
      <c r="AY108" s="106"/>
      <c r="AZ108" s="106"/>
      <c r="BA108" s="106"/>
      <c r="BB108" s="106"/>
      <c r="BC108" s="106"/>
    </row>
    <row r="109" spans="1:55" ht="17.25" customHeight="1">
      <c r="A109" s="176"/>
      <c r="B109" s="168"/>
      <c r="C109" s="177"/>
      <c r="D109" s="66" t="s">
        <v>103</v>
      </c>
      <c r="E109" s="2">
        <v>246718.96799999999</v>
      </c>
      <c r="F109" s="2">
        <v>272176.66499999998</v>
      </c>
      <c r="G109" s="2">
        <f t="shared" si="7"/>
        <v>25457.696999999986</v>
      </c>
      <c r="H109" s="2">
        <v>269433.2</v>
      </c>
      <c r="I109" s="74">
        <f t="shared" si="11"/>
        <v>98.992000000000004</v>
      </c>
      <c r="J109" s="40"/>
      <c r="K109" s="40"/>
      <c r="L109" s="40"/>
      <c r="M109" s="40"/>
      <c r="N109" s="40"/>
      <c r="O109" s="40"/>
      <c r="P109" s="40"/>
      <c r="Q109" s="41"/>
      <c r="R109" s="106"/>
      <c r="S109" s="106"/>
      <c r="T109" s="106"/>
      <c r="U109" s="106"/>
      <c r="V109" s="106"/>
      <c r="W109" s="106"/>
      <c r="X109" s="106"/>
      <c r="Y109" s="106"/>
      <c r="Z109" s="106"/>
      <c r="AA109" s="106"/>
      <c r="AB109" s="106"/>
      <c r="AC109" s="106"/>
      <c r="AD109" s="106"/>
      <c r="AE109" s="106"/>
      <c r="AF109" s="106"/>
      <c r="AG109" s="106"/>
      <c r="AH109" s="106"/>
      <c r="AI109" s="106"/>
      <c r="AJ109" s="106"/>
      <c r="AK109" s="106"/>
      <c r="AL109" s="106"/>
      <c r="AM109" s="106"/>
      <c r="AN109" s="106"/>
      <c r="AO109" s="106"/>
      <c r="AP109" s="106"/>
      <c r="AQ109" s="106"/>
      <c r="AR109" s="106"/>
      <c r="AS109" s="106"/>
      <c r="AT109" s="106"/>
      <c r="AU109" s="106"/>
      <c r="AV109" s="106"/>
      <c r="AW109" s="106"/>
      <c r="AX109" s="106"/>
      <c r="AY109" s="106"/>
      <c r="AZ109" s="106"/>
      <c r="BA109" s="106"/>
      <c r="BB109" s="106"/>
      <c r="BC109" s="106"/>
    </row>
    <row r="110" spans="1:55" ht="3" hidden="1" customHeight="1">
      <c r="A110" s="176"/>
      <c r="B110" s="168"/>
      <c r="C110" s="158"/>
      <c r="D110" s="66" t="s">
        <v>115</v>
      </c>
      <c r="E110" s="2">
        <v>0</v>
      </c>
      <c r="F110" s="2">
        <v>0</v>
      </c>
      <c r="G110" s="2">
        <f t="shared" si="7"/>
        <v>0</v>
      </c>
      <c r="H110" s="2">
        <v>0</v>
      </c>
      <c r="I110" s="74" t="s">
        <v>129</v>
      </c>
      <c r="J110" s="40"/>
      <c r="K110" s="40"/>
      <c r="L110" s="40"/>
      <c r="M110" s="40"/>
      <c r="N110" s="40"/>
      <c r="O110" s="40"/>
      <c r="P110" s="40"/>
      <c r="Q110" s="68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106"/>
      <c r="AH110" s="106"/>
      <c r="AI110" s="106"/>
      <c r="AJ110" s="106"/>
      <c r="AK110" s="106"/>
      <c r="AL110" s="106"/>
      <c r="AM110" s="106"/>
      <c r="AN110" s="106"/>
      <c r="AO110" s="106"/>
      <c r="AP110" s="106"/>
      <c r="AQ110" s="106"/>
      <c r="AR110" s="106"/>
      <c r="AS110" s="106"/>
      <c r="AT110" s="106"/>
      <c r="AU110" s="106"/>
      <c r="AV110" s="106"/>
      <c r="AW110" s="106"/>
      <c r="AX110" s="106"/>
      <c r="AY110" s="106"/>
      <c r="AZ110" s="106"/>
      <c r="BA110" s="106"/>
      <c r="BB110" s="106"/>
      <c r="BC110" s="106"/>
    </row>
    <row r="111" spans="1:55" s="54" customFormat="1" ht="18.75" customHeight="1">
      <c r="A111" s="188">
        <v>5</v>
      </c>
      <c r="B111" s="187" t="s">
        <v>122</v>
      </c>
      <c r="C111" s="179" t="s">
        <v>174</v>
      </c>
      <c r="D111" s="63" t="s">
        <v>102</v>
      </c>
      <c r="E111" s="32">
        <f t="shared" ref="E111:F111" si="13">E114+E117+E120+E123</f>
        <v>27329.495999999999</v>
      </c>
      <c r="F111" s="32">
        <f t="shared" si="13"/>
        <v>26047.045999999998</v>
      </c>
      <c r="G111" s="32">
        <f t="shared" ref="G111" si="14">G112+G113</f>
        <v>-1282.4499999999989</v>
      </c>
      <c r="H111" s="32">
        <f>H114+H117+H120+H123</f>
        <v>25830.593000000001</v>
      </c>
      <c r="I111" s="74">
        <f t="shared" si="11"/>
        <v>99.168999999999997</v>
      </c>
      <c r="J111" s="65">
        <v>22</v>
      </c>
      <c r="K111" s="65">
        <v>19</v>
      </c>
      <c r="L111" s="18">
        <f t="shared" si="12"/>
        <v>86.36363636363636</v>
      </c>
      <c r="M111" s="65">
        <v>30</v>
      </c>
      <c r="N111" s="65">
        <v>27</v>
      </c>
      <c r="O111" s="65">
        <v>30</v>
      </c>
      <c r="P111" s="65">
        <v>30</v>
      </c>
      <c r="Q111" s="181" t="s">
        <v>140</v>
      </c>
      <c r="R111" s="107"/>
      <c r="S111" s="107"/>
      <c r="T111" s="107"/>
      <c r="U111" s="107"/>
      <c r="V111" s="107"/>
      <c r="W111" s="107"/>
      <c r="X111" s="107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</row>
    <row r="112" spans="1:55" s="54" customFormat="1" ht="26.25" customHeight="1">
      <c r="A112" s="188"/>
      <c r="B112" s="187"/>
      <c r="C112" s="179"/>
      <c r="D112" s="66" t="s">
        <v>104</v>
      </c>
      <c r="E112" s="2">
        <v>14237.5</v>
      </c>
      <c r="F112" s="2">
        <v>13121.764999999999</v>
      </c>
      <c r="G112" s="2">
        <f t="shared" ref="G112:G180" si="15">F112-E112</f>
        <v>-1115.7350000000006</v>
      </c>
      <c r="H112" s="2">
        <v>12943.76</v>
      </c>
      <c r="I112" s="74">
        <f t="shared" si="11"/>
        <v>98.643000000000001</v>
      </c>
      <c r="J112" s="67">
        <v>3</v>
      </c>
      <c r="K112" s="40">
        <v>3</v>
      </c>
      <c r="L112" s="40"/>
      <c r="M112" s="40"/>
      <c r="N112" s="40"/>
      <c r="O112" s="40"/>
      <c r="P112" s="40"/>
      <c r="Q112" s="182"/>
      <c r="R112" s="107"/>
      <c r="S112" s="107"/>
      <c r="T112" s="107"/>
      <c r="U112" s="107"/>
      <c r="V112" s="107"/>
      <c r="W112" s="107"/>
      <c r="X112" s="107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</row>
    <row r="113" spans="1:55" s="54" customFormat="1" ht="29.25" customHeight="1">
      <c r="A113" s="188"/>
      <c r="B113" s="187"/>
      <c r="C113" s="179"/>
      <c r="D113" s="66" t="s">
        <v>103</v>
      </c>
      <c r="E113" s="2">
        <v>13091.995999999999</v>
      </c>
      <c r="F113" s="2">
        <v>12925.281000000001</v>
      </c>
      <c r="G113" s="2">
        <f t="shared" si="15"/>
        <v>-166.71499999999833</v>
      </c>
      <c r="H113" s="2">
        <v>12886.833000000001</v>
      </c>
      <c r="I113" s="74">
        <f t="shared" si="11"/>
        <v>99.703000000000003</v>
      </c>
      <c r="J113" s="40"/>
      <c r="K113" s="40"/>
      <c r="L113" s="40"/>
      <c r="M113" s="40"/>
      <c r="N113" s="40"/>
      <c r="O113" s="40"/>
      <c r="P113" s="40"/>
      <c r="Q113" s="183"/>
      <c r="R113" s="107"/>
      <c r="S113" s="107"/>
      <c r="T113" s="107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</row>
    <row r="114" spans="1:55" s="43" customFormat="1" ht="12" customHeight="1">
      <c r="A114" s="188"/>
      <c r="B114" s="168" t="s">
        <v>130</v>
      </c>
      <c r="C114" s="180" t="s">
        <v>174</v>
      </c>
      <c r="D114" s="66" t="s">
        <v>102</v>
      </c>
      <c r="E114" s="2">
        <f t="shared" ref="E114:F114" si="16">E115+E116</f>
        <v>0</v>
      </c>
      <c r="F114" s="2">
        <f t="shared" si="16"/>
        <v>0</v>
      </c>
      <c r="G114" s="2">
        <f t="shared" si="15"/>
        <v>0</v>
      </c>
      <c r="H114" s="2">
        <f>H115+H116</f>
        <v>0</v>
      </c>
      <c r="I114" s="74" t="s">
        <v>129</v>
      </c>
      <c r="J114" s="40">
        <v>1</v>
      </c>
      <c r="K114" s="40">
        <v>1</v>
      </c>
      <c r="L114" s="40">
        <f t="shared" si="12"/>
        <v>100</v>
      </c>
      <c r="M114" s="40">
        <v>1</v>
      </c>
      <c r="N114" s="40">
        <v>1</v>
      </c>
      <c r="O114" s="40">
        <v>1</v>
      </c>
      <c r="P114" s="40">
        <v>1</v>
      </c>
      <c r="Q114" s="68" t="s">
        <v>92</v>
      </c>
    </row>
    <row r="115" spans="1:55" s="43" customFormat="1" ht="34.5" customHeight="1">
      <c r="A115" s="188"/>
      <c r="B115" s="168"/>
      <c r="C115" s="180"/>
      <c r="D115" s="66" t="s">
        <v>104</v>
      </c>
      <c r="E115" s="2">
        <v>0</v>
      </c>
      <c r="F115" s="2">
        <v>0</v>
      </c>
      <c r="G115" s="2">
        <f t="shared" si="15"/>
        <v>0</v>
      </c>
      <c r="H115" s="2">
        <v>0</v>
      </c>
      <c r="I115" s="74" t="s">
        <v>129</v>
      </c>
      <c r="J115" s="40"/>
      <c r="K115" s="40"/>
      <c r="L115" s="40"/>
      <c r="M115" s="40"/>
      <c r="N115" s="40"/>
      <c r="O115" s="40"/>
      <c r="P115" s="40"/>
      <c r="Q115" s="68"/>
    </row>
    <row r="116" spans="1:55" s="43" customFormat="1" ht="35.25" customHeight="1">
      <c r="A116" s="188"/>
      <c r="B116" s="168"/>
      <c r="C116" s="180"/>
      <c r="D116" s="66" t="s">
        <v>103</v>
      </c>
      <c r="E116" s="2">
        <v>0</v>
      </c>
      <c r="F116" s="2">
        <v>0</v>
      </c>
      <c r="G116" s="2">
        <f t="shared" si="15"/>
        <v>0</v>
      </c>
      <c r="H116" s="2">
        <v>0</v>
      </c>
      <c r="I116" s="74" t="s">
        <v>129</v>
      </c>
      <c r="J116" s="40"/>
      <c r="K116" s="40"/>
      <c r="L116" s="40"/>
      <c r="M116" s="40"/>
      <c r="N116" s="40"/>
      <c r="O116" s="40"/>
      <c r="P116" s="40"/>
      <c r="Q116" s="68"/>
    </row>
    <row r="117" spans="1:55" s="43" customFormat="1" ht="17.25" customHeight="1">
      <c r="A117" s="188"/>
      <c r="B117" s="168" t="s">
        <v>131</v>
      </c>
      <c r="C117" s="180" t="s">
        <v>174</v>
      </c>
      <c r="D117" s="66" t="s">
        <v>102</v>
      </c>
      <c r="E117" s="2">
        <f>E118+E119</f>
        <v>0</v>
      </c>
      <c r="F117" s="2">
        <f>F118+F119</f>
        <v>0</v>
      </c>
      <c r="G117" s="2">
        <f t="shared" si="15"/>
        <v>0</v>
      </c>
      <c r="H117" s="2">
        <f>H118+H119</f>
        <v>0</v>
      </c>
      <c r="I117" s="74" t="s">
        <v>129</v>
      </c>
      <c r="J117" s="40">
        <v>8</v>
      </c>
      <c r="K117" s="40">
        <v>8</v>
      </c>
      <c r="L117" s="40">
        <f t="shared" si="12"/>
        <v>100</v>
      </c>
      <c r="M117" s="40">
        <v>4</v>
      </c>
      <c r="N117" s="40">
        <v>4</v>
      </c>
      <c r="O117" s="40">
        <v>4</v>
      </c>
      <c r="P117" s="40">
        <v>4</v>
      </c>
      <c r="Q117" s="68" t="s">
        <v>92</v>
      </c>
    </row>
    <row r="118" spans="1:55" s="43" customFormat="1" ht="23.25" customHeight="1">
      <c r="A118" s="188"/>
      <c r="B118" s="168"/>
      <c r="C118" s="180"/>
      <c r="D118" s="66" t="s">
        <v>104</v>
      </c>
      <c r="E118" s="2">
        <v>0</v>
      </c>
      <c r="F118" s="2">
        <v>0</v>
      </c>
      <c r="G118" s="2">
        <f t="shared" si="15"/>
        <v>0</v>
      </c>
      <c r="H118" s="2">
        <v>0</v>
      </c>
      <c r="I118" s="74" t="s">
        <v>129</v>
      </c>
      <c r="J118" s="40"/>
      <c r="K118" s="40"/>
      <c r="L118" s="40"/>
      <c r="M118" s="40"/>
      <c r="N118" s="40"/>
      <c r="O118" s="40"/>
      <c r="P118" s="40"/>
      <c r="Q118" s="68"/>
    </row>
    <row r="119" spans="1:55" s="43" customFormat="1" ht="32.25" customHeight="1">
      <c r="A119" s="188"/>
      <c r="B119" s="168"/>
      <c r="C119" s="180"/>
      <c r="D119" s="66" t="s">
        <v>103</v>
      </c>
      <c r="E119" s="2">
        <v>0</v>
      </c>
      <c r="F119" s="2">
        <v>0</v>
      </c>
      <c r="G119" s="2">
        <f t="shared" si="15"/>
        <v>0</v>
      </c>
      <c r="H119" s="2">
        <v>0</v>
      </c>
      <c r="I119" s="74" t="s">
        <v>129</v>
      </c>
      <c r="J119" s="40"/>
      <c r="K119" s="40"/>
      <c r="L119" s="40"/>
      <c r="M119" s="40"/>
      <c r="N119" s="40"/>
      <c r="O119" s="40"/>
      <c r="P119" s="40"/>
      <c r="Q119" s="68"/>
    </row>
    <row r="120" spans="1:55" s="43" customFormat="1" ht="17.25" customHeight="1">
      <c r="A120" s="188"/>
      <c r="B120" s="168" t="s">
        <v>198</v>
      </c>
      <c r="C120" s="180" t="s">
        <v>174</v>
      </c>
      <c r="D120" s="66" t="s">
        <v>102</v>
      </c>
      <c r="E120" s="2">
        <f t="shared" ref="E120:F120" si="17">E121+E122</f>
        <v>16364.942999999999</v>
      </c>
      <c r="F120" s="2">
        <f t="shared" si="17"/>
        <v>15082.492999999999</v>
      </c>
      <c r="G120" s="2">
        <f t="shared" si="15"/>
        <v>-1282.4500000000007</v>
      </c>
      <c r="H120" s="2">
        <f>H121+H122</f>
        <v>14877.898999999999</v>
      </c>
      <c r="I120" s="74">
        <f t="shared" si="11"/>
        <v>98.644000000000005</v>
      </c>
      <c r="J120" s="40">
        <v>9</v>
      </c>
      <c r="K120" s="40">
        <v>6</v>
      </c>
      <c r="L120" s="17">
        <f t="shared" si="12"/>
        <v>66.666666666666671</v>
      </c>
      <c r="M120" s="40">
        <v>18</v>
      </c>
      <c r="N120" s="40">
        <v>18</v>
      </c>
      <c r="O120" s="40">
        <v>18</v>
      </c>
      <c r="P120" s="40">
        <v>18</v>
      </c>
      <c r="Q120" s="68" t="s">
        <v>92</v>
      </c>
    </row>
    <row r="121" spans="1:55" s="43" customFormat="1" ht="22.5">
      <c r="A121" s="188"/>
      <c r="B121" s="168"/>
      <c r="C121" s="180"/>
      <c r="D121" s="66" t="s">
        <v>104</v>
      </c>
      <c r="E121" s="2">
        <v>14237.5</v>
      </c>
      <c r="F121" s="2">
        <v>13121.764999999999</v>
      </c>
      <c r="G121" s="2">
        <f t="shared" si="15"/>
        <v>-1115.7350000000006</v>
      </c>
      <c r="H121" s="2">
        <v>12943.76</v>
      </c>
      <c r="I121" s="74">
        <f t="shared" ref="I121:I185" si="18">ROUND(H121/F121 *100,3)</f>
        <v>98.643000000000001</v>
      </c>
      <c r="J121" s="40"/>
      <c r="K121" s="40"/>
      <c r="L121" s="40"/>
      <c r="M121" s="40"/>
      <c r="N121" s="40"/>
      <c r="O121" s="40"/>
      <c r="P121" s="40"/>
      <c r="Q121" s="41"/>
    </row>
    <row r="122" spans="1:55" s="43" customFormat="1" ht="97.5" customHeight="1">
      <c r="A122" s="188"/>
      <c r="B122" s="168"/>
      <c r="C122" s="180"/>
      <c r="D122" s="66" t="s">
        <v>103</v>
      </c>
      <c r="E122" s="2">
        <v>2127.4430000000002</v>
      </c>
      <c r="F122" s="2">
        <v>1960.7280000000001</v>
      </c>
      <c r="G122" s="2">
        <f t="shared" si="15"/>
        <v>-166.71500000000015</v>
      </c>
      <c r="H122" s="2">
        <v>1934.1389999999999</v>
      </c>
      <c r="I122" s="74">
        <f t="shared" si="18"/>
        <v>98.644000000000005</v>
      </c>
      <c r="J122" s="40"/>
      <c r="K122" s="40"/>
      <c r="L122" s="40"/>
      <c r="M122" s="40"/>
      <c r="N122" s="40"/>
      <c r="O122" s="40"/>
      <c r="P122" s="40"/>
      <c r="Q122" s="40"/>
    </row>
    <row r="123" spans="1:55" s="43" customFormat="1" ht="16.5" customHeight="1">
      <c r="A123" s="188"/>
      <c r="B123" s="168" t="s">
        <v>141</v>
      </c>
      <c r="C123" s="180" t="s">
        <v>174</v>
      </c>
      <c r="D123" s="66" t="s">
        <v>102</v>
      </c>
      <c r="E123" s="2">
        <f t="shared" ref="E123" si="19">E124+E125</f>
        <v>10964.553</v>
      </c>
      <c r="F123" s="2">
        <f>F124+F125</f>
        <v>10964.553</v>
      </c>
      <c r="G123" s="2">
        <f t="shared" si="15"/>
        <v>0</v>
      </c>
      <c r="H123" s="2">
        <f>H124+H125</f>
        <v>10952.694</v>
      </c>
      <c r="I123" s="74">
        <f t="shared" si="18"/>
        <v>99.891999999999996</v>
      </c>
      <c r="J123" s="40">
        <v>1</v>
      </c>
      <c r="K123" s="40">
        <v>1</v>
      </c>
      <c r="L123" s="40">
        <f t="shared" si="12"/>
        <v>100</v>
      </c>
      <c r="M123" s="40">
        <v>7</v>
      </c>
      <c r="N123" s="40">
        <v>7</v>
      </c>
      <c r="O123" s="40">
        <v>7</v>
      </c>
      <c r="P123" s="40">
        <v>7</v>
      </c>
      <c r="Q123" s="41" t="s">
        <v>92</v>
      </c>
    </row>
    <row r="124" spans="1:55" s="43" customFormat="1" ht="22.5">
      <c r="A124" s="188"/>
      <c r="B124" s="168"/>
      <c r="C124" s="180"/>
      <c r="D124" s="66" t="s">
        <v>104</v>
      </c>
      <c r="E124" s="2">
        <v>0</v>
      </c>
      <c r="F124" s="2">
        <v>0</v>
      </c>
      <c r="G124" s="2">
        <f t="shared" si="15"/>
        <v>0</v>
      </c>
      <c r="H124" s="2">
        <v>0</v>
      </c>
      <c r="I124" s="74" t="s">
        <v>129</v>
      </c>
      <c r="J124" s="40"/>
      <c r="K124" s="40"/>
      <c r="L124" s="40"/>
      <c r="M124" s="40"/>
      <c r="N124" s="40"/>
      <c r="O124" s="40"/>
      <c r="P124" s="40"/>
      <c r="Q124" s="41"/>
    </row>
    <row r="125" spans="1:55" s="43" customFormat="1" ht="66" customHeight="1">
      <c r="A125" s="188"/>
      <c r="B125" s="168"/>
      <c r="C125" s="180"/>
      <c r="D125" s="66" t="s">
        <v>103</v>
      </c>
      <c r="E125" s="2">
        <v>10964.553</v>
      </c>
      <c r="F125" s="2">
        <v>10964.553</v>
      </c>
      <c r="G125" s="2">
        <f t="shared" si="15"/>
        <v>0</v>
      </c>
      <c r="H125" s="2">
        <v>10952.694</v>
      </c>
      <c r="I125" s="74">
        <f t="shared" si="18"/>
        <v>99.891999999999996</v>
      </c>
      <c r="J125" s="40"/>
      <c r="K125" s="40"/>
      <c r="L125" s="40"/>
      <c r="M125" s="40"/>
      <c r="N125" s="40"/>
      <c r="O125" s="40"/>
      <c r="P125" s="40"/>
      <c r="Q125" s="68"/>
    </row>
    <row r="126" spans="1:55" s="58" customFormat="1" ht="11.25">
      <c r="A126" s="176">
        <v>6</v>
      </c>
      <c r="B126" s="187" t="s">
        <v>21</v>
      </c>
      <c r="C126" s="179" t="s">
        <v>156</v>
      </c>
      <c r="D126" s="32" t="s">
        <v>102</v>
      </c>
      <c r="E126" s="32">
        <f>SUM(E127:E130)</f>
        <v>2792234.0530000003</v>
      </c>
      <c r="F126" s="32">
        <f t="shared" ref="F126:H126" si="20">SUM(F127:F130)</f>
        <v>3059769.2560000005</v>
      </c>
      <c r="G126" s="32">
        <f t="shared" si="20"/>
        <v>267535.2030000001</v>
      </c>
      <c r="H126" s="32">
        <f t="shared" si="20"/>
        <v>2935679.0209999997</v>
      </c>
      <c r="I126" s="75">
        <f t="shared" si="18"/>
        <v>95.944000000000003</v>
      </c>
      <c r="J126" s="65">
        <v>47</v>
      </c>
      <c r="K126" s="65">
        <v>43</v>
      </c>
      <c r="L126" s="18">
        <f t="shared" si="12"/>
        <v>91.489361702127653</v>
      </c>
      <c r="M126" s="65">
        <v>22</v>
      </c>
      <c r="N126" s="65">
        <v>20</v>
      </c>
      <c r="O126" s="65">
        <v>34</v>
      </c>
      <c r="P126" s="65">
        <v>31</v>
      </c>
      <c r="Q126" s="181" t="s">
        <v>138</v>
      </c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</row>
    <row r="127" spans="1:55" s="58" customFormat="1" ht="22.5">
      <c r="A127" s="176"/>
      <c r="B127" s="187"/>
      <c r="C127" s="179"/>
      <c r="D127" s="66" t="s">
        <v>104</v>
      </c>
      <c r="E127" s="2">
        <f t="shared" ref="E127:F130" si="21">E132+E137+E142</f>
        <v>427680.39</v>
      </c>
      <c r="F127" s="2">
        <f t="shared" si="21"/>
        <v>627680.3899999999</v>
      </c>
      <c r="G127" s="2">
        <f t="shared" si="15"/>
        <v>199999.99999999988</v>
      </c>
      <c r="H127" s="2">
        <f>H132+H137+H142</f>
        <v>589125.68000000005</v>
      </c>
      <c r="I127" s="44">
        <f t="shared" si="18"/>
        <v>93.858000000000004</v>
      </c>
      <c r="J127" s="67">
        <v>7</v>
      </c>
      <c r="K127" s="40">
        <v>6</v>
      </c>
      <c r="L127" s="40"/>
      <c r="M127" s="65"/>
      <c r="N127" s="65"/>
      <c r="O127" s="65"/>
      <c r="P127" s="65"/>
      <c r="Q127" s="191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</row>
    <row r="128" spans="1:55" s="58" customFormat="1" ht="16.5" customHeight="1">
      <c r="A128" s="176"/>
      <c r="B128" s="187"/>
      <c r="C128" s="179"/>
      <c r="D128" s="66" t="s">
        <v>103</v>
      </c>
      <c r="E128" s="2">
        <f t="shared" si="21"/>
        <v>1966354.29</v>
      </c>
      <c r="F128" s="2">
        <f t="shared" si="21"/>
        <v>2033889.4930000002</v>
      </c>
      <c r="G128" s="2">
        <f t="shared" si="15"/>
        <v>67535.203000000212</v>
      </c>
      <c r="H128" s="2">
        <f>H133+H138+H143</f>
        <v>1912774.095</v>
      </c>
      <c r="I128" s="44">
        <f t="shared" si="18"/>
        <v>94.045000000000002</v>
      </c>
      <c r="J128" s="65"/>
      <c r="K128" s="65"/>
      <c r="L128" s="40"/>
      <c r="M128" s="65"/>
      <c r="N128" s="65"/>
      <c r="O128" s="65"/>
      <c r="P128" s="65"/>
      <c r="Q128" s="191"/>
      <c r="R128" s="107"/>
      <c r="S128" s="107"/>
      <c r="T128" s="107"/>
      <c r="U128" s="107"/>
      <c r="V128" s="107"/>
      <c r="W128" s="107"/>
      <c r="X128" s="107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</row>
    <row r="129" spans="1:36" s="58" customFormat="1" ht="11.25">
      <c r="A129" s="176"/>
      <c r="B129" s="187"/>
      <c r="C129" s="179"/>
      <c r="D129" s="66" t="s">
        <v>117</v>
      </c>
      <c r="E129" s="2">
        <f t="shared" si="21"/>
        <v>126672.87299999999</v>
      </c>
      <c r="F129" s="2">
        <f t="shared" si="21"/>
        <v>126672.87299999999</v>
      </c>
      <c r="G129" s="2">
        <f t="shared" si="15"/>
        <v>0</v>
      </c>
      <c r="H129" s="2">
        <f>H134+H139+H144</f>
        <v>162444.35199999998</v>
      </c>
      <c r="I129" s="44">
        <f t="shared" si="18"/>
        <v>128.239</v>
      </c>
      <c r="J129" s="65"/>
      <c r="K129" s="65"/>
      <c r="L129" s="40"/>
      <c r="M129" s="65"/>
      <c r="N129" s="65"/>
      <c r="O129" s="65"/>
      <c r="P129" s="65"/>
      <c r="Q129" s="191"/>
      <c r="R129" s="107"/>
      <c r="S129" s="107"/>
      <c r="T129" s="107"/>
      <c r="U129" s="107"/>
      <c r="V129" s="107"/>
      <c r="W129" s="107"/>
      <c r="X129" s="107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</row>
    <row r="130" spans="1:36" s="58" customFormat="1" ht="25.5" customHeight="1">
      <c r="A130" s="176"/>
      <c r="B130" s="187"/>
      <c r="C130" s="179"/>
      <c r="D130" s="66" t="s">
        <v>115</v>
      </c>
      <c r="E130" s="2">
        <f t="shared" si="21"/>
        <v>271526.5</v>
      </c>
      <c r="F130" s="2">
        <f t="shared" si="21"/>
        <v>271526.5</v>
      </c>
      <c r="G130" s="2">
        <f t="shared" si="15"/>
        <v>0</v>
      </c>
      <c r="H130" s="2">
        <f>H135+H140+H145</f>
        <v>271334.89400000003</v>
      </c>
      <c r="I130" s="44">
        <f t="shared" si="18"/>
        <v>99.929000000000002</v>
      </c>
      <c r="J130" s="65"/>
      <c r="K130" s="65"/>
      <c r="L130" s="40"/>
      <c r="M130" s="65"/>
      <c r="N130" s="65"/>
      <c r="O130" s="65"/>
      <c r="P130" s="65"/>
      <c r="Q130" s="192"/>
      <c r="R130" s="107"/>
      <c r="S130" s="107"/>
      <c r="T130" s="107"/>
      <c r="U130" s="107"/>
      <c r="V130" s="107"/>
      <c r="W130" s="107"/>
      <c r="X130" s="107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</row>
    <row r="131" spans="1:36" s="59" customFormat="1" ht="11.25" customHeight="1">
      <c r="A131" s="176"/>
      <c r="B131" s="168" t="s">
        <v>23</v>
      </c>
      <c r="C131" s="178" t="s">
        <v>156</v>
      </c>
      <c r="D131" s="66" t="s">
        <v>102</v>
      </c>
      <c r="E131" s="2">
        <f t="shared" ref="E131:H131" si="22">SUM(E132:E135)</f>
        <v>1451524.2490000001</v>
      </c>
      <c r="F131" s="2">
        <f t="shared" si="22"/>
        <v>1589072.33</v>
      </c>
      <c r="G131" s="2">
        <f t="shared" si="15"/>
        <v>137548.08100000001</v>
      </c>
      <c r="H131" s="2">
        <f t="shared" si="22"/>
        <v>1528557.5349999999</v>
      </c>
      <c r="I131" s="44">
        <f t="shared" si="18"/>
        <v>96.191999999999993</v>
      </c>
      <c r="J131" s="40">
        <v>26</v>
      </c>
      <c r="K131" s="40">
        <v>26</v>
      </c>
      <c r="L131" s="70">
        <f t="shared" si="12"/>
        <v>100</v>
      </c>
      <c r="M131" s="40">
        <v>12</v>
      </c>
      <c r="N131" s="40">
        <v>11</v>
      </c>
      <c r="O131" s="40">
        <v>18</v>
      </c>
      <c r="P131" s="40">
        <v>17</v>
      </c>
      <c r="Q131" s="68" t="s">
        <v>92</v>
      </c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  <c r="AB131" s="108"/>
      <c r="AC131" s="108"/>
      <c r="AD131" s="108"/>
      <c r="AE131" s="108"/>
      <c r="AF131" s="108"/>
      <c r="AG131" s="108"/>
      <c r="AH131" s="108"/>
      <c r="AI131" s="108"/>
      <c r="AJ131" s="108"/>
    </row>
    <row r="132" spans="1:36" s="59" customFormat="1" ht="22.5">
      <c r="A132" s="176"/>
      <c r="B132" s="168"/>
      <c r="C132" s="178"/>
      <c r="D132" s="66" t="s">
        <v>104</v>
      </c>
      <c r="E132" s="2">
        <v>221861.47500000001</v>
      </c>
      <c r="F132" s="2">
        <v>421861.47499999998</v>
      </c>
      <c r="G132" s="2">
        <f t="shared" si="15"/>
        <v>199999.99999999997</v>
      </c>
      <c r="H132" s="2">
        <v>393730.163</v>
      </c>
      <c r="I132" s="44">
        <f t="shared" si="18"/>
        <v>93.331999999999994</v>
      </c>
      <c r="J132" s="40"/>
      <c r="K132" s="40"/>
      <c r="L132" s="40"/>
      <c r="M132" s="40"/>
      <c r="N132" s="40"/>
      <c r="O132" s="40"/>
      <c r="P132" s="40"/>
      <c r="Q132" s="6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  <c r="AB132" s="108"/>
      <c r="AC132" s="108"/>
      <c r="AD132" s="108"/>
      <c r="AE132" s="108"/>
      <c r="AF132" s="108"/>
      <c r="AG132" s="108"/>
      <c r="AH132" s="108"/>
      <c r="AI132" s="108"/>
      <c r="AJ132" s="108"/>
    </row>
    <row r="133" spans="1:36" s="59" customFormat="1" ht="17.25" customHeight="1">
      <c r="A133" s="176"/>
      <c r="B133" s="168"/>
      <c r="C133" s="178"/>
      <c r="D133" s="66" t="s">
        <v>103</v>
      </c>
      <c r="E133" s="2">
        <v>905104.36300000001</v>
      </c>
      <c r="F133" s="69">
        <v>842652.44400000002</v>
      </c>
      <c r="G133" s="2">
        <f t="shared" si="15"/>
        <v>-62451.918999999994</v>
      </c>
      <c r="H133" s="2">
        <v>773987.74699999997</v>
      </c>
      <c r="I133" s="44">
        <f t="shared" si="18"/>
        <v>91.850999999999999</v>
      </c>
      <c r="J133" s="40"/>
      <c r="K133" s="40"/>
      <c r="L133" s="40"/>
      <c r="M133" s="40"/>
      <c r="N133" s="40"/>
      <c r="O133" s="40"/>
      <c r="P133" s="40"/>
      <c r="Q133" s="6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  <c r="AB133" s="108"/>
      <c r="AC133" s="108"/>
      <c r="AD133" s="108"/>
      <c r="AE133" s="108"/>
      <c r="AF133" s="108"/>
      <c r="AG133" s="108"/>
      <c r="AH133" s="108"/>
      <c r="AI133" s="108"/>
      <c r="AJ133" s="108"/>
    </row>
    <row r="134" spans="1:36" s="59" customFormat="1" ht="11.25">
      <c r="A134" s="176"/>
      <c r="B134" s="168"/>
      <c r="C134" s="178"/>
      <c r="D134" s="66" t="s">
        <v>117</v>
      </c>
      <c r="E134" s="2">
        <v>123481.75199999999</v>
      </c>
      <c r="F134" s="2">
        <v>123481.75199999999</v>
      </c>
      <c r="G134" s="2">
        <f t="shared" si="15"/>
        <v>0</v>
      </c>
      <c r="H134" s="2">
        <v>159762.96599999999</v>
      </c>
      <c r="I134" s="44">
        <f t="shared" si="18"/>
        <v>129.38200000000001</v>
      </c>
      <c r="J134" s="40"/>
      <c r="K134" s="40"/>
      <c r="L134" s="40"/>
      <c r="M134" s="40"/>
      <c r="N134" s="40"/>
      <c r="O134" s="40"/>
      <c r="P134" s="40"/>
      <c r="Q134" s="6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  <c r="AB134" s="108"/>
      <c r="AC134" s="108"/>
      <c r="AD134" s="108"/>
      <c r="AE134" s="108"/>
      <c r="AF134" s="108"/>
      <c r="AG134" s="108"/>
      <c r="AH134" s="108"/>
      <c r="AI134" s="108"/>
      <c r="AJ134" s="108"/>
    </row>
    <row r="135" spans="1:36" s="59" customFormat="1" ht="22.5">
      <c r="A135" s="176"/>
      <c r="B135" s="168"/>
      <c r="C135" s="178"/>
      <c r="D135" s="66" t="s">
        <v>115</v>
      </c>
      <c r="E135" s="2">
        <v>201076.65900000001</v>
      </c>
      <c r="F135" s="2">
        <v>201076.65900000001</v>
      </c>
      <c r="G135" s="2">
        <f t="shared" si="15"/>
        <v>0</v>
      </c>
      <c r="H135" s="2">
        <v>201076.65900000001</v>
      </c>
      <c r="I135" s="44">
        <f t="shared" si="18"/>
        <v>100</v>
      </c>
      <c r="J135" s="40"/>
      <c r="K135" s="40"/>
      <c r="L135" s="40"/>
      <c r="M135" s="40"/>
      <c r="N135" s="40"/>
      <c r="O135" s="40"/>
      <c r="P135" s="40"/>
      <c r="Q135" s="6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  <c r="AB135" s="108"/>
      <c r="AC135" s="108"/>
      <c r="AD135" s="108"/>
      <c r="AE135" s="108"/>
      <c r="AF135" s="108"/>
      <c r="AG135" s="108"/>
      <c r="AH135" s="108"/>
      <c r="AI135" s="108"/>
      <c r="AJ135" s="108"/>
    </row>
    <row r="136" spans="1:36" s="59" customFormat="1" ht="11.25" customHeight="1">
      <c r="A136" s="176"/>
      <c r="B136" s="168" t="s">
        <v>24</v>
      </c>
      <c r="C136" s="178" t="s">
        <v>22</v>
      </c>
      <c r="D136" s="66" t="s">
        <v>102</v>
      </c>
      <c r="E136" s="2">
        <f>SUM(E137:E140)</f>
        <v>1277265.75</v>
      </c>
      <c r="F136" s="2">
        <f t="shared" ref="F136:H136" si="23">SUM(F137:F140)</f>
        <v>1407252.8720000002</v>
      </c>
      <c r="G136" s="2">
        <f t="shared" si="15"/>
        <v>129987.12200000021</v>
      </c>
      <c r="H136" s="2">
        <f t="shared" si="23"/>
        <v>1343703.8</v>
      </c>
      <c r="I136" s="44">
        <f t="shared" ref="I136:I140" si="24">ROUND(H136/F136 *100,3)</f>
        <v>95.483999999999995</v>
      </c>
      <c r="J136" s="40">
        <v>8</v>
      </c>
      <c r="K136" s="40">
        <v>6</v>
      </c>
      <c r="L136" s="17">
        <f t="shared" ref="L136" si="25">K136*100/J136</f>
        <v>75</v>
      </c>
      <c r="M136" s="40">
        <v>7</v>
      </c>
      <c r="N136" s="40">
        <v>6</v>
      </c>
      <c r="O136" s="40">
        <v>12</v>
      </c>
      <c r="P136" s="40">
        <v>10</v>
      </c>
      <c r="Q136" s="68" t="s">
        <v>92</v>
      </c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  <c r="AB136" s="108"/>
      <c r="AC136" s="108"/>
      <c r="AD136" s="108"/>
      <c r="AE136" s="108"/>
      <c r="AF136" s="108"/>
      <c r="AG136" s="108"/>
      <c r="AH136" s="108"/>
      <c r="AI136" s="108"/>
      <c r="AJ136" s="108"/>
    </row>
    <row r="137" spans="1:36" s="59" customFormat="1" ht="22.5">
      <c r="A137" s="176"/>
      <c r="B137" s="168"/>
      <c r="C137" s="178"/>
      <c r="D137" s="66" t="s">
        <v>104</v>
      </c>
      <c r="E137" s="2">
        <v>194688.715</v>
      </c>
      <c r="F137" s="2">
        <v>194688.715</v>
      </c>
      <c r="G137" s="2">
        <f t="shared" si="15"/>
        <v>0</v>
      </c>
      <c r="H137" s="2">
        <v>184289.842</v>
      </c>
      <c r="I137" s="44">
        <f t="shared" si="24"/>
        <v>94.659000000000006</v>
      </c>
      <c r="J137" s="40"/>
      <c r="K137" s="40"/>
      <c r="L137" s="40"/>
      <c r="M137" s="40"/>
      <c r="N137" s="40"/>
      <c r="O137" s="40"/>
      <c r="P137" s="40"/>
      <c r="Q137" s="41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/>
      <c r="AF137" s="108"/>
      <c r="AG137" s="108"/>
      <c r="AH137" s="108"/>
      <c r="AI137" s="108"/>
      <c r="AJ137" s="108"/>
    </row>
    <row r="138" spans="1:36" s="59" customFormat="1" ht="13.5" customHeight="1">
      <c r="A138" s="176"/>
      <c r="B138" s="168"/>
      <c r="C138" s="178"/>
      <c r="D138" s="66" t="s">
        <v>103</v>
      </c>
      <c r="E138" s="2">
        <v>1009368.373</v>
      </c>
      <c r="F138" s="69">
        <v>1139355.4950000001</v>
      </c>
      <c r="G138" s="2">
        <f t="shared" si="15"/>
        <v>129987.12200000009</v>
      </c>
      <c r="H138" s="2">
        <v>1086905.7890000001</v>
      </c>
      <c r="I138" s="44">
        <f t="shared" si="24"/>
        <v>95.397000000000006</v>
      </c>
      <c r="J138" s="40"/>
      <c r="K138" s="40"/>
      <c r="L138" s="40"/>
      <c r="M138" s="40"/>
      <c r="N138" s="40"/>
      <c r="O138" s="40"/>
      <c r="P138" s="40"/>
      <c r="Q138" s="41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  <c r="AB138" s="108"/>
      <c r="AC138" s="108"/>
      <c r="AD138" s="108"/>
      <c r="AE138" s="108"/>
      <c r="AF138" s="108"/>
      <c r="AG138" s="108"/>
      <c r="AH138" s="108"/>
      <c r="AI138" s="108"/>
      <c r="AJ138" s="108"/>
    </row>
    <row r="139" spans="1:36" s="59" customFormat="1" ht="11.25">
      <c r="A139" s="176"/>
      <c r="B139" s="168"/>
      <c r="C139" s="178"/>
      <c r="D139" s="66" t="s">
        <v>117</v>
      </c>
      <c r="E139" s="2">
        <v>2758.8209999999999</v>
      </c>
      <c r="F139" s="2">
        <v>2758.8209999999999</v>
      </c>
      <c r="G139" s="2">
        <f t="shared" si="15"/>
        <v>0</v>
      </c>
      <c r="H139" s="2">
        <v>2249.9340000000002</v>
      </c>
      <c r="I139" s="44">
        <f t="shared" si="24"/>
        <v>81.554000000000002</v>
      </c>
      <c r="J139" s="40"/>
      <c r="K139" s="40"/>
      <c r="L139" s="40"/>
      <c r="M139" s="40"/>
      <c r="N139" s="40"/>
      <c r="O139" s="40"/>
      <c r="P139" s="40"/>
      <c r="Q139" s="41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  <c r="AB139" s="108"/>
      <c r="AC139" s="108"/>
      <c r="AD139" s="108"/>
      <c r="AE139" s="108"/>
      <c r="AF139" s="108"/>
      <c r="AG139" s="108"/>
      <c r="AH139" s="108"/>
      <c r="AI139" s="108"/>
      <c r="AJ139" s="108"/>
    </row>
    <row r="140" spans="1:36" s="59" customFormat="1" ht="22.5">
      <c r="A140" s="176"/>
      <c r="B140" s="168"/>
      <c r="C140" s="178"/>
      <c r="D140" s="66" t="s">
        <v>115</v>
      </c>
      <c r="E140" s="2">
        <v>70449.841</v>
      </c>
      <c r="F140" s="2">
        <v>70449.841</v>
      </c>
      <c r="G140" s="2">
        <f t="shared" si="15"/>
        <v>0</v>
      </c>
      <c r="H140" s="2">
        <v>70258.235000000001</v>
      </c>
      <c r="I140" s="44">
        <f t="shared" si="24"/>
        <v>99.727999999999994</v>
      </c>
      <c r="J140" s="40"/>
      <c r="K140" s="40"/>
      <c r="L140" s="40"/>
      <c r="M140" s="40"/>
      <c r="N140" s="40"/>
      <c r="O140" s="40"/>
      <c r="P140" s="40"/>
      <c r="Q140" s="41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  <c r="AB140" s="108"/>
      <c r="AC140" s="108"/>
      <c r="AD140" s="108"/>
      <c r="AE140" s="108"/>
      <c r="AF140" s="108"/>
      <c r="AG140" s="108"/>
      <c r="AH140" s="108"/>
      <c r="AI140" s="108"/>
      <c r="AJ140" s="108"/>
    </row>
    <row r="141" spans="1:36" s="59" customFormat="1" ht="11.25" customHeight="1">
      <c r="A141" s="176"/>
      <c r="B141" s="168" t="s">
        <v>166</v>
      </c>
      <c r="C141" s="178" t="s">
        <v>22</v>
      </c>
      <c r="D141" s="66" t="s">
        <v>102</v>
      </c>
      <c r="E141" s="2">
        <f>SUM(E142:E145)</f>
        <v>63444.054000000004</v>
      </c>
      <c r="F141" s="2">
        <f t="shared" ref="F141:H141" si="26">SUM(F142:F145)</f>
        <v>63444.054000000004</v>
      </c>
      <c r="G141" s="2">
        <f t="shared" si="15"/>
        <v>0</v>
      </c>
      <c r="H141" s="2">
        <f t="shared" si="26"/>
        <v>63417.685999999994</v>
      </c>
      <c r="I141" s="44">
        <f t="shared" si="18"/>
        <v>99.957999999999998</v>
      </c>
      <c r="J141" s="40">
        <v>6</v>
      </c>
      <c r="K141" s="40">
        <v>5</v>
      </c>
      <c r="L141" s="70">
        <f t="shared" si="12"/>
        <v>83.333333333333329</v>
      </c>
      <c r="M141" s="40">
        <v>3</v>
      </c>
      <c r="N141" s="40">
        <v>3</v>
      </c>
      <c r="O141" s="40">
        <v>4</v>
      </c>
      <c r="P141" s="40">
        <v>4</v>
      </c>
      <c r="Q141" s="68" t="s">
        <v>92</v>
      </c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  <c r="AB141" s="108"/>
      <c r="AC141" s="108"/>
      <c r="AD141" s="108"/>
      <c r="AE141" s="108"/>
      <c r="AF141" s="108"/>
      <c r="AG141" s="108"/>
      <c r="AH141" s="108"/>
      <c r="AI141" s="108"/>
      <c r="AJ141" s="108"/>
    </row>
    <row r="142" spans="1:36" s="59" customFormat="1" ht="22.5">
      <c r="A142" s="176"/>
      <c r="B142" s="168"/>
      <c r="C142" s="178"/>
      <c r="D142" s="66" t="s">
        <v>104</v>
      </c>
      <c r="E142" s="2">
        <v>11130.2</v>
      </c>
      <c r="F142" s="2">
        <v>11130.2</v>
      </c>
      <c r="G142" s="2">
        <f t="shared" si="15"/>
        <v>0</v>
      </c>
      <c r="H142" s="2">
        <v>11105.674999999999</v>
      </c>
      <c r="I142" s="44">
        <f t="shared" si="18"/>
        <v>99.78</v>
      </c>
      <c r="J142" s="40"/>
      <c r="K142" s="40"/>
      <c r="L142" s="40"/>
      <c r="M142" s="40"/>
      <c r="N142" s="40"/>
      <c r="O142" s="40"/>
      <c r="P142" s="40"/>
      <c r="Q142" s="41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  <c r="AB142" s="108"/>
      <c r="AC142" s="108"/>
      <c r="AD142" s="108"/>
      <c r="AE142" s="108"/>
      <c r="AF142" s="108"/>
      <c r="AG142" s="108"/>
      <c r="AH142" s="108"/>
      <c r="AI142" s="108"/>
      <c r="AJ142" s="108"/>
    </row>
    <row r="143" spans="1:36" s="59" customFormat="1" ht="15.75" customHeight="1">
      <c r="A143" s="176"/>
      <c r="B143" s="168"/>
      <c r="C143" s="178"/>
      <c r="D143" s="66" t="s">
        <v>103</v>
      </c>
      <c r="E143" s="2">
        <v>51881.553999999996</v>
      </c>
      <c r="F143" s="69">
        <v>51881.553999999996</v>
      </c>
      <c r="G143" s="2">
        <f t="shared" si="15"/>
        <v>0</v>
      </c>
      <c r="H143" s="2">
        <v>51880.559000000001</v>
      </c>
      <c r="I143" s="44">
        <f t="shared" si="18"/>
        <v>99.998000000000005</v>
      </c>
      <c r="J143" s="40"/>
      <c r="K143" s="40"/>
      <c r="L143" s="40"/>
      <c r="M143" s="40"/>
      <c r="N143" s="40"/>
      <c r="O143" s="40"/>
      <c r="P143" s="40"/>
      <c r="Q143" s="41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  <c r="AB143" s="108"/>
      <c r="AC143" s="108"/>
      <c r="AD143" s="108"/>
      <c r="AE143" s="108"/>
      <c r="AF143" s="108"/>
      <c r="AG143" s="108"/>
      <c r="AH143" s="108"/>
      <c r="AI143" s="108"/>
      <c r="AJ143" s="108"/>
    </row>
    <row r="144" spans="1:36" s="59" customFormat="1" ht="11.25">
      <c r="A144" s="176"/>
      <c r="B144" s="168"/>
      <c r="C144" s="178"/>
      <c r="D144" s="66" t="s">
        <v>117</v>
      </c>
      <c r="E144" s="2">
        <v>432.3</v>
      </c>
      <c r="F144" s="2">
        <v>432.3</v>
      </c>
      <c r="G144" s="2">
        <f t="shared" si="15"/>
        <v>0</v>
      </c>
      <c r="H144" s="2">
        <v>431.452</v>
      </c>
      <c r="I144" s="44">
        <f t="shared" si="18"/>
        <v>99.804000000000002</v>
      </c>
      <c r="J144" s="40"/>
      <c r="K144" s="40"/>
      <c r="L144" s="40"/>
      <c r="M144" s="40"/>
      <c r="N144" s="40"/>
      <c r="O144" s="40"/>
      <c r="P144" s="40"/>
      <c r="Q144" s="41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  <c r="AB144" s="108"/>
      <c r="AC144" s="108"/>
      <c r="AD144" s="108"/>
      <c r="AE144" s="108"/>
      <c r="AF144" s="108"/>
      <c r="AG144" s="108"/>
      <c r="AH144" s="108"/>
      <c r="AI144" s="108"/>
      <c r="AJ144" s="108"/>
    </row>
    <row r="145" spans="1:36" s="43" customFormat="1" ht="22.5" hidden="1">
      <c r="A145" s="176"/>
      <c r="B145" s="168"/>
      <c r="C145" s="178"/>
      <c r="D145" s="66" t="s">
        <v>115</v>
      </c>
      <c r="E145" s="2">
        <v>0</v>
      </c>
      <c r="F145" s="2">
        <v>0</v>
      </c>
      <c r="G145" s="2">
        <f t="shared" si="15"/>
        <v>0</v>
      </c>
      <c r="H145" s="2">
        <v>0</v>
      </c>
      <c r="I145" s="44">
        <v>0</v>
      </c>
      <c r="J145" s="40"/>
      <c r="K145" s="40"/>
      <c r="L145" s="40"/>
      <c r="M145" s="40"/>
      <c r="N145" s="40"/>
      <c r="O145" s="40"/>
      <c r="P145" s="40"/>
      <c r="Q145" s="41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</row>
    <row r="146" spans="1:36" ht="21.75" customHeight="1">
      <c r="A146" s="188">
        <v>7</v>
      </c>
      <c r="B146" s="187" t="s">
        <v>172</v>
      </c>
      <c r="C146" s="179" t="s">
        <v>83</v>
      </c>
      <c r="D146" s="63" t="s">
        <v>102</v>
      </c>
      <c r="E146" s="32">
        <f>E147+E148+E149+E150</f>
        <v>674531.08786999993</v>
      </c>
      <c r="F146" s="32">
        <f>F147+F148+F149+F150</f>
        <v>674531.08786999993</v>
      </c>
      <c r="G146" s="32">
        <f t="shared" si="15"/>
        <v>0</v>
      </c>
      <c r="H146" s="32">
        <f>H147+H148+H149+H150</f>
        <v>671380.10917999991</v>
      </c>
      <c r="I146" s="75">
        <f t="shared" si="18"/>
        <v>99.533000000000001</v>
      </c>
      <c r="J146" s="65">
        <v>15</v>
      </c>
      <c r="K146" s="65">
        <v>14</v>
      </c>
      <c r="L146" s="73">
        <f>K146/J146*100</f>
        <v>93.333333333333329</v>
      </c>
      <c r="M146" s="76">
        <v>8</v>
      </c>
      <c r="N146" s="76">
        <v>8</v>
      </c>
      <c r="O146" s="65">
        <v>8</v>
      </c>
      <c r="P146" s="65">
        <v>8</v>
      </c>
      <c r="Q146" s="173" t="s">
        <v>138</v>
      </c>
      <c r="R146" s="109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  <c r="AG146" s="106"/>
      <c r="AH146" s="106"/>
      <c r="AI146" s="106"/>
      <c r="AJ146" s="106"/>
    </row>
    <row r="147" spans="1:36" ht="24" customHeight="1">
      <c r="A147" s="188"/>
      <c r="B147" s="187"/>
      <c r="C147" s="179"/>
      <c r="D147" s="66" t="s">
        <v>104</v>
      </c>
      <c r="E147" s="2">
        <v>545553</v>
      </c>
      <c r="F147" s="2">
        <v>545553</v>
      </c>
      <c r="G147" s="77">
        <f t="shared" si="15"/>
        <v>0</v>
      </c>
      <c r="H147" s="2">
        <v>542809.95045</v>
      </c>
      <c r="I147" s="44">
        <f t="shared" si="18"/>
        <v>99.497</v>
      </c>
      <c r="J147" s="40"/>
      <c r="K147" s="40"/>
      <c r="L147" s="70"/>
      <c r="M147" s="40"/>
      <c r="N147" s="40"/>
      <c r="O147" s="40"/>
      <c r="P147" s="40"/>
      <c r="Q147" s="174"/>
      <c r="R147" s="106"/>
      <c r="S147" s="106"/>
      <c r="T147" s="106"/>
      <c r="U147" s="106"/>
      <c r="V147" s="106"/>
      <c r="W147" s="106"/>
    </row>
    <row r="148" spans="1:36" ht="17.25" customHeight="1">
      <c r="A148" s="188"/>
      <c r="B148" s="187"/>
      <c r="C148" s="179"/>
      <c r="D148" s="66" t="s">
        <v>103</v>
      </c>
      <c r="E148" s="2">
        <v>73692.428</v>
      </c>
      <c r="F148" s="2">
        <v>73692.428</v>
      </c>
      <c r="G148" s="77">
        <f t="shared" si="15"/>
        <v>0</v>
      </c>
      <c r="H148" s="2">
        <v>73624.797160000002</v>
      </c>
      <c r="I148" s="44">
        <f t="shared" si="18"/>
        <v>99.908000000000001</v>
      </c>
      <c r="J148" s="40"/>
      <c r="K148" s="40"/>
      <c r="L148" s="70"/>
      <c r="M148" s="40"/>
      <c r="N148" s="40"/>
      <c r="O148" s="40"/>
      <c r="P148" s="40"/>
      <c r="Q148" s="174"/>
    </row>
    <row r="149" spans="1:36" ht="66" customHeight="1">
      <c r="A149" s="188"/>
      <c r="B149" s="187"/>
      <c r="C149" s="179"/>
      <c r="D149" s="112" t="s">
        <v>117</v>
      </c>
      <c r="E149" s="135">
        <v>55285.659870000003</v>
      </c>
      <c r="F149" s="135">
        <v>55285.659870000003</v>
      </c>
      <c r="G149" s="135">
        <f t="shared" si="15"/>
        <v>0</v>
      </c>
      <c r="H149" s="135">
        <v>54945.361570000001</v>
      </c>
      <c r="I149" s="139">
        <f t="shared" si="18"/>
        <v>99.384</v>
      </c>
      <c r="J149" s="40"/>
      <c r="K149" s="40"/>
      <c r="L149" s="70"/>
      <c r="M149" s="40"/>
      <c r="N149" s="40"/>
      <c r="O149" s="40"/>
      <c r="P149" s="40"/>
      <c r="Q149" s="174"/>
    </row>
    <row r="150" spans="1:36" ht="0.75" customHeight="1">
      <c r="A150" s="188"/>
      <c r="B150" s="187"/>
      <c r="C150" s="179"/>
      <c r="D150" s="66" t="s">
        <v>115</v>
      </c>
      <c r="E150" s="2"/>
      <c r="F150" s="2"/>
      <c r="G150" s="2">
        <f t="shared" si="15"/>
        <v>0</v>
      </c>
      <c r="H150" s="2"/>
      <c r="I150" s="44"/>
      <c r="J150" s="40"/>
      <c r="K150" s="40"/>
      <c r="L150" s="70"/>
      <c r="M150" s="40"/>
      <c r="N150" s="40"/>
      <c r="O150" s="40"/>
      <c r="P150" s="40"/>
      <c r="Q150" s="175"/>
    </row>
    <row r="151" spans="1:36" ht="12.75" customHeight="1">
      <c r="A151" s="176">
        <v>8</v>
      </c>
      <c r="B151" s="187" t="s">
        <v>25</v>
      </c>
      <c r="C151" s="179" t="s">
        <v>26</v>
      </c>
      <c r="D151" s="63" t="s">
        <v>102</v>
      </c>
      <c r="E151" s="32">
        <f>E155+E159+E163+E167</f>
        <v>674010.50799999991</v>
      </c>
      <c r="F151" s="32">
        <f t="shared" ref="F151" si="27">F152+F153+F154</f>
        <v>679823.7</v>
      </c>
      <c r="G151" s="32">
        <f t="shared" si="15"/>
        <v>5813.1920000000391</v>
      </c>
      <c r="H151" s="32">
        <f t="shared" ref="H151" si="28">H152+H153+H154</f>
        <v>679684.68200000003</v>
      </c>
      <c r="I151" s="75">
        <f t="shared" si="18"/>
        <v>99.98</v>
      </c>
      <c r="J151" s="78">
        <v>37</v>
      </c>
      <c r="K151" s="78">
        <v>32</v>
      </c>
      <c r="L151" s="18">
        <f t="shared" si="12"/>
        <v>86.486486486486484</v>
      </c>
      <c r="M151" s="78">
        <v>11</v>
      </c>
      <c r="N151" s="78">
        <v>11</v>
      </c>
      <c r="O151" s="78">
        <v>17</v>
      </c>
      <c r="P151" s="78">
        <v>16</v>
      </c>
      <c r="Q151" s="181" t="s">
        <v>138</v>
      </c>
    </row>
    <row r="152" spans="1:36" ht="22.5">
      <c r="A152" s="176"/>
      <c r="B152" s="187"/>
      <c r="C152" s="179"/>
      <c r="D152" s="66" t="s">
        <v>104</v>
      </c>
      <c r="E152" s="2">
        <v>472602.5</v>
      </c>
      <c r="F152" s="2">
        <v>455602.5</v>
      </c>
      <c r="G152" s="2">
        <f t="shared" si="15"/>
        <v>-17000</v>
      </c>
      <c r="H152" s="2">
        <v>455540.35600000003</v>
      </c>
      <c r="I152" s="44">
        <f t="shared" si="18"/>
        <v>99.986000000000004</v>
      </c>
      <c r="J152" s="70">
        <v>6</v>
      </c>
      <c r="K152" s="70">
        <v>5</v>
      </c>
      <c r="L152" s="70"/>
      <c r="M152" s="79"/>
      <c r="N152" s="79"/>
      <c r="O152" s="79"/>
      <c r="P152" s="79"/>
      <c r="Q152" s="182"/>
    </row>
    <row r="153" spans="1:36" ht="12" customHeight="1">
      <c r="A153" s="176"/>
      <c r="B153" s="187"/>
      <c r="C153" s="179"/>
      <c r="D153" s="66" t="s">
        <v>103</v>
      </c>
      <c r="E153" s="2">
        <v>201408.008</v>
      </c>
      <c r="F153" s="2">
        <v>224221.2</v>
      </c>
      <c r="G153" s="2">
        <f t="shared" si="15"/>
        <v>22813.19200000001</v>
      </c>
      <c r="H153" s="2">
        <v>224144.326</v>
      </c>
      <c r="I153" s="44">
        <f t="shared" si="18"/>
        <v>99.965999999999994</v>
      </c>
      <c r="J153" s="79"/>
      <c r="K153" s="79"/>
      <c r="L153" s="70"/>
      <c r="M153" s="79"/>
      <c r="N153" s="79"/>
      <c r="O153" s="79"/>
      <c r="P153" s="79"/>
      <c r="Q153" s="182"/>
    </row>
    <row r="154" spans="1:36" ht="23.25" customHeight="1">
      <c r="A154" s="176"/>
      <c r="B154" s="187"/>
      <c r="C154" s="179"/>
      <c r="D154" s="66" t="s">
        <v>115</v>
      </c>
      <c r="E154" s="2">
        <v>0</v>
      </c>
      <c r="F154" s="2">
        <v>0</v>
      </c>
      <c r="G154" s="2">
        <f t="shared" si="15"/>
        <v>0</v>
      </c>
      <c r="H154" s="2">
        <v>0</v>
      </c>
      <c r="I154" s="44" t="s">
        <v>129</v>
      </c>
      <c r="J154" s="79"/>
      <c r="K154" s="79"/>
      <c r="L154" s="70"/>
      <c r="M154" s="79"/>
      <c r="N154" s="79"/>
      <c r="O154" s="79"/>
      <c r="P154" s="79"/>
      <c r="Q154" s="183"/>
    </row>
    <row r="155" spans="1:36" ht="14.25" customHeight="1">
      <c r="A155" s="176"/>
      <c r="B155" s="168" t="s">
        <v>28</v>
      </c>
      <c r="C155" s="180" t="s">
        <v>26</v>
      </c>
      <c r="D155" s="66" t="s">
        <v>102</v>
      </c>
      <c r="E155" s="2">
        <f t="shared" ref="E155:F155" si="29">E156+E157+E158</f>
        <v>616829.68700000003</v>
      </c>
      <c r="F155" s="2">
        <f t="shared" si="29"/>
        <v>599294.679</v>
      </c>
      <c r="G155" s="2">
        <f t="shared" si="15"/>
        <v>-17535.008000000031</v>
      </c>
      <c r="H155" s="2">
        <f t="shared" ref="H155" si="30">H156+H157+H158</f>
        <v>599156.81300000008</v>
      </c>
      <c r="I155" s="44">
        <f t="shared" si="18"/>
        <v>99.977000000000004</v>
      </c>
      <c r="J155" s="80">
        <v>9</v>
      </c>
      <c r="K155" s="80">
        <v>8</v>
      </c>
      <c r="L155" s="70">
        <f t="shared" si="12"/>
        <v>88.888888888888886</v>
      </c>
      <c r="M155" s="80">
        <v>3</v>
      </c>
      <c r="N155" s="80">
        <v>3</v>
      </c>
      <c r="O155" s="80">
        <v>7</v>
      </c>
      <c r="P155" s="80">
        <v>7</v>
      </c>
      <c r="Q155" s="68" t="s">
        <v>92</v>
      </c>
    </row>
    <row r="156" spans="1:36" ht="22.5">
      <c r="A156" s="176"/>
      <c r="B156" s="168"/>
      <c r="C156" s="180"/>
      <c r="D156" s="66" t="s">
        <v>104</v>
      </c>
      <c r="E156" s="2">
        <v>472540.79800000001</v>
      </c>
      <c r="F156" s="2">
        <v>455540.79800000001</v>
      </c>
      <c r="G156" s="2">
        <f t="shared" si="15"/>
        <v>-17000</v>
      </c>
      <c r="H156" s="2">
        <v>455478.70500000002</v>
      </c>
      <c r="I156" s="44">
        <f t="shared" si="18"/>
        <v>99.986000000000004</v>
      </c>
      <c r="J156" s="80"/>
      <c r="K156" s="80"/>
      <c r="L156" s="40"/>
      <c r="M156" s="80"/>
      <c r="N156" s="80"/>
      <c r="O156" s="79"/>
      <c r="P156" s="80"/>
      <c r="Q156" s="81"/>
    </row>
    <row r="157" spans="1:36" ht="12" customHeight="1">
      <c r="A157" s="176"/>
      <c r="B157" s="168"/>
      <c r="C157" s="180"/>
      <c r="D157" s="66" t="s">
        <v>103</v>
      </c>
      <c r="E157" s="2">
        <v>144288.889</v>
      </c>
      <c r="F157" s="2">
        <v>143753.88099999999</v>
      </c>
      <c r="G157" s="2">
        <f t="shared" si="15"/>
        <v>-535.00800000000163</v>
      </c>
      <c r="H157" s="2">
        <v>143678.10800000001</v>
      </c>
      <c r="I157" s="44">
        <f t="shared" si="18"/>
        <v>99.947000000000003</v>
      </c>
      <c r="J157" s="80"/>
      <c r="K157" s="80"/>
      <c r="L157" s="40"/>
      <c r="M157" s="80"/>
      <c r="N157" s="80"/>
      <c r="O157" s="79"/>
      <c r="P157" s="80"/>
      <c r="Q157" s="81"/>
    </row>
    <row r="158" spans="1:36" ht="22.5" hidden="1">
      <c r="A158" s="176"/>
      <c r="B158" s="168"/>
      <c r="C158" s="180"/>
      <c r="D158" s="66" t="s">
        <v>115</v>
      </c>
      <c r="E158" s="2">
        <v>0</v>
      </c>
      <c r="F158" s="2">
        <v>0</v>
      </c>
      <c r="G158" s="2">
        <f t="shared" si="15"/>
        <v>0</v>
      </c>
      <c r="H158" s="2">
        <v>0</v>
      </c>
      <c r="I158" s="44" t="s">
        <v>129</v>
      </c>
      <c r="J158" s="80"/>
      <c r="K158" s="80"/>
      <c r="L158" s="40"/>
      <c r="M158" s="80"/>
      <c r="N158" s="80"/>
      <c r="O158" s="79"/>
      <c r="P158" s="80"/>
      <c r="Q158" s="81"/>
    </row>
    <row r="159" spans="1:36" ht="12" customHeight="1">
      <c r="A159" s="176"/>
      <c r="B159" s="168" t="s">
        <v>27</v>
      </c>
      <c r="C159" s="180" t="s">
        <v>26</v>
      </c>
      <c r="D159" s="66" t="s">
        <v>102</v>
      </c>
      <c r="E159" s="2">
        <f t="shared" ref="E159:F159" si="31">E160+E161+E162</f>
        <v>11433.621999999999</v>
      </c>
      <c r="F159" s="2">
        <f t="shared" si="31"/>
        <v>10854.174999999999</v>
      </c>
      <c r="G159" s="2">
        <f t="shared" si="15"/>
        <v>-579.44700000000012</v>
      </c>
      <c r="H159" s="2">
        <f t="shared" ref="H159" si="32">H160+H161+H162</f>
        <v>11433.621999999999</v>
      </c>
      <c r="I159" s="44">
        <f t="shared" si="18"/>
        <v>105.33799999999999</v>
      </c>
      <c r="J159" s="80">
        <v>14</v>
      </c>
      <c r="K159" s="80">
        <v>13</v>
      </c>
      <c r="L159" s="17">
        <f t="shared" si="12"/>
        <v>92.857142857142861</v>
      </c>
      <c r="M159" s="80">
        <v>3</v>
      </c>
      <c r="N159" s="80">
        <v>3</v>
      </c>
      <c r="O159" s="80">
        <v>5</v>
      </c>
      <c r="P159" s="80">
        <v>4</v>
      </c>
      <c r="Q159" s="68" t="s">
        <v>92</v>
      </c>
    </row>
    <row r="160" spans="1:36" ht="22.5">
      <c r="A160" s="176"/>
      <c r="B160" s="168"/>
      <c r="C160" s="180"/>
      <c r="D160" s="66" t="s">
        <v>104</v>
      </c>
      <c r="E160" s="2">
        <v>0</v>
      </c>
      <c r="F160" s="2">
        <v>0</v>
      </c>
      <c r="G160" s="2">
        <f t="shared" si="15"/>
        <v>0</v>
      </c>
      <c r="H160" s="2">
        <v>0</v>
      </c>
      <c r="I160" s="44" t="s">
        <v>129</v>
      </c>
      <c r="J160" s="80"/>
      <c r="K160" s="80"/>
      <c r="L160" s="40"/>
      <c r="M160" s="80"/>
      <c r="N160" s="80"/>
      <c r="O160" s="80"/>
      <c r="P160" s="80"/>
      <c r="Q160" s="82"/>
    </row>
    <row r="161" spans="1:17" ht="13.5" customHeight="1">
      <c r="A161" s="176"/>
      <c r="B161" s="168"/>
      <c r="C161" s="180"/>
      <c r="D161" s="66" t="s">
        <v>103</v>
      </c>
      <c r="E161" s="2">
        <v>11433.621999999999</v>
      </c>
      <c r="F161" s="2">
        <v>10854.174999999999</v>
      </c>
      <c r="G161" s="2">
        <f t="shared" si="15"/>
        <v>-579.44700000000012</v>
      </c>
      <c r="H161" s="2">
        <v>11433.621999999999</v>
      </c>
      <c r="I161" s="44">
        <f t="shared" si="18"/>
        <v>105.33799999999999</v>
      </c>
      <c r="J161" s="80"/>
      <c r="K161" s="80"/>
      <c r="L161" s="40"/>
      <c r="M161" s="80"/>
      <c r="N161" s="80"/>
      <c r="O161" s="80"/>
      <c r="P161" s="80"/>
      <c r="Q161" s="82"/>
    </row>
    <row r="162" spans="1:17" ht="24" hidden="1" customHeight="1">
      <c r="A162" s="176"/>
      <c r="B162" s="168"/>
      <c r="C162" s="180"/>
      <c r="D162" s="66" t="s">
        <v>115</v>
      </c>
      <c r="E162" s="2">
        <v>0</v>
      </c>
      <c r="F162" s="2">
        <v>0</v>
      </c>
      <c r="G162" s="2">
        <f t="shared" si="15"/>
        <v>0</v>
      </c>
      <c r="H162" s="2">
        <v>0</v>
      </c>
      <c r="I162" s="44" t="s">
        <v>129</v>
      </c>
      <c r="J162" s="80"/>
      <c r="K162" s="80"/>
      <c r="L162" s="40"/>
      <c r="M162" s="80"/>
      <c r="N162" s="80"/>
      <c r="O162" s="80"/>
      <c r="P162" s="80"/>
      <c r="Q162" s="81"/>
    </row>
    <row r="163" spans="1:17" ht="11.25" customHeight="1">
      <c r="A163" s="176"/>
      <c r="B163" s="168" t="s">
        <v>145</v>
      </c>
      <c r="C163" s="180" t="s">
        <v>26</v>
      </c>
      <c r="D163" s="66" t="s">
        <v>102</v>
      </c>
      <c r="E163" s="2">
        <f t="shared" ref="E163" si="33">E164+E165+E166</f>
        <v>44555.400999999998</v>
      </c>
      <c r="F163" s="2">
        <f>F164+F165</f>
        <v>67903.600999999995</v>
      </c>
      <c r="G163" s="2">
        <f t="shared" si="15"/>
        <v>23348.199999999997</v>
      </c>
      <c r="H163" s="2">
        <f t="shared" ref="H163" si="34">H164+H165+H166</f>
        <v>67902.745999999999</v>
      </c>
      <c r="I163" s="44">
        <f t="shared" si="18"/>
        <v>99.998999999999995</v>
      </c>
      <c r="J163" s="80">
        <v>1</v>
      </c>
      <c r="K163" s="80">
        <v>1</v>
      </c>
      <c r="L163" s="40">
        <f>K163*100/J163</f>
        <v>100</v>
      </c>
      <c r="M163" s="80">
        <v>3</v>
      </c>
      <c r="N163" s="80">
        <v>3</v>
      </c>
      <c r="O163" s="80">
        <v>3</v>
      </c>
      <c r="P163" s="80">
        <v>3</v>
      </c>
      <c r="Q163" s="68" t="s">
        <v>92</v>
      </c>
    </row>
    <row r="164" spans="1:17" ht="22.5">
      <c r="A164" s="176"/>
      <c r="B164" s="168"/>
      <c r="C164" s="180"/>
      <c r="D164" s="66" t="s">
        <v>104</v>
      </c>
      <c r="E164" s="2">
        <v>0</v>
      </c>
      <c r="F164" s="2">
        <v>0</v>
      </c>
      <c r="G164" s="2">
        <f t="shared" si="15"/>
        <v>0</v>
      </c>
      <c r="H164" s="2">
        <v>0</v>
      </c>
      <c r="I164" s="44" t="s">
        <v>129</v>
      </c>
      <c r="J164" s="80"/>
      <c r="K164" s="80"/>
      <c r="L164" s="40"/>
      <c r="M164" s="80"/>
      <c r="N164" s="80"/>
      <c r="O164" s="80"/>
      <c r="P164" s="80"/>
      <c r="Q164" s="120"/>
    </row>
    <row r="165" spans="1:17" ht="27" customHeight="1">
      <c r="A165" s="176"/>
      <c r="B165" s="168"/>
      <c r="C165" s="180"/>
      <c r="D165" s="66" t="s">
        <v>103</v>
      </c>
      <c r="E165" s="2">
        <v>44555.400999999998</v>
      </c>
      <c r="F165" s="2">
        <v>67903.600999999995</v>
      </c>
      <c r="G165" s="2">
        <f t="shared" si="15"/>
        <v>23348.199999999997</v>
      </c>
      <c r="H165" s="2">
        <v>67902.745999999999</v>
      </c>
      <c r="I165" s="44">
        <f t="shared" si="18"/>
        <v>99.998999999999995</v>
      </c>
      <c r="J165" s="80"/>
      <c r="K165" s="80"/>
      <c r="L165" s="40"/>
      <c r="M165" s="80"/>
      <c r="N165" s="80"/>
      <c r="O165" s="80"/>
      <c r="P165" s="80"/>
      <c r="Q165" s="120"/>
    </row>
    <row r="166" spans="1:17" ht="23.25" hidden="1" customHeight="1">
      <c r="A166" s="176"/>
      <c r="B166" s="168"/>
      <c r="C166" s="180"/>
      <c r="D166" s="66" t="s">
        <v>115</v>
      </c>
      <c r="E166" s="2">
        <v>0</v>
      </c>
      <c r="F166" s="2">
        <v>0</v>
      </c>
      <c r="G166" s="2">
        <f t="shared" si="15"/>
        <v>0</v>
      </c>
      <c r="H166" s="2">
        <v>0</v>
      </c>
      <c r="I166" s="44" t="s">
        <v>129</v>
      </c>
      <c r="J166" s="80"/>
      <c r="K166" s="80"/>
      <c r="L166" s="40"/>
      <c r="M166" s="80"/>
      <c r="N166" s="80"/>
      <c r="O166" s="80"/>
      <c r="P166" s="80"/>
      <c r="Q166" s="120"/>
    </row>
    <row r="167" spans="1:17" ht="11.25" customHeight="1">
      <c r="A167" s="184"/>
      <c r="B167" s="168" t="s">
        <v>148</v>
      </c>
      <c r="C167" s="180" t="s">
        <v>26</v>
      </c>
      <c r="D167" s="66" t="s">
        <v>102</v>
      </c>
      <c r="E167" s="2">
        <f t="shared" ref="E167:H167" si="35">E168+E169+E170</f>
        <v>1191.798</v>
      </c>
      <c r="F167" s="2">
        <f t="shared" si="35"/>
        <v>1191.798</v>
      </c>
      <c r="G167" s="2">
        <f t="shared" si="15"/>
        <v>0</v>
      </c>
      <c r="H167" s="2">
        <f t="shared" si="35"/>
        <v>1191.501</v>
      </c>
      <c r="I167" s="44">
        <f t="shared" si="18"/>
        <v>99.974999999999994</v>
      </c>
      <c r="J167" s="80">
        <v>7</v>
      </c>
      <c r="K167" s="80">
        <v>5</v>
      </c>
      <c r="L167" s="17">
        <f>K167*100/J167</f>
        <v>71.428571428571431</v>
      </c>
      <c r="M167" s="80">
        <v>2</v>
      </c>
      <c r="N167" s="80">
        <v>2</v>
      </c>
      <c r="O167" s="80">
        <v>2</v>
      </c>
      <c r="P167" s="80">
        <v>2</v>
      </c>
      <c r="Q167" s="68" t="s">
        <v>92</v>
      </c>
    </row>
    <row r="168" spans="1:17" ht="23.25" customHeight="1">
      <c r="A168" s="185"/>
      <c r="B168" s="168"/>
      <c r="C168" s="180"/>
      <c r="D168" s="66" t="s">
        <v>104</v>
      </c>
      <c r="E168" s="2">
        <v>61.701999999999998</v>
      </c>
      <c r="F168" s="2">
        <v>61.701999999999998</v>
      </c>
      <c r="G168" s="2">
        <f t="shared" si="15"/>
        <v>0</v>
      </c>
      <c r="H168" s="2">
        <v>61.651000000000003</v>
      </c>
      <c r="I168" s="44">
        <f t="shared" si="18"/>
        <v>99.917000000000002</v>
      </c>
      <c r="J168" s="80"/>
      <c r="K168" s="80"/>
      <c r="L168" s="40"/>
      <c r="M168" s="80"/>
      <c r="N168" s="80"/>
      <c r="O168" s="80"/>
      <c r="P168" s="80"/>
      <c r="Q168" s="120"/>
    </row>
    <row r="169" spans="1:17" ht="14.25" customHeight="1">
      <c r="A169" s="186"/>
      <c r="B169" s="168"/>
      <c r="C169" s="180"/>
      <c r="D169" s="66" t="s">
        <v>103</v>
      </c>
      <c r="E169" s="2">
        <v>1130.096</v>
      </c>
      <c r="F169" s="2">
        <v>1130.096</v>
      </c>
      <c r="G169" s="2">
        <f t="shared" si="15"/>
        <v>0</v>
      </c>
      <c r="H169" s="2">
        <v>1129.8499999999999</v>
      </c>
      <c r="I169" s="44">
        <f t="shared" si="18"/>
        <v>99.977999999999994</v>
      </c>
      <c r="J169" s="80"/>
      <c r="K169" s="80"/>
      <c r="L169" s="40"/>
      <c r="M169" s="80"/>
      <c r="N169" s="80"/>
      <c r="O169" s="80"/>
      <c r="P169" s="80"/>
      <c r="Q169" s="120"/>
    </row>
    <row r="170" spans="1:17" ht="26.25" hidden="1" customHeight="1">
      <c r="A170" s="62"/>
      <c r="B170" s="168"/>
      <c r="C170" s="180"/>
      <c r="D170" s="66" t="s">
        <v>115</v>
      </c>
      <c r="E170" s="2">
        <v>0</v>
      </c>
      <c r="F170" s="2">
        <v>0</v>
      </c>
      <c r="G170" s="2">
        <v>0</v>
      </c>
      <c r="H170" s="2">
        <v>0</v>
      </c>
      <c r="I170" s="44" t="s">
        <v>129</v>
      </c>
      <c r="J170" s="80"/>
      <c r="K170" s="80"/>
      <c r="L170" s="40"/>
      <c r="M170" s="80"/>
      <c r="N170" s="80"/>
      <c r="O170" s="80"/>
      <c r="P170" s="80"/>
      <c r="Q170" s="121"/>
    </row>
    <row r="171" spans="1:17" ht="15" customHeight="1">
      <c r="A171" s="188">
        <v>9</v>
      </c>
      <c r="B171" s="187" t="s">
        <v>29</v>
      </c>
      <c r="C171" s="179" t="s">
        <v>139</v>
      </c>
      <c r="D171" s="63" t="s">
        <v>102</v>
      </c>
      <c r="E171" s="32">
        <f>SUM(E172:E174)</f>
        <v>357057.24400000001</v>
      </c>
      <c r="F171" s="32">
        <f>SUM(F172:F174)</f>
        <v>426174.99599999998</v>
      </c>
      <c r="G171" s="32">
        <f>SUM(G172:G174)</f>
        <v>69117.751999999979</v>
      </c>
      <c r="H171" s="32">
        <f>SUM(H172:H174)</f>
        <v>425843.41499999998</v>
      </c>
      <c r="I171" s="18">
        <f t="shared" ref="I171" si="36">ROUND(H171/F171 *100,3)</f>
        <v>99.921999999999997</v>
      </c>
      <c r="J171" s="78">
        <v>12</v>
      </c>
      <c r="K171" s="78">
        <v>12</v>
      </c>
      <c r="L171" s="73">
        <f t="shared" ref="L171:L216" si="37">K171*100/J171</f>
        <v>100</v>
      </c>
      <c r="M171" s="78">
        <v>4</v>
      </c>
      <c r="N171" s="78">
        <v>4</v>
      </c>
      <c r="O171" s="73">
        <v>14</v>
      </c>
      <c r="P171" s="73">
        <v>14</v>
      </c>
      <c r="Q171" s="181" t="s">
        <v>138</v>
      </c>
    </row>
    <row r="172" spans="1:17" ht="22.5">
      <c r="A172" s="188"/>
      <c r="B172" s="187"/>
      <c r="C172" s="179"/>
      <c r="D172" s="66" t="s">
        <v>104</v>
      </c>
      <c r="E172" s="2">
        <v>59106.8</v>
      </c>
      <c r="F172" s="2">
        <v>59106.8</v>
      </c>
      <c r="G172" s="2">
        <f t="shared" si="15"/>
        <v>0</v>
      </c>
      <c r="H172" s="2">
        <v>58988.864999999998</v>
      </c>
      <c r="I172" s="17">
        <f t="shared" si="18"/>
        <v>99.8</v>
      </c>
      <c r="J172" s="40">
        <v>3</v>
      </c>
      <c r="K172" s="40">
        <v>3</v>
      </c>
      <c r="L172" s="40"/>
      <c r="M172" s="40"/>
      <c r="N172" s="40"/>
      <c r="O172" s="40"/>
      <c r="P172" s="40"/>
      <c r="Q172" s="182"/>
    </row>
    <row r="173" spans="1:17" ht="18" customHeight="1">
      <c r="A173" s="188"/>
      <c r="B173" s="187"/>
      <c r="C173" s="179"/>
      <c r="D173" s="66" t="s">
        <v>103</v>
      </c>
      <c r="E173" s="2">
        <v>297950.44400000002</v>
      </c>
      <c r="F173" s="2">
        <v>367068.196</v>
      </c>
      <c r="G173" s="2">
        <f t="shared" si="15"/>
        <v>69117.751999999979</v>
      </c>
      <c r="H173" s="2">
        <v>366854.55</v>
      </c>
      <c r="I173" s="17">
        <f t="shared" si="18"/>
        <v>99.941999999999993</v>
      </c>
      <c r="J173" s="40"/>
      <c r="K173" s="40"/>
      <c r="L173" s="40"/>
      <c r="M173" s="40"/>
      <c r="N173" s="40"/>
      <c r="O173" s="40"/>
      <c r="P173" s="40"/>
      <c r="Q173" s="182"/>
    </row>
    <row r="174" spans="1:17" ht="22.5" hidden="1">
      <c r="A174" s="188"/>
      <c r="B174" s="187"/>
      <c r="C174" s="179"/>
      <c r="D174" s="66" t="s">
        <v>115</v>
      </c>
      <c r="E174" s="2">
        <v>0</v>
      </c>
      <c r="F174" s="2">
        <v>0</v>
      </c>
      <c r="G174" s="2">
        <f t="shared" si="15"/>
        <v>0</v>
      </c>
      <c r="H174" s="2">
        <v>0</v>
      </c>
      <c r="I174" s="44" t="s">
        <v>129</v>
      </c>
      <c r="J174" s="40"/>
      <c r="K174" s="40"/>
      <c r="L174" s="40"/>
      <c r="M174" s="40"/>
      <c r="N174" s="40"/>
      <c r="O174" s="40"/>
      <c r="P174" s="40"/>
      <c r="Q174" s="183"/>
    </row>
    <row r="175" spans="1:17" ht="12" customHeight="1">
      <c r="A175" s="188"/>
      <c r="B175" s="168" t="s">
        <v>31</v>
      </c>
      <c r="C175" s="178" t="s">
        <v>30</v>
      </c>
      <c r="D175" s="66" t="s">
        <v>102</v>
      </c>
      <c r="E175" s="2">
        <f t="shared" ref="E175:F175" si="38">E176+E177+E178</f>
        <v>66355.368000000002</v>
      </c>
      <c r="F175" s="2">
        <f t="shared" si="38"/>
        <v>73331.550999999992</v>
      </c>
      <c r="G175" s="2">
        <f t="shared" si="15"/>
        <v>6976.18299999999</v>
      </c>
      <c r="H175" s="2">
        <f>H176+H177</f>
        <v>73331.55</v>
      </c>
      <c r="I175" s="44">
        <f t="shared" si="18"/>
        <v>100</v>
      </c>
      <c r="J175" s="40">
        <v>3</v>
      </c>
      <c r="K175" s="40">
        <v>3</v>
      </c>
      <c r="L175" s="40">
        <f t="shared" si="37"/>
        <v>100</v>
      </c>
      <c r="M175" s="40">
        <v>1</v>
      </c>
      <c r="N175" s="40">
        <v>1</v>
      </c>
      <c r="O175" s="40">
        <v>2</v>
      </c>
      <c r="P175" s="40">
        <v>2</v>
      </c>
      <c r="Q175" s="68" t="s">
        <v>92</v>
      </c>
    </row>
    <row r="176" spans="1:17" ht="22.5">
      <c r="A176" s="188"/>
      <c r="B176" s="168"/>
      <c r="C176" s="178"/>
      <c r="D176" s="66" t="s">
        <v>104</v>
      </c>
      <c r="E176" s="2">
        <v>58843.7</v>
      </c>
      <c r="F176" s="2">
        <v>58843.7</v>
      </c>
      <c r="G176" s="2">
        <f t="shared" si="15"/>
        <v>0</v>
      </c>
      <c r="H176" s="2">
        <v>58843.7</v>
      </c>
      <c r="I176" s="44">
        <f t="shared" si="18"/>
        <v>100</v>
      </c>
      <c r="J176" s="40"/>
      <c r="K176" s="40"/>
      <c r="L176" s="40"/>
      <c r="M176" s="40"/>
      <c r="N176" s="40"/>
      <c r="O176" s="40"/>
      <c r="P176" s="40"/>
      <c r="Q176" s="68"/>
    </row>
    <row r="177" spans="1:17" ht="14.25" customHeight="1">
      <c r="A177" s="188"/>
      <c r="B177" s="168"/>
      <c r="C177" s="178"/>
      <c r="D177" s="66" t="s">
        <v>103</v>
      </c>
      <c r="E177" s="2">
        <v>7511.6679999999997</v>
      </c>
      <c r="F177" s="2">
        <v>14487.851000000001</v>
      </c>
      <c r="G177" s="2">
        <f t="shared" si="15"/>
        <v>6976.1830000000009</v>
      </c>
      <c r="H177" s="2">
        <v>14487.85</v>
      </c>
      <c r="I177" s="44">
        <f t="shared" si="18"/>
        <v>100</v>
      </c>
      <c r="J177" s="40"/>
      <c r="K177" s="40"/>
      <c r="L177" s="40"/>
      <c r="M177" s="40"/>
      <c r="N177" s="40"/>
      <c r="O177" s="40"/>
      <c r="P177" s="40"/>
      <c r="Q177" s="68"/>
    </row>
    <row r="178" spans="1:17" ht="22.5" hidden="1">
      <c r="A178" s="188"/>
      <c r="B178" s="168"/>
      <c r="C178" s="178"/>
      <c r="D178" s="66" t="s">
        <v>115</v>
      </c>
      <c r="E178" s="2">
        <v>0</v>
      </c>
      <c r="F178" s="2">
        <v>0</v>
      </c>
      <c r="G178" s="2">
        <f t="shared" si="15"/>
        <v>0</v>
      </c>
      <c r="H178" s="2">
        <v>0</v>
      </c>
      <c r="I178" s="44" t="s">
        <v>129</v>
      </c>
      <c r="J178" s="40"/>
      <c r="K178" s="40"/>
      <c r="L178" s="40"/>
      <c r="M178" s="40"/>
      <c r="N178" s="40"/>
      <c r="O178" s="40"/>
      <c r="P178" s="40"/>
      <c r="Q178" s="68"/>
    </row>
    <row r="179" spans="1:17" ht="12.75" customHeight="1">
      <c r="A179" s="188"/>
      <c r="B179" s="168" t="s">
        <v>32</v>
      </c>
      <c r="C179" s="180" t="s">
        <v>164</v>
      </c>
      <c r="D179" s="66" t="s">
        <v>102</v>
      </c>
      <c r="E179" s="2">
        <f t="shared" ref="E179:F179" si="39">E180+E181+E182</f>
        <v>263.10000000000002</v>
      </c>
      <c r="F179" s="2">
        <f t="shared" si="39"/>
        <v>263.10000000000002</v>
      </c>
      <c r="G179" s="2">
        <f t="shared" si="15"/>
        <v>0</v>
      </c>
      <c r="H179" s="2">
        <f>H180+H181+H182</f>
        <v>145.16499999999999</v>
      </c>
      <c r="I179" s="83">
        <f t="shared" si="18"/>
        <v>55.174999999999997</v>
      </c>
      <c r="J179" s="40">
        <v>2</v>
      </c>
      <c r="K179" s="40">
        <v>2</v>
      </c>
      <c r="L179" s="40">
        <f t="shared" si="37"/>
        <v>100</v>
      </c>
      <c r="M179" s="40">
        <v>1</v>
      </c>
      <c r="N179" s="40">
        <v>1</v>
      </c>
      <c r="O179" s="40">
        <v>3</v>
      </c>
      <c r="P179" s="40">
        <v>3</v>
      </c>
      <c r="Q179" s="68" t="s">
        <v>92</v>
      </c>
    </row>
    <row r="180" spans="1:17" ht="22.5">
      <c r="A180" s="188"/>
      <c r="B180" s="168"/>
      <c r="C180" s="180"/>
      <c r="D180" s="66" t="s">
        <v>104</v>
      </c>
      <c r="E180" s="2">
        <v>263.10000000000002</v>
      </c>
      <c r="F180" s="2">
        <v>263.10000000000002</v>
      </c>
      <c r="G180" s="2">
        <f t="shared" si="15"/>
        <v>0</v>
      </c>
      <c r="H180" s="2">
        <v>145.16499999999999</v>
      </c>
      <c r="I180" s="83">
        <f t="shared" si="18"/>
        <v>55.174999999999997</v>
      </c>
      <c r="J180" s="40"/>
      <c r="K180" s="40"/>
      <c r="L180" s="40"/>
      <c r="M180" s="40"/>
      <c r="N180" s="40"/>
      <c r="O180" s="40"/>
      <c r="P180" s="40"/>
      <c r="Q180" s="41"/>
    </row>
    <row r="181" spans="1:17" ht="15" customHeight="1">
      <c r="A181" s="188"/>
      <c r="B181" s="168"/>
      <c r="C181" s="180"/>
      <c r="D181" s="66" t="s">
        <v>103</v>
      </c>
      <c r="E181" s="2">
        <v>0</v>
      </c>
      <c r="F181" s="2">
        <v>0</v>
      </c>
      <c r="G181" s="2">
        <f t="shared" ref="G181:G184" si="40">F181-E181</f>
        <v>0</v>
      </c>
      <c r="H181" s="2">
        <v>0</v>
      </c>
      <c r="I181" s="83" t="s">
        <v>129</v>
      </c>
      <c r="J181" s="40"/>
      <c r="K181" s="40"/>
      <c r="L181" s="40"/>
      <c r="M181" s="40"/>
      <c r="N181" s="40"/>
      <c r="O181" s="40"/>
      <c r="P181" s="40"/>
      <c r="Q181" s="41"/>
    </row>
    <row r="182" spans="1:17" ht="22.5" hidden="1">
      <c r="A182" s="188"/>
      <c r="B182" s="168"/>
      <c r="C182" s="180"/>
      <c r="D182" s="66" t="s">
        <v>115</v>
      </c>
      <c r="E182" s="2">
        <v>0</v>
      </c>
      <c r="F182" s="2">
        <v>0</v>
      </c>
      <c r="G182" s="2">
        <f t="shared" si="40"/>
        <v>0</v>
      </c>
      <c r="H182" s="2">
        <v>0</v>
      </c>
      <c r="I182" s="83" t="s">
        <v>129</v>
      </c>
      <c r="J182" s="40"/>
      <c r="K182" s="40"/>
      <c r="L182" s="40"/>
      <c r="M182" s="40"/>
      <c r="N182" s="40"/>
      <c r="O182" s="40"/>
      <c r="P182" s="40"/>
      <c r="Q182" s="68"/>
    </row>
    <row r="183" spans="1:17" ht="12" customHeight="1">
      <c r="A183" s="188"/>
      <c r="B183" s="168" t="s">
        <v>33</v>
      </c>
      <c r="C183" s="180" t="s">
        <v>139</v>
      </c>
      <c r="D183" s="66" t="s">
        <v>102</v>
      </c>
      <c r="E183" s="2">
        <f>E184+E185+E186</f>
        <v>290438.77600000001</v>
      </c>
      <c r="F183" s="2">
        <f>F184+F185+F186</f>
        <v>352580.34499999997</v>
      </c>
      <c r="G183" s="2">
        <f t="shared" si="40"/>
        <v>62141.568999999959</v>
      </c>
      <c r="H183" s="2">
        <f>H184+H185+H186</f>
        <v>352366.7</v>
      </c>
      <c r="I183" s="83">
        <f t="shared" si="18"/>
        <v>99.938999999999993</v>
      </c>
      <c r="J183" s="40">
        <v>3</v>
      </c>
      <c r="K183" s="40">
        <v>3</v>
      </c>
      <c r="L183" s="40">
        <f t="shared" si="37"/>
        <v>100</v>
      </c>
      <c r="M183" s="40">
        <v>1</v>
      </c>
      <c r="N183" s="40">
        <v>1</v>
      </c>
      <c r="O183" s="40">
        <v>9</v>
      </c>
      <c r="P183" s="40">
        <v>9</v>
      </c>
      <c r="Q183" s="41" t="s">
        <v>92</v>
      </c>
    </row>
    <row r="184" spans="1:17" ht="22.5">
      <c r="A184" s="188"/>
      <c r="B184" s="168"/>
      <c r="C184" s="180"/>
      <c r="D184" s="66" t="s">
        <v>104</v>
      </c>
      <c r="E184" s="2">
        <v>0</v>
      </c>
      <c r="F184" s="2">
        <v>0</v>
      </c>
      <c r="G184" s="2">
        <f t="shared" si="40"/>
        <v>0</v>
      </c>
      <c r="H184" s="2">
        <v>0</v>
      </c>
      <c r="I184" s="83" t="s">
        <v>129</v>
      </c>
      <c r="J184" s="117"/>
      <c r="K184" s="117"/>
      <c r="L184" s="40"/>
      <c r="M184" s="117"/>
      <c r="N184" s="117"/>
      <c r="O184" s="117"/>
      <c r="P184" s="117"/>
      <c r="Q184" s="120"/>
    </row>
    <row r="185" spans="1:17" ht="74.25" customHeight="1">
      <c r="A185" s="188"/>
      <c r="B185" s="168"/>
      <c r="C185" s="180"/>
      <c r="D185" s="112" t="s">
        <v>103</v>
      </c>
      <c r="E185" s="135">
        <v>290438.77600000001</v>
      </c>
      <c r="F185" s="135">
        <v>352580.34499999997</v>
      </c>
      <c r="G185" s="135">
        <f>F185-E185</f>
        <v>62141.568999999959</v>
      </c>
      <c r="H185" s="135">
        <v>352366.7</v>
      </c>
      <c r="I185" s="136">
        <f t="shared" si="18"/>
        <v>99.938999999999993</v>
      </c>
      <c r="J185" s="137"/>
      <c r="K185" s="117"/>
      <c r="L185" s="40"/>
      <c r="M185" s="117"/>
      <c r="N185" s="117"/>
      <c r="O185" s="117"/>
      <c r="P185" s="117"/>
      <c r="Q185" s="120"/>
    </row>
    <row r="186" spans="1:17" ht="1.5" customHeight="1">
      <c r="A186" s="188"/>
      <c r="B186" s="168"/>
      <c r="C186" s="180"/>
      <c r="D186" s="66" t="s">
        <v>115</v>
      </c>
      <c r="E186" s="2">
        <v>0</v>
      </c>
      <c r="F186" s="2">
        <v>0</v>
      </c>
      <c r="G186" s="2">
        <f t="shared" ref="G186:G249" si="41">F186-E186</f>
        <v>0</v>
      </c>
      <c r="H186" s="2">
        <v>0</v>
      </c>
      <c r="I186" s="83" t="s">
        <v>129</v>
      </c>
      <c r="J186" s="117"/>
      <c r="K186" s="117"/>
      <c r="L186" s="40"/>
      <c r="M186" s="117"/>
      <c r="N186" s="117"/>
      <c r="O186" s="117"/>
      <c r="P186" s="117"/>
      <c r="Q186" s="120"/>
    </row>
    <row r="187" spans="1:17" ht="15" customHeight="1">
      <c r="A187" s="176">
        <v>10</v>
      </c>
      <c r="B187" s="187" t="s">
        <v>35</v>
      </c>
      <c r="C187" s="179" t="s">
        <v>106</v>
      </c>
      <c r="D187" s="63" t="s">
        <v>102</v>
      </c>
      <c r="E187" s="32">
        <f>E191+E195+E199+E203+E207</f>
        <v>1024830.9500000001</v>
      </c>
      <c r="F187" s="32">
        <f>F191+F195+F199+F203+F207</f>
        <v>1038903.9460000001</v>
      </c>
      <c r="G187" s="32">
        <f t="shared" si="41"/>
        <v>14072.996000000043</v>
      </c>
      <c r="H187" s="32">
        <f>H191+H195+H199+H203+H207</f>
        <v>1032603.8260000001</v>
      </c>
      <c r="I187" s="18">
        <f t="shared" ref="I187:I253" si="42">ROUND(H187/F187 *100,3)</f>
        <v>99.394000000000005</v>
      </c>
      <c r="J187" s="65">
        <v>18</v>
      </c>
      <c r="K187" s="65">
        <v>15</v>
      </c>
      <c r="L187" s="75">
        <f t="shared" si="37"/>
        <v>83.333333333333329</v>
      </c>
      <c r="M187" s="65">
        <v>8</v>
      </c>
      <c r="N187" s="65">
        <v>8</v>
      </c>
      <c r="O187" s="65">
        <v>15</v>
      </c>
      <c r="P187" s="65">
        <v>15</v>
      </c>
      <c r="Q187" s="181" t="s">
        <v>138</v>
      </c>
    </row>
    <row r="188" spans="1:17" ht="24" customHeight="1">
      <c r="A188" s="176"/>
      <c r="B188" s="187"/>
      <c r="C188" s="179"/>
      <c r="D188" s="66" t="s">
        <v>104</v>
      </c>
      <c r="E188" s="2">
        <v>0</v>
      </c>
      <c r="F188" s="2">
        <v>0</v>
      </c>
      <c r="G188" s="2">
        <f t="shared" si="41"/>
        <v>0</v>
      </c>
      <c r="H188" s="2">
        <v>0</v>
      </c>
      <c r="I188" s="17" t="s">
        <v>129</v>
      </c>
      <c r="J188" s="40">
        <v>4</v>
      </c>
      <c r="K188" s="40">
        <v>3</v>
      </c>
      <c r="L188" s="40"/>
      <c r="M188" s="40"/>
      <c r="N188" s="40"/>
      <c r="O188" s="40"/>
      <c r="P188" s="40"/>
      <c r="Q188" s="182"/>
    </row>
    <row r="189" spans="1:17" ht="23.25" customHeight="1">
      <c r="A189" s="176"/>
      <c r="B189" s="187"/>
      <c r="C189" s="179"/>
      <c r="D189" s="66" t="s">
        <v>103</v>
      </c>
      <c r="E189" s="2">
        <v>1024830.95</v>
      </c>
      <c r="F189" s="2">
        <v>1038903.946</v>
      </c>
      <c r="G189" s="2">
        <f t="shared" si="41"/>
        <v>14072.996000000043</v>
      </c>
      <c r="H189" s="2">
        <v>1032603.826</v>
      </c>
      <c r="I189" s="17">
        <f t="shared" si="42"/>
        <v>99.394000000000005</v>
      </c>
      <c r="J189" s="40"/>
      <c r="K189" s="40"/>
      <c r="L189" s="40"/>
      <c r="M189" s="40"/>
      <c r="N189" s="40"/>
      <c r="O189" s="40"/>
      <c r="P189" s="40"/>
      <c r="Q189" s="182"/>
    </row>
    <row r="190" spans="1:17" ht="27" hidden="1" customHeight="1">
      <c r="A190" s="176"/>
      <c r="B190" s="187"/>
      <c r="C190" s="179"/>
      <c r="D190" s="66" t="s">
        <v>115</v>
      </c>
      <c r="E190" s="2">
        <v>0</v>
      </c>
      <c r="F190" s="2">
        <v>0</v>
      </c>
      <c r="G190" s="2">
        <f t="shared" si="41"/>
        <v>0</v>
      </c>
      <c r="H190" s="2">
        <v>0</v>
      </c>
      <c r="I190" s="17" t="s">
        <v>129</v>
      </c>
      <c r="J190" s="40"/>
      <c r="K190" s="40"/>
      <c r="L190" s="40"/>
      <c r="M190" s="40"/>
      <c r="N190" s="40"/>
      <c r="O190" s="40"/>
      <c r="P190" s="40"/>
      <c r="Q190" s="183"/>
    </row>
    <row r="191" spans="1:17" ht="15" customHeight="1">
      <c r="A191" s="176"/>
      <c r="B191" s="168" t="s">
        <v>36</v>
      </c>
      <c r="C191" s="180" t="s">
        <v>106</v>
      </c>
      <c r="D191" s="66" t="s">
        <v>102</v>
      </c>
      <c r="E191" s="2">
        <f>E192+E193</f>
        <v>288184.96999999997</v>
      </c>
      <c r="F191" s="2">
        <f>F192+F193</f>
        <v>288332.19</v>
      </c>
      <c r="G191" s="2">
        <f t="shared" si="41"/>
        <v>147.22000000003027</v>
      </c>
      <c r="H191" s="2">
        <f>H192+H193</f>
        <v>282275.88</v>
      </c>
      <c r="I191" s="17">
        <f t="shared" si="42"/>
        <v>97.9</v>
      </c>
      <c r="J191" s="40">
        <v>6</v>
      </c>
      <c r="K191" s="40">
        <v>6</v>
      </c>
      <c r="L191" s="40">
        <f t="shared" si="37"/>
        <v>100</v>
      </c>
      <c r="M191" s="40">
        <v>3</v>
      </c>
      <c r="N191" s="40">
        <v>3</v>
      </c>
      <c r="O191" s="40">
        <v>6</v>
      </c>
      <c r="P191" s="40">
        <v>6</v>
      </c>
      <c r="Q191" s="68" t="s">
        <v>92</v>
      </c>
    </row>
    <row r="192" spans="1:17" ht="21" customHeight="1">
      <c r="A192" s="176"/>
      <c r="B192" s="168"/>
      <c r="C192" s="180"/>
      <c r="D192" s="66" t="s">
        <v>104</v>
      </c>
      <c r="E192" s="2">
        <v>0</v>
      </c>
      <c r="F192" s="2">
        <v>0</v>
      </c>
      <c r="G192" s="2">
        <f t="shared" si="41"/>
        <v>0</v>
      </c>
      <c r="H192" s="2">
        <v>0</v>
      </c>
      <c r="I192" s="17" t="s">
        <v>129</v>
      </c>
      <c r="J192" s="40"/>
      <c r="K192" s="40"/>
      <c r="L192" s="40"/>
      <c r="M192" s="40"/>
      <c r="N192" s="40"/>
      <c r="O192" s="40"/>
      <c r="P192" s="40"/>
      <c r="Q192" s="68"/>
    </row>
    <row r="193" spans="1:17" ht="13.5" customHeight="1">
      <c r="A193" s="176"/>
      <c r="B193" s="168"/>
      <c r="C193" s="180"/>
      <c r="D193" s="66" t="s">
        <v>103</v>
      </c>
      <c r="E193" s="2">
        <v>288184.96999999997</v>
      </c>
      <c r="F193" s="2">
        <v>288332.19</v>
      </c>
      <c r="G193" s="2">
        <f t="shared" si="41"/>
        <v>147.22000000003027</v>
      </c>
      <c r="H193" s="2">
        <v>282275.88</v>
      </c>
      <c r="I193" s="17">
        <f t="shared" si="42"/>
        <v>97.9</v>
      </c>
      <c r="J193" s="40"/>
      <c r="K193" s="40"/>
      <c r="L193" s="40"/>
      <c r="M193" s="40"/>
      <c r="N193" s="40"/>
      <c r="O193" s="40"/>
      <c r="P193" s="40"/>
      <c r="Q193" s="68"/>
    </row>
    <row r="194" spans="1:17" ht="4.5" hidden="1" customHeight="1">
      <c r="A194" s="176"/>
      <c r="B194" s="168"/>
      <c r="C194" s="180"/>
      <c r="D194" s="66" t="s">
        <v>115</v>
      </c>
      <c r="E194" s="2">
        <v>0</v>
      </c>
      <c r="F194" s="2">
        <v>0</v>
      </c>
      <c r="G194" s="2">
        <f t="shared" si="41"/>
        <v>0</v>
      </c>
      <c r="H194" s="2">
        <v>0</v>
      </c>
      <c r="I194" s="17" t="s">
        <v>129</v>
      </c>
      <c r="J194" s="40"/>
      <c r="K194" s="40"/>
      <c r="L194" s="40"/>
      <c r="M194" s="40"/>
      <c r="N194" s="40"/>
      <c r="O194" s="40"/>
      <c r="P194" s="40"/>
      <c r="Q194" s="68"/>
    </row>
    <row r="195" spans="1:17" ht="15" customHeight="1">
      <c r="A195" s="176"/>
      <c r="B195" s="168" t="s">
        <v>37</v>
      </c>
      <c r="C195" s="180" t="s">
        <v>106</v>
      </c>
      <c r="D195" s="66" t="s">
        <v>102</v>
      </c>
      <c r="E195" s="2">
        <f>E196+E197</f>
        <v>701484.81200000003</v>
      </c>
      <c r="F195" s="2">
        <f>F196+F197</f>
        <v>700720.29599999997</v>
      </c>
      <c r="G195" s="2">
        <f t="shared" si="41"/>
        <v>-764.51600000006147</v>
      </c>
      <c r="H195" s="2">
        <f>H196+H197</f>
        <v>700535.20900000003</v>
      </c>
      <c r="I195" s="17">
        <f t="shared" si="42"/>
        <v>99.974000000000004</v>
      </c>
      <c r="J195" s="40">
        <v>2</v>
      </c>
      <c r="K195" s="40">
        <v>2</v>
      </c>
      <c r="L195" s="40">
        <f t="shared" si="37"/>
        <v>100</v>
      </c>
      <c r="M195" s="40">
        <v>3</v>
      </c>
      <c r="N195" s="40">
        <v>3</v>
      </c>
      <c r="O195" s="40">
        <v>4</v>
      </c>
      <c r="P195" s="40">
        <v>4</v>
      </c>
      <c r="Q195" s="68" t="s">
        <v>92</v>
      </c>
    </row>
    <row r="196" spans="1:17" ht="21.75" customHeight="1">
      <c r="A196" s="176"/>
      <c r="B196" s="168"/>
      <c r="C196" s="180"/>
      <c r="D196" s="66" t="s">
        <v>104</v>
      </c>
      <c r="E196" s="2">
        <v>0</v>
      </c>
      <c r="F196" s="2">
        <v>0</v>
      </c>
      <c r="G196" s="2">
        <f t="shared" si="41"/>
        <v>0</v>
      </c>
      <c r="H196" s="2">
        <v>0</v>
      </c>
      <c r="I196" s="17" t="s">
        <v>129</v>
      </c>
      <c r="J196" s="40"/>
      <c r="K196" s="40"/>
      <c r="L196" s="40"/>
      <c r="M196" s="40"/>
      <c r="N196" s="40"/>
      <c r="O196" s="40"/>
      <c r="P196" s="40"/>
      <c r="Q196" s="68"/>
    </row>
    <row r="197" spans="1:17" ht="18.75" customHeight="1">
      <c r="A197" s="176"/>
      <c r="B197" s="168"/>
      <c r="C197" s="180"/>
      <c r="D197" s="66" t="s">
        <v>103</v>
      </c>
      <c r="E197" s="2">
        <v>701484.81200000003</v>
      </c>
      <c r="F197" s="2">
        <v>700720.29599999997</v>
      </c>
      <c r="G197" s="2">
        <f t="shared" si="41"/>
        <v>-764.51600000006147</v>
      </c>
      <c r="H197" s="2">
        <v>700535.20900000003</v>
      </c>
      <c r="I197" s="17">
        <f t="shared" si="42"/>
        <v>99.974000000000004</v>
      </c>
      <c r="J197" s="40"/>
      <c r="K197" s="40"/>
      <c r="L197" s="40"/>
      <c r="M197" s="40"/>
      <c r="N197" s="40"/>
      <c r="O197" s="40"/>
      <c r="P197" s="40"/>
      <c r="Q197" s="68"/>
    </row>
    <row r="198" spans="1:17" ht="25.5" hidden="1" customHeight="1">
      <c r="A198" s="176"/>
      <c r="B198" s="168"/>
      <c r="C198" s="180"/>
      <c r="D198" s="66" t="s">
        <v>115</v>
      </c>
      <c r="E198" s="2">
        <v>0</v>
      </c>
      <c r="F198" s="2">
        <v>0</v>
      </c>
      <c r="G198" s="2">
        <f t="shared" si="41"/>
        <v>0</v>
      </c>
      <c r="H198" s="2">
        <v>0</v>
      </c>
      <c r="I198" s="17" t="s">
        <v>129</v>
      </c>
      <c r="J198" s="40"/>
      <c r="K198" s="40"/>
      <c r="L198" s="40"/>
      <c r="M198" s="40"/>
      <c r="N198" s="40"/>
      <c r="O198" s="40"/>
      <c r="P198" s="40"/>
      <c r="Q198" s="68"/>
    </row>
    <row r="199" spans="1:17" ht="15" customHeight="1">
      <c r="A199" s="176"/>
      <c r="B199" s="168" t="s">
        <v>38</v>
      </c>
      <c r="C199" s="180" t="s">
        <v>34</v>
      </c>
      <c r="D199" s="66" t="s">
        <v>102</v>
      </c>
      <c r="E199" s="2">
        <f>E200+E201</f>
        <v>0</v>
      </c>
      <c r="F199" s="2">
        <f>F200+F201</f>
        <v>0</v>
      </c>
      <c r="G199" s="2">
        <f t="shared" si="41"/>
        <v>0</v>
      </c>
      <c r="H199" s="2">
        <f>H200+H201</f>
        <v>0</v>
      </c>
      <c r="I199" s="17" t="s">
        <v>129</v>
      </c>
      <c r="J199" s="40">
        <v>0</v>
      </c>
      <c r="K199" s="40">
        <v>0</v>
      </c>
      <c r="L199" s="40" t="s">
        <v>129</v>
      </c>
      <c r="M199" s="40">
        <v>0</v>
      </c>
      <c r="N199" s="40">
        <v>0</v>
      </c>
      <c r="O199" s="40">
        <v>0</v>
      </c>
      <c r="P199" s="40">
        <v>0</v>
      </c>
      <c r="Q199" s="68" t="s">
        <v>92</v>
      </c>
    </row>
    <row r="200" spans="1:17" ht="22.5">
      <c r="A200" s="176"/>
      <c r="B200" s="168"/>
      <c r="C200" s="180"/>
      <c r="D200" s="66" t="s">
        <v>104</v>
      </c>
      <c r="E200" s="2">
        <v>0</v>
      </c>
      <c r="F200" s="2">
        <v>0</v>
      </c>
      <c r="G200" s="2">
        <f t="shared" si="41"/>
        <v>0</v>
      </c>
      <c r="H200" s="2">
        <v>0</v>
      </c>
      <c r="I200" s="17" t="s">
        <v>129</v>
      </c>
      <c r="J200" s="40"/>
      <c r="K200" s="40"/>
      <c r="L200" s="40"/>
      <c r="M200" s="40"/>
      <c r="N200" s="40"/>
      <c r="O200" s="40"/>
      <c r="P200" s="40"/>
      <c r="Q200" s="41"/>
    </row>
    <row r="201" spans="1:17" ht="12.75" customHeight="1">
      <c r="A201" s="176"/>
      <c r="B201" s="168"/>
      <c r="C201" s="180"/>
      <c r="D201" s="66" t="s">
        <v>103</v>
      </c>
      <c r="E201" s="2">
        <v>0</v>
      </c>
      <c r="F201" s="2">
        <v>0</v>
      </c>
      <c r="G201" s="2">
        <f t="shared" si="41"/>
        <v>0</v>
      </c>
      <c r="H201" s="2">
        <v>0</v>
      </c>
      <c r="I201" s="17" t="s">
        <v>129</v>
      </c>
      <c r="J201" s="40"/>
      <c r="K201" s="40"/>
      <c r="L201" s="40"/>
      <c r="M201" s="40"/>
      <c r="N201" s="40"/>
      <c r="O201" s="40"/>
      <c r="P201" s="40"/>
      <c r="Q201" s="41"/>
    </row>
    <row r="202" spans="1:17" ht="22.5" hidden="1">
      <c r="A202" s="176"/>
      <c r="B202" s="168"/>
      <c r="C202" s="180"/>
      <c r="D202" s="66" t="s">
        <v>115</v>
      </c>
      <c r="E202" s="2">
        <v>0</v>
      </c>
      <c r="F202" s="2">
        <v>0</v>
      </c>
      <c r="G202" s="2">
        <f t="shared" si="41"/>
        <v>0</v>
      </c>
      <c r="H202" s="2">
        <v>0</v>
      </c>
      <c r="I202" s="17" t="s">
        <v>129</v>
      </c>
      <c r="J202" s="40"/>
      <c r="K202" s="40"/>
      <c r="L202" s="40"/>
      <c r="M202" s="40"/>
      <c r="N202" s="40"/>
      <c r="O202" s="40"/>
      <c r="P202" s="40"/>
      <c r="Q202" s="68"/>
    </row>
    <row r="203" spans="1:17" ht="15" customHeight="1">
      <c r="A203" s="176"/>
      <c r="B203" s="168" t="s">
        <v>39</v>
      </c>
      <c r="C203" s="180" t="s">
        <v>106</v>
      </c>
      <c r="D203" s="66" t="s">
        <v>102</v>
      </c>
      <c r="E203" s="2">
        <f>E204+E205</f>
        <v>31396.085999999999</v>
      </c>
      <c r="F203" s="2">
        <f>F204+F205</f>
        <v>46088.375999999997</v>
      </c>
      <c r="G203" s="2">
        <f t="shared" si="41"/>
        <v>14692.289999999997</v>
      </c>
      <c r="H203" s="2">
        <f>H204+H205</f>
        <v>46029.682000000001</v>
      </c>
      <c r="I203" s="70">
        <f t="shared" si="42"/>
        <v>99.873000000000005</v>
      </c>
      <c r="J203" s="40">
        <v>1</v>
      </c>
      <c r="K203" s="40">
        <v>0</v>
      </c>
      <c r="L203" s="40">
        <f t="shared" si="37"/>
        <v>0</v>
      </c>
      <c r="M203" s="40">
        <v>1</v>
      </c>
      <c r="N203" s="40">
        <v>1</v>
      </c>
      <c r="O203" s="40">
        <v>1</v>
      </c>
      <c r="P203" s="40">
        <v>1</v>
      </c>
      <c r="Q203" s="41" t="s">
        <v>92</v>
      </c>
    </row>
    <row r="204" spans="1:17" ht="22.5">
      <c r="A204" s="176"/>
      <c r="B204" s="168"/>
      <c r="C204" s="180"/>
      <c r="D204" s="66" t="s">
        <v>104</v>
      </c>
      <c r="E204" s="2">
        <v>0</v>
      </c>
      <c r="F204" s="2">
        <v>0</v>
      </c>
      <c r="G204" s="2">
        <f t="shared" si="41"/>
        <v>0</v>
      </c>
      <c r="H204" s="2">
        <v>0</v>
      </c>
      <c r="I204" s="17" t="s">
        <v>129</v>
      </c>
      <c r="J204" s="40"/>
      <c r="K204" s="40"/>
      <c r="L204" s="40"/>
      <c r="M204" s="40"/>
      <c r="N204" s="40"/>
      <c r="O204" s="40"/>
      <c r="P204" s="40"/>
      <c r="Q204" s="41"/>
    </row>
    <row r="205" spans="1:17" ht="38.25" customHeight="1">
      <c r="A205" s="176"/>
      <c r="B205" s="168"/>
      <c r="C205" s="180"/>
      <c r="D205" s="66" t="s">
        <v>103</v>
      </c>
      <c r="E205" s="2">
        <v>31396.085999999999</v>
      </c>
      <c r="F205" s="2">
        <v>46088.375999999997</v>
      </c>
      <c r="G205" s="2">
        <f t="shared" si="41"/>
        <v>14692.289999999997</v>
      </c>
      <c r="H205" s="2">
        <v>46029.682000000001</v>
      </c>
      <c r="I205" s="70">
        <f t="shared" si="42"/>
        <v>99.873000000000005</v>
      </c>
      <c r="J205" s="40"/>
      <c r="K205" s="40"/>
      <c r="L205" s="40"/>
      <c r="M205" s="40"/>
      <c r="N205" s="40"/>
      <c r="O205" s="40"/>
      <c r="P205" s="40"/>
      <c r="Q205" s="41"/>
    </row>
    <row r="206" spans="1:17" ht="32.25" hidden="1" customHeight="1">
      <c r="A206" s="176"/>
      <c r="B206" s="168"/>
      <c r="C206" s="180"/>
      <c r="D206" s="66" t="s">
        <v>115</v>
      </c>
      <c r="E206" s="2">
        <v>0</v>
      </c>
      <c r="F206" s="2">
        <v>0</v>
      </c>
      <c r="G206" s="2">
        <f t="shared" si="41"/>
        <v>0</v>
      </c>
      <c r="H206" s="2">
        <v>0</v>
      </c>
      <c r="I206" s="2" t="s">
        <v>129</v>
      </c>
      <c r="J206" s="40"/>
      <c r="K206" s="40"/>
      <c r="L206" s="40"/>
      <c r="M206" s="40"/>
      <c r="N206" s="40"/>
      <c r="O206" s="40"/>
      <c r="P206" s="40"/>
      <c r="Q206" s="41"/>
    </row>
    <row r="207" spans="1:17" ht="13.5" customHeight="1">
      <c r="A207" s="184"/>
      <c r="B207" s="168" t="s">
        <v>157</v>
      </c>
      <c r="C207" s="180" t="s">
        <v>106</v>
      </c>
      <c r="D207" s="66" t="s">
        <v>102</v>
      </c>
      <c r="E207" s="2">
        <f>E208+E209</f>
        <v>3765.0819999999999</v>
      </c>
      <c r="F207" s="2">
        <f>F208+F209</f>
        <v>3763.0839999999998</v>
      </c>
      <c r="G207" s="2">
        <f t="shared" si="41"/>
        <v>-1.9980000000000473</v>
      </c>
      <c r="H207" s="2">
        <f>H208+H209</f>
        <v>3763.0549999999998</v>
      </c>
      <c r="I207" s="17">
        <f t="shared" si="42"/>
        <v>99.998999999999995</v>
      </c>
      <c r="J207" s="40">
        <v>5</v>
      </c>
      <c r="K207" s="40">
        <v>4</v>
      </c>
      <c r="L207" s="40">
        <f t="shared" si="37"/>
        <v>80</v>
      </c>
      <c r="M207" s="40">
        <v>1</v>
      </c>
      <c r="N207" s="40">
        <v>1</v>
      </c>
      <c r="O207" s="40">
        <v>4</v>
      </c>
      <c r="P207" s="40">
        <v>4</v>
      </c>
      <c r="Q207" s="41" t="s">
        <v>92</v>
      </c>
    </row>
    <row r="208" spans="1:17" ht="22.5" customHeight="1">
      <c r="A208" s="185"/>
      <c r="B208" s="168"/>
      <c r="C208" s="180"/>
      <c r="D208" s="66" t="s">
        <v>104</v>
      </c>
      <c r="E208" s="2">
        <v>0</v>
      </c>
      <c r="F208" s="2">
        <v>0</v>
      </c>
      <c r="G208" s="2">
        <f t="shared" si="41"/>
        <v>0</v>
      </c>
      <c r="H208" s="2">
        <v>0</v>
      </c>
      <c r="I208" s="17" t="s">
        <v>129</v>
      </c>
      <c r="J208" s="40"/>
      <c r="K208" s="40"/>
      <c r="L208" s="40"/>
      <c r="M208" s="40"/>
      <c r="N208" s="40"/>
      <c r="O208" s="40"/>
      <c r="P208" s="40"/>
      <c r="Q208" s="41"/>
    </row>
    <row r="209" spans="1:28" ht="25.5" customHeight="1">
      <c r="A209" s="185"/>
      <c r="B209" s="168"/>
      <c r="C209" s="180"/>
      <c r="D209" s="66" t="s">
        <v>103</v>
      </c>
      <c r="E209" s="2">
        <v>3765.0819999999999</v>
      </c>
      <c r="F209" s="2">
        <v>3763.0839999999998</v>
      </c>
      <c r="G209" s="2">
        <f t="shared" si="41"/>
        <v>-1.9980000000000473</v>
      </c>
      <c r="H209" s="2">
        <v>3763.0549999999998</v>
      </c>
      <c r="I209" s="17">
        <f t="shared" si="42"/>
        <v>99.998999999999995</v>
      </c>
      <c r="J209" s="40"/>
      <c r="K209" s="40"/>
      <c r="L209" s="40"/>
      <c r="M209" s="40"/>
      <c r="N209" s="40"/>
      <c r="O209" s="40"/>
      <c r="P209" s="40"/>
      <c r="Q209" s="41"/>
    </row>
    <row r="210" spans="1:28" ht="6" hidden="1" customHeight="1">
      <c r="A210" s="186"/>
      <c r="B210" s="168"/>
      <c r="C210" s="180"/>
      <c r="D210" s="66" t="s">
        <v>115</v>
      </c>
      <c r="E210" s="2">
        <v>0</v>
      </c>
      <c r="F210" s="2">
        <v>0</v>
      </c>
      <c r="G210" s="2">
        <f t="shared" si="41"/>
        <v>0</v>
      </c>
      <c r="H210" s="2">
        <v>0</v>
      </c>
      <c r="I210" s="17" t="s">
        <v>129</v>
      </c>
      <c r="J210" s="40"/>
      <c r="K210" s="40"/>
      <c r="L210" s="40"/>
      <c r="M210" s="40"/>
      <c r="N210" s="40"/>
      <c r="O210" s="40"/>
      <c r="P210" s="40"/>
      <c r="Q210" s="41"/>
    </row>
    <row r="211" spans="1:28" s="57" customFormat="1" ht="13.5" customHeight="1">
      <c r="A211" s="176">
        <v>11</v>
      </c>
      <c r="B211" s="187" t="s">
        <v>40</v>
      </c>
      <c r="C211" s="179" t="s">
        <v>41</v>
      </c>
      <c r="D211" s="63" t="s">
        <v>102</v>
      </c>
      <c r="E211" s="32">
        <f>E212+E213+E214+E215</f>
        <v>2229318.5729999999</v>
      </c>
      <c r="F211" s="32">
        <f>F212+F213+F214+F215</f>
        <v>2250047.605</v>
      </c>
      <c r="G211" s="32">
        <f t="shared" si="41"/>
        <v>20729.032000000123</v>
      </c>
      <c r="H211" s="32">
        <f>H212+H213+H214+H215</f>
        <v>2244817.2509999997</v>
      </c>
      <c r="I211" s="17">
        <f t="shared" si="42"/>
        <v>99.768000000000001</v>
      </c>
      <c r="J211" s="65">
        <v>53</v>
      </c>
      <c r="K211" s="65">
        <v>47</v>
      </c>
      <c r="L211" s="18">
        <f t="shared" si="37"/>
        <v>88.679245283018872</v>
      </c>
      <c r="M211" s="65">
        <v>19</v>
      </c>
      <c r="N211" s="65">
        <v>19</v>
      </c>
      <c r="O211" s="76">
        <v>25</v>
      </c>
      <c r="P211" s="76">
        <v>25</v>
      </c>
      <c r="Q211" s="173" t="s">
        <v>138</v>
      </c>
      <c r="R211" s="106"/>
      <c r="S211" s="106"/>
      <c r="T211" s="106"/>
      <c r="U211" s="106"/>
      <c r="V211" s="106"/>
      <c r="W211" s="106"/>
      <c r="X211" s="106"/>
      <c r="Y211" s="106"/>
      <c r="Z211" s="106"/>
      <c r="AA211" s="106"/>
      <c r="AB211" s="106"/>
    </row>
    <row r="212" spans="1:28" s="57" customFormat="1" ht="22.5">
      <c r="A212" s="176"/>
      <c r="B212" s="187"/>
      <c r="C212" s="179"/>
      <c r="D212" s="66" t="s">
        <v>104</v>
      </c>
      <c r="E212" s="2">
        <f>E217+E227+E222+E232</f>
        <v>127229</v>
      </c>
      <c r="F212" s="2">
        <f>F217+F227+F222+F232</f>
        <v>127229</v>
      </c>
      <c r="G212" s="2">
        <f t="shared" si="41"/>
        <v>0</v>
      </c>
      <c r="H212" s="2">
        <f>H217+H227+H222+H232</f>
        <v>127227.95999999999</v>
      </c>
      <c r="I212" s="17">
        <f t="shared" si="42"/>
        <v>99.998999999999995</v>
      </c>
      <c r="J212" s="67">
        <v>5</v>
      </c>
      <c r="K212" s="40">
        <v>4</v>
      </c>
      <c r="L212" s="40"/>
      <c r="M212" s="40"/>
      <c r="N212" s="40"/>
      <c r="O212" s="45"/>
      <c r="P212" s="45"/>
      <c r="Q212" s="174"/>
      <c r="R212" s="106"/>
      <c r="S212" s="106"/>
      <c r="T212" s="106"/>
      <c r="U212" s="106"/>
      <c r="V212" s="106"/>
      <c r="W212" s="106"/>
      <c r="X212" s="106"/>
      <c r="Y212" s="106"/>
      <c r="Z212" s="106"/>
      <c r="AA212" s="106"/>
      <c r="AB212" s="106"/>
    </row>
    <row r="213" spans="1:28" s="57" customFormat="1" ht="14.25" customHeight="1">
      <c r="A213" s="176"/>
      <c r="B213" s="187"/>
      <c r="C213" s="179"/>
      <c r="D213" s="66" t="s">
        <v>103</v>
      </c>
      <c r="E213" s="2">
        <f>E218+E228+E223+E233</f>
        <v>1634915.4569999999</v>
      </c>
      <c r="F213" s="2">
        <f>F218+F228+F223+F233</f>
        <v>1655644.4890000001</v>
      </c>
      <c r="G213" s="2">
        <f t="shared" si="41"/>
        <v>20729.032000000123</v>
      </c>
      <c r="H213" s="2">
        <f>H218+H228+H223+H233</f>
        <v>1650415.1749999998</v>
      </c>
      <c r="I213" s="17">
        <f t="shared" si="42"/>
        <v>99.683999999999997</v>
      </c>
      <c r="J213" s="40"/>
      <c r="K213" s="40"/>
      <c r="L213" s="40"/>
      <c r="M213" s="40"/>
      <c r="N213" s="40"/>
      <c r="O213" s="45"/>
      <c r="P213" s="45"/>
      <c r="Q213" s="174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</row>
    <row r="214" spans="1:28" s="57" customFormat="1" ht="14.25" customHeight="1">
      <c r="A214" s="176"/>
      <c r="B214" s="187"/>
      <c r="C214" s="179"/>
      <c r="D214" s="66" t="s">
        <v>117</v>
      </c>
      <c r="E214" s="2">
        <f>E219+E229+E224</f>
        <v>435304.35600000003</v>
      </c>
      <c r="F214" s="2">
        <f>F219+F229+F224</f>
        <v>435304.35600000003</v>
      </c>
      <c r="G214" s="2">
        <f t="shared" si="41"/>
        <v>0</v>
      </c>
      <c r="H214" s="2">
        <f>H219+H229+H224</f>
        <v>435304.35600000003</v>
      </c>
      <c r="I214" s="17">
        <f t="shared" si="42"/>
        <v>100</v>
      </c>
      <c r="J214" s="40"/>
      <c r="K214" s="40"/>
      <c r="L214" s="40"/>
      <c r="M214" s="40"/>
      <c r="N214" s="40"/>
      <c r="O214" s="45"/>
      <c r="P214" s="45"/>
      <c r="Q214" s="174"/>
      <c r="R214" s="106"/>
      <c r="S214" s="106"/>
      <c r="T214" s="106"/>
      <c r="U214" s="106"/>
      <c r="V214" s="106"/>
      <c r="W214" s="106"/>
      <c r="X214" s="106"/>
      <c r="Y214" s="106"/>
      <c r="Z214" s="106"/>
      <c r="AA214" s="106"/>
      <c r="AB214" s="106"/>
    </row>
    <row r="215" spans="1:28" s="57" customFormat="1" ht="24" customHeight="1">
      <c r="A215" s="176"/>
      <c r="B215" s="187"/>
      <c r="C215" s="179"/>
      <c r="D215" s="112" t="s">
        <v>115</v>
      </c>
      <c r="E215" s="135">
        <f>E220+E230+E225</f>
        <v>31869.759999999998</v>
      </c>
      <c r="F215" s="135">
        <f>F220+F230+F225</f>
        <v>31869.759999999998</v>
      </c>
      <c r="G215" s="135">
        <f t="shared" si="41"/>
        <v>0</v>
      </c>
      <c r="H215" s="135">
        <f>H220+H230+H225</f>
        <v>31869.759999999998</v>
      </c>
      <c r="I215" s="138">
        <f t="shared" si="42"/>
        <v>100</v>
      </c>
      <c r="J215" s="40"/>
      <c r="K215" s="40"/>
      <c r="L215" s="40"/>
      <c r="M215" s="40"/>
      <c r="N215" s="40"/>
      <c r="O215" s="45"/>
      <c r="P215" s="45"/>
      <c r="Q215" s="175"/>
      <c r="R215" s="106"/>
      <c r="S215" s="106"/>
      <c r="T215" s="106"/>
      <c r="U215" s="106"/>
      <c r="V215" s="106"/>
      <c r="W215" s="106"/>
      <c r="X215" s="106"/>
      <c r="Y215" s="106"/>
      <c r="Z215" s="106"/>
      <c r="AA215" s="106"/>
      <c r="AB215" s="106"/>
    </row>
    <row r="216" spans="1:28" s="57" customFormat="1" ht="12" customHeight="1">
      <c r="A216" s="176"/>
      <c r="B216" s="168" t="s">
        <v>42</v>
      </c>
      <c r="C216" s="180" t="s">
        <v>41</v>
      </c>
      <c r="D216" s="66" t="s">
        <v>102</v>
      </c>
      <c r="E216" s="2">
        <f>E217+E218+E219+E220</f>
        <v>698760.85900000005</v>
      </c>
      <c r="F216" s="2">
        <f>F217+F218+F219+F220</f>
        <v>698524.70400000003</v>
      </c>
      <c r="G216" s="2">
        <f t="shared" si="41"/>
        <v>-236.15500000002794</v>
      </c>
      <c r="H216" s="2">
        <f>H217+H218+H219+H220</f>
        <v>698524.7030000001</v>
      </c>
      <c r="I216" s="17">
        <f t="shared" si="42"/>
        <v>100</v>
      </c>
      <c r="J216" s="40">
        <v>11</v>
      </c>
      <c r="K216" s="40">
        <v>10</v>
      </c>
      <c r="L216" s="17">
        <f t="shared" si="37"/>
        <v>90.909090909090907</v>
      </c>
      <c r="M216" s="40">
        <v>5</v>
      </c>
      <c r="N216" s="40">
        <v>5</v>
      </c>
      <c r="O216" s="45">
        <v>6</v>
      </c>
      <c r="P216" s="45">
        <v>6</v>
      </c>
      <c r="Q216" s="84" t="s">
        <v>92</v>
      </c>
      <c r="R216" s="106"/>
      <c r="S216" s="106"/>
      <c r="T216" s="106"/>
      <c r="U216" s="106"/>
      <c r="V216" s="106"/>
      <c r="W216" s="106"/>
      <c r="X216" s="106"/>
      <c r="Y216" s="106"/>
      <c r="Z216" s="106"/>
      <c r="AA216" s="106"/>
      <c r="AB216" s="106"/>
    </row>
    <row r="217" spans="1:28" s="57" customFormat="1" ht="22.5" customHeight="1">
      <c r="A217" s="176"/>
      <c r="B217" s="168"/>
      <c r="C217" s="180"/>
      <c r="D217" s="66" t="s">
        <v>104</v>
      </c>
      <c r="E217" s="2">
        <v>15207.3</v>
      </c>
      <c r="F217" s="77">
        <v>15207.3</v>
      </c>
      <c r="G217" s="2">
        <f t="shared" si="41"/>
        <v>0</v>
      </c>
      <c r="H217" s="2">
        <v>15207.3</v>
      </c>
      <c r="I217" s="17">
        <f t="shared" si="42"/>
        <v>100</v>
      </c>
      <c r="J217" s="6"/>
      <c r="K217" s="40"/>
      <c r="L217" s="40"/>
      <c r="M217" s="40"/>
      <c r="N217" s="40"/>
      <c r="O217" s="45"/>
      <c r="P217" s="45"/>
      <c r="Q217" s="84"/>
      <c r="R217" s="106"/>
      <c r="S217" s="106"/>
      <c r="T217" s="106"/>
      <c r="U217" s="106"/>
      <c r="V217" s="106"/>
      <c r="W217" s="106"/>
      <c r="X217" s="106"/>
      <c r="Y217" s="106"/>
      <c r="Z217" s="106"/>
      <c r="AA217" s="106"/>
      <c r="AB217" s="106"/>
    </row>
    <row r="218" spans="1:28" s="57" customFormat="1" ht="15" customHeight="1">
      <c r="A218" s="176"/>
      <c r="B218" s="168"/>
      <c r="C218" s="180"/>
      <c r="D218" s="66" t="s">
        <v>103</v>
      </c>
      <c r="E218" s="2">
        <v>540165.74300000002</v>
      </c>
      <c r="F218" s="77">
        <v>539929.58799999999</v>
      </c>
      <c r="G218" s="2">
        <f t="shared" si="41"/>
        <v>-236.15500000002794</v>
      </c>
      <c r="H218" s="2">
        <v>539929.58700000006</v>
      </c>
      <c r="I218" s="17">
        <f t="shared" si="42"/>
        <v>100</v>
      </c>
      <c r="J218" s="40"/>
      <c r="K218" s="40"/>
      <c r="L218" s="40"/>
      <c r="M218" s="40"/>
      <c r="N218" s="40"/>
      <c r="O218" s="45"/>
      <c r="P218" s="45"/>
      <c r="Q218" s="84"/>
      <c r="R218" s="106"/>
      <c r="S218" s="106"/>
      <c r="T218" s="106"/>
      <c r="U218" s="106"/>
      <c r="V218" s="106"/>
      <c r="W218" s="106"/>
      <c r="X218" s="106"/>
      <c r="Y218" s="106"/>
      <c r="Z218" s="106"/>
      <c r="AA218" s="106"/>
      <c r="AB218" s="106"/>
    </row>
    <row r="219" spans="1:28" s="57" customFormat="1" ht="15.75" customHeight="1">
      <c r="A219" s="176"/>
      <c r="B219" s="168"/>
      <c r="C219" s="180"/>
      <c r="D219" s="66" t="s">
        <v>117</v>
      </c>
      <c r="E219" s="2">
        <v>138578.856</v>
      </c>
      <c r="F219" s="2">
        <v>138578.856</v>
      </c>
      <c r="G219" s="2">
        <f t="shared" si="41"/>
        <v>0</v>
      </c>
      <c r="H219" s="2">
        <v>138578.856</v>
      </c>
      <c r="I219" s="17">
        <f t="shared" si="42"/>
        <v>100</v>
      </c>
      <c r="J219" s="40"/>
      <c r="K219" s="40"/>
      <c r="L219" s="40"/>
      <c r="M219" s="40"/>
      <c r="N219" s="40"/>
      <c r="O219" s="45"/>
      <c r="P219" s="45"/>
      <c r="Q219" s="84"/>
      <c r="R219" s="106"/>
      <c r="S219" s="106"/>
      <c r="T219" s="106"/>
      <c r="U219" s="106"/>
      <c r="V219" s="106"/>
      <c r="W219" s="106"/>
      <c r="X219" s="106"/>
      <c r="Y219" s="106"/>
      <c r="Z219" s="106"/>
      <c r="AA219" s="106"/>
      <c r="AB219" s="106"/>
    </row>
    <row r="220" spans="1:28" s="57" customFormat="1" ht="30" customHeight="1">
      <c r="A220" s="176"/>
      <c r="B220" s="168"/>
      <c r="C220" s="180"/>
      <c r="D220" s="66" t="s">
        <v>115</v>
      </c>
      <c r="E220" s="2">
        <v>4808.96</v>
      </c>
      <c r="F220" s="2">
        <v>4808.96</v>
      </c>
      <c r="G220" s="2">
        <f t="shared" si="41"/>
        <v>0</v>
      </c>
      <c r="H220" s="2">
        <v>4808.96</v>
      </c>
      <c r="I220" s="17">
        <f t="shared" si="42"/>
        <v>100</v>
      </c>
      <c r="J220" s="40"/>
      <c r="K220" s="40"/>
      <c r="L220" s="40"/>
      <c r="M220" s="40"/>
      <c r="N220" s="40"/>
      <c r="O220" s="45"/>
      <c r="P220" s="45"/>
      <c r="Q220" s="84"/>
      <c r="R220" s="106"/>
      <c r="S220" s="106"/>
      <c r="T220" s="106"/>
      <c r="U220" s="106"/>
      <c r="V220" s="106"/>
      <c r="W220" s="106"/>
      <c r="X220" s="106"/>
      <c r="Y220" s="106"/>
      <c r="Z220" s="106"/>
      <c r="AA220" s="106"/>
      <c r="AB220" s="106"/>
    </row>
    <row r="221" spans="1:28" s="57" customFormat="1" ht="15" customHeight="1">
      <c r="A221" s="176"/>
      <c r="B221" s="168" t="s">
        <v>43</v>
      </c>
      <c r="C221" s="180" t="s">
        <v>41</v>
      </c>
      <c r="D221" s="66" t="s">
        <v>102</v>
      </c>
      <c r="E221" s="2">
        <f>E222+E223+E224+E225</f>
        <v>783157.25500000012</v>
      </c>
      <c r="F221" s="2">
        <f>F222+F223+F224+F225</f>
        <v>784554.48200000008</v>
      </c>
      <c r="G221" s="2">
        <f t="shared" si="41"/>
        <v>1397.2269999999553</v>
      </c>
      <c r="H221" s="2">
        <f>H222+H223+H224+H225</f>
        <v>783906.37300000014</v>
      </c>
      <c r="I221" s="17">
        <f t="shared" si="42"/>
        <v>99.917000000000002</v>
      </c>
      <c r="J221" s="40">
        <v>17</v>
      </c>
      <c r="K221" s="40">
        <v>14</v>
      </c>
      <c r="L221" s="17">
        <f t="shared" ref="L221:L285" si="43">K221*100/J221</f>
        <v>82.352941176470594</v>
      </c>
      <c r="M221" s="40">
        <v>5</v>
      </c>
      <c r="N221" s="40">
        <v>5</v>
      </c>
      <c r="O221" s="45">
        <v>7</v>
      </c>
      <c r="P221" s="45">
        <v>7</v>
      </c>
      <c r="Q221" s="84" t="s">
        <v>92</v>
      </c>
      <c r="R221" s="106"/>
      <c r="S221" s="106"/>
      <c r="T221" s="106"/>
      <c r="U221" s="106"/>
      <c r="V221" s="106"/>
      <c r="W221" s="106"/>
      <c r="X221" s="106"/>
      <c r="Y221" s="106"/>
      <c r="Z221" s="106"/>
      <c r="AA221" s="106"/>
      <c r="AB221" s="106"/>
    </row>
    <row r="222" spans="1:28" s="57" customFormat="1" ht="22.5" customHeight="1">
      <c r="A222" s="176"/>
      <c r="B222" s="168"/>
      <c r="C222" s="180"/>
      <c r="D222" s="66" t="s">
        <v>104</v>
      </c>
      <c r="E222" s="2">
        <v>3880.9</v>
      </c>
      <c r="F222" s="77">
        <v>3880.9</v>
      </c>
      <c r="G222" s="2">
        <f t="shared" si="41"/>
        <v>0</v>
      </c>
      <c r="H222" s="2">
        <v>3880.9</v>
      </c>
      <c r="I222" s="17">
        <f t="shared" si="42"/>
        <v>100</v>
      </c>
      <c r="J222" s="67"/>
      <c r="K222" s="40"/>
      <c r="L222" s="40"/>
      <c r="M222" s="40"/>
      <c r="N222" s="40"/>
      <c r="O222" s="45"/>
      <c r="P222" s="45"/>
      <c r="Q222" s="46"/>
      <c r="R222" s="106"/>
      <c r="S222" s="106"/>
      <c r="T222" s="106"/>
      <c r="U222" s="106"/>
      <c r="V222" s="106"/>
      <c r="W222" s="106"/>
      <c r="X222" s="106"/>
      <c r="Y222" s="106"/>
      <c r="Z222" s="106"/>
      <c r="AA222" s="106"/>
      <c r="AB222" s="106"/>
    </row>
    <row r="223" spans="1:28" s="57" customFormat="1" ht="13.5" customHeight="1">
      <c r="A223" s="176"/>
      <c r="B223" s="168"/>
      <c r="C223" s="180"/>
      <c r="D223" s="66" t="s">
        <v>103</v>
      </c>
      <c r="E223" s="2">
        <v>456270.05499999999</v>
      </c>
      <c r="F223" s="77">
        <v>457667.28200000001</v>
      </c>
      <c r="G223" s="2">
        <f t="shared" si="41"/>
        <v>1397.2270000000135</v>
      </c>
      <c r="H223" s="2">
        <v>457019.17300000001</v>
      </c>
      <c r="I223" s="17">
        <f t="shared" si="42"/>
        <v>99.858000000000004</v>
      </c>
      <c r="J223" s="40"/>
      <c r="K223" s="40"/>
      <c r="L223" s="40"/>
      <c r="M223" s="40"/>
      <c r="N223" s="40"/>
      <c r="O223" s="45"/>
      <c r="P223" s="45"/>
      <c r="Q223" s="46"/>
      <c r="R223" s="106"/>
      <c r="S223" s="106"/>
      <c r="T223" s="106"/>
      <c r="U223" s="106"/>
      <c r="V223" s="106"/>
      <c r="W223" s="106"/>
      <c r="X223" s="106"/>
      <c r="Y223" s="106"/>
      <c r="Z223" s="106"/>
      <c r="AA223" s="106"/>
      <c r="AB223" s="106"/>
    </row>
    <row r="224" spans="1:28" s="57" customFormat="1" ht="12.75" customHeight="1">
      <c r="A224" s="176"/>
      <c r="B224" s="168"/>
      <c r="C224" s="180"/>
      <c r="D224" s="66" t="s">
        <v>117</v>
      </c>
      <c r="E224" s="2">
        <v>296725.5</v>
      </c>
      <c r="F224" s="2">
        <v>296725.5</v>
      </c>
      <c r="G224" s="2">
        <f t="shared" si="41"/>
        <v>0</v>
      </c>
      <c r="H224" s="2">
        <v>296725.5</v>
      </c>
      <c r="I224" s="17">
        <f t="shared" si="42"/>
        <v>100</v>
      </c>
      <c r="J224" s="40"/>
      <c r="K224" s="40"/>
      <c r="L224" s="40"/>
      <c r="M224" s="40"/>
      <c r="N224" s="40"/>
      <c r="O224" s="45"/>
      <c r="P224" s="45"/>
      <c r="Q224" s="46"/>
      <c r="R224" s="106"/>
      <c r="S224" s="106"/>
      <c r="T224" s="106"/>
      <c r="U224" s="106"/>
      <c r="V224" s="106"/>
      <c r="W224" s="106"/>
      <c r="X224" s="106"/>
      <c r="Y224" s="106"/>
      <c r="Z224" s="106"/>
      <c r="AA224" s="106"/>
      <c r="AB224" s="106"/>
    </row>
    <row r="225" spans="1:28" s="57" customFormat="1" ht="22.5" customHeight="1">
      <c r="A225" s="176"/>
      <c r="B225" s="168"/>
      <c r="C225" s="180"/>
      <c r="D225" s="66" t="s">
        <v>115</v>
      </c>
      <c r="E225" s="2">
        <v>26280.799999999999</v>
      </c>
      <c r="F225" s="2">
        <v>26280.799999999999</v>
      </c>
      <c r="G225" s="2">
        <f t="shared" si="41"/>
        <v>0</v>
      </c>
      <c r="H225" s="2">
        <v>26280.799999999999</v>
      </c>
      <c r="I225" s="17">
        <f t="shared" si="42"/>
        <v>100</v>
      </c>
      <c r="J225" s="40"/>
      <c r="K225" s="40"/>
      <c r="L225" s="40"/>
      <c r="M225" s="40"/>
      <c r="N225" s="40"/>
      <c r="O225" s="45"/>
      <c r="P225" s="45"/>
      <c r="Q225" s="84"/>
      <c r="R225" s="106"/>
      <c r="S225" s="106"/>
      <c r="T225" s="106"/>
      <c r="U225" s="106"/>
      <c r="V225" s="106"/>
      <c r="W225" s="106"/>
      <c r="X225" s="106"/>
      <c r="Y225" s="106"/>
      <c r="Z225" s="106"/>
      <c r="AA225" s="106"/>
      <c r="AB225" s="106"/>
    </row>
    <row r="226" spans="1:28" s="57" customFormat="1" ht="14.25" customHeight="1">
      <c r="A226" s="176"/>
      <c r="B226" s="168" t="s">
        <v>173</v>
      </c>
      <c r="C226" s="180" t="s">
        <v>41</v>
      </c>
      <c r="D226" s="66" t="s">
        <v>102</v>
      </c>
      <c r="E226" s="2">
        <f>E227+E228+E230</f>
        <v>721331.74</v>
      </c>
      <c r="F226" s="77">
        <f>F227+F228+F230</f>
        <v>741151.81099999999</v>
      </c>
      <c r="G226" s="2">
        <f t="shared" si="41"/>
        <v>19820.070999999996</v>
      </c>
      <c r="H226" s="2">
        <f>H227+H228+H230</f>
        <v>736623.56599999999</v>
      </c>
      <c r="I226" s="17">
        <f t="shared" ref="I226:I230" si="44">ROUND(H226/F226 *100,3)</f>
        <v>99.388999999999996</v>
      </c>
      <c r="J226" s="40">
        <v>13</v>
      </c>
      <c r="K226" s="40">
        <v>12</v>
      </c>
      <c r="L226" s="17">
        <f t="shared" ref="L226" si="45">K226*100/J226</f>
        <v>92.307692307692307</v>
      </c>
      <c r="M226" s="40">
        <v>5</v>
      </c>
      <c r="N226" s="40">
        <v>5</v>
      </c>
      <c r="O226" s="45">
        <v>9</v>
      </c>
      <c r="P226" s="45">
        <v>9</v>
      </c>
      <c r="Q226" s="46" t="s">
        <v>92</v>
      </c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</row>
    <row r="227" spans="1:28" s="57" customFormat="1" ht="22.5">
      <c r="A227" s="176"/>
      <c r="B227" s="168"/>
      <c r="C227" s="180"/>
      <c r="D227" s="66" t="s">
        <v>104</v>
      </c>
      <c r="E227" s="2">
        <v>106567.7</v>
      </c>
      <c r="F227" s="77">
        <v>106567.7</v>
      </c>
      <c r="G227" s="2">
        <f t="shared" si="41"/>
        <v>0</v>
      </c>
      <c r="H227" s="2">
        <v>106567.69899999999</v>
      </c>
      <c r="I227" s="17">
        <f t="shared" si="44"/>
        <v>100</v>
      </c>
      <c r="J227" s="6"/>
      <c r="K227" s="40"/>
      <c r="L227" s="40"/>
      <c r="M227" s="40"/>
      <c r="N227" s="40"/>
      <c r="O227" s="45"/>
      <c r="P227" s="45"/>
      <c r="Q227" s="4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</row>
    <row r="228" spans="1:28" s="57" customFormat="1" ht="19.5" customHeight="1">
      <c r="A228" s="176"/>
      <c r="B228" s="168"/>
      <c r="C228" s="180"/>
      <c r="D228" s="66" t="s">
        <v>103</v>
      </c>
      <c r="E228" s="2">
        <v>613984.04</v>
      </c>
      <c r="F228" s="77">
        <v>633804.11100000003</v>
      </c>
      <c r="G228" s="2">
        <f t="shared" si="41"/>
        <v>19820.070999999996</v>
      </c>
      <c r="H228" s="2">
        <v>629275.86699999997</v>
      </c>
      <c r="I228" s="17">
        <f t="shared" si="44"/>
        <v>99.286000000000001</v>
      </c>
      <c r="J228" s="40"/>
      <c r="K228" s="40"/>
      <c r="L228" s="40"/>
      <c r="M228" s="40"/>
      <c r="N228" s="40"/>
      <c r="O228" s="45"/>
      <c r="P228" s="45"/>
      <c r="Q228" s="4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</row>
    <row r="229" spans="1:28" s="57" customFormat="1" hidden="1">
      <c r="A229" s="176"/>
      <c r="B229" s="168"/>
      <c r="C229" s="180"/>
      <c r="D229" s="66" t="s">
        <v>117</v>
      </c>
      <c r="E229" s="2"/>
      <c r="F229" s="2"/>
      <c r="G229" s="2">
        <f t="shared" si="41"/>
        <v>0</v>
      </c>
      <c r="H229" s="2"/>
      <c r="I229" s="17" t="e">
        <f t="shared" si="44"/>
        <v>#DIV/0!</v>
      </c>
      <c r="J229" s="40"/>
      <c r="K229" s="40"/>
      <c r="L229" s="40" t="e">
        <f t="shared" ref="L229" si="46">K229*100/J229</f>
        <v>#DIV/0!</v>
      </c>
      <c r="M229" s="40"/>
      <c r="N229" s="40"/>
      <c r="O229" s="45"/>
      <c r="P229" s="45"/>
      <c r="Q229" s="4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</row>
    <row r="230" spans="1:28" s="57" customFormat="1" ht="23.25" customHeight="1">
      <c r="A230" s="176"/>
      <c r="B230" s="168"/>
      <c r="C230" s="180"/>
      <c r="D230" s="66" t="s">
        <v>115</v>
      </c>
      <c r="E230" s="2">
        <v>780</v>
      </c>
      <c r="F230" s="2">
        <v>780</v>
      </c>
      <c r="G230" s="2">
        <f t="shared" si="41"/>
        <v>0</v>
      </c>
      <c r="H230" s="2">
        <v>780</v>
      </c>
      <c r="I230" s="17">
        <f t="shared" si="44"/>
        <v>100</v>
      </c>
      <c r="J230" s="40"/>
      <c r="K230" s="40"/>
      <c r="L230" s="40"/>
      <c r="M230" s="40"/>
      <c r="N230" s="40"/>
      <c r="O230" s="45"/>
      <c r="P230" s="45"/>
      <c r="Q230" s="4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</row>
    <row r="231" spans="1:28" s="57" customFormat="1" ht="14.25" customHeight="1">
      <c r="A231" s="176"/>
      <c r="B231" s="168" t="s">
        <v>167</v>
      </c>
      <c r="C231" s="180" t="s">
        <v>164</v>
      </c>
      <c r="D231" s="66" t="s">
        <v>102</v>
      </c>
      <c r="E231" s="2">
        <f>E232+E233+E235</f>
        <v>26068.718999999997</v>
      </c>
      <c r="F231" s="2">
        <f>F232+F233+F235</f>
        <v>25816.608</v>
      </c>
      <c r="G231" s="2">
        <f t="shared" si="41"/>
        <v>-252.11099999999715</v>
      </c>
      <c r="H231" s="2">
        <f>H232+H233+H235</f>
        <v>25762.609</v>
      </c>
      <c r="I231" s="17">
        <f t="shared" si="42"/>
        <v>99.790999999999997</v>
      </c>
      <c r="J231" s="40">
        <v>7</v>
      </c>
      <c r="K231" s="40">
        <v>7</v>
      </c>
      <c r="L231" s="40">
        <f t="shared" si="43"/>
        <v>100</v>
      </c>
      <c r="M231" s="40">
        <v>4</v>
      </c>
      <c r="N231" s="40">
        <v>4</v>
      </c>
      <c r="O231" s="45">
        <v>3</v>
      </c>
      <c r="P231" s="45">
        <v>3</v>
      </c>
      <c r="Q231" s="46" t="s">
        <v>92</v>
      </c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</row>
    <row r="232" spans="1:28" s="57" customFormat="1" ht="22.5">
      <c r="A232" s="176"/>
      <c r="B232" s="168"/>
      <c r="C232" s="180"/>
      <c r="D232" s="66" t="s">
        <v>104</v>
      </c>
      <c r="E232" s="2">
        <v>1573.1</v>
      </c>
      <c r="F232" s="2">
        <v>1573.1</v>
      </c>
      <c r="G232" s="2">
        <f t="shared" si="41"/>
        <v>0</v>
      </c>
      <c r="H232" s="2">
        <v>1572.0609999999999</v>
      </c>
      <c r="I232" s="17">
        <f t="shared" si="42"/>
        <v>99.933999999999997</v>
      </c>
      <c r="J232" s="6"/>
      <c r="K232" s="40"/>
      <c r="L232" s="40"/>
      <c r="M232" s="40"/>
      <c r="N232" s="40"/>
      <c r="O232" s="45"/>
      <c r="P232" s="45"/>
      <c r="Q232" s="4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</row>
    <row r="233" spans="1:28" s="57" customFormat="1" ht="32.25" customHeight="1">
      <c r="A233" s="176"/>
      <c r="B233" s="168"/>
      <c r="C233" s="180"/>
      <c r="D233" s="66" t="s">
        <v>103</v>
      </c>
      <c r="E233" s="2">
        <v>24495.618999999999</v>
      </c>
      <c r="F233" s="2">
        <v>24243.508000000002</v>
      </c>
      <c r="G233" s="2">
        <f t="shared" si="41"/>
        <v>-252.11099999999715</v>
      </c>
      <c r="H233" s="2">
        <v>24190.547999999999</v>
      </c>
      <c r="I233" s="17">
        <f t="shared" si="42"/>
        <v>99.781999999999996</v>
      </c>
      <c r="J233" s="40"/>
      <c r="K233" s="40"/>
      <c r="L233" s="40"/>
      <c r="M233" s="40"/>
      <c r="N233" s="40"/>
      <c r="O233" s="45"/>
      <c r="P233" s="45"/>
      <c r="Q233" s="4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</row>
    <row r="234" spans="1:28" hidden="1">
      <c r="A234" s="176"/>
      <c r="B234" s="168"/>
      <c r="C234" s="180"/>
      <c r="D234" s="66" t="s">
        <v>117</v>
      </c>
      <c r="E234" s="2"/>
      <c r="F234" s="2"/>
      <c r="G234" s="2">
        <f t="shared" si="41"/>
        <v>0</v>
      </c>
      <c r="H234" s="2"/>
      <c r="I234" s="17" t="e">
        <f t="shared" si="42"/>
        <v>#DIV/0!</v>
      </c>
      <c r="J234" s="40"/>
      <c r="K234" s="40"/>
      <c r="L234" s="40" t="e">
        <f t="shared" si="43"/>
        <v>#DIV/0!</v>
      </c>
      <c r="M234" s="40"/>
      <c r="N234" s="40"/>
      <c r="O234" s="45"/>
      <c r="P234" s="45"/>
      <c r="Q234" s="46"/>
    </row>
    <row r="235" spans="1:28" ht="1.5" customHeight="1">
      <c r="A235" s="176"/>
      <c r="B235" s="168"/>
      <c r="C235" s="180"/>
      <c r="D235" s="66" t="s">
        <v>115</v>
      </c>
      <c r="E235" s="2">
        <v>0</v>
      </c>
      <c r="F235" s="2">
        <v>0</v>
      </c>
      <c r="G235" s="2">
        <f t="shared" si="41"/>
        <v>0</v>
      </c>
      <c r="H235" s="2">
        <v>0</v>
      </c>
      <c r="I235" s="17" t="s">
        <v>129</v>
      </c>
      <c r="J235" s="40"/>
      <c r="K235" s="40"/>
      <c r="L235" s="40"/>
      <c r="M235" s="40"/>
      <c r="N235" s="40"/>
      <c r="O235" s="45"/>
      <c r="P235" s="45"/>
      <c r="Q235" s="46"/>
    </row>
    <row r="236" spans="1:28" ht="18" customHeight="1">
      <c r="A236" s="176">
        <v>12</v>
      </c>
      <c r="B236" s="187" t="s">
        <v>44</v>
      </c>
      <c r="C236" s="202" t="s">
        <v>45</v>
      </c>
      <c r="D236" s="31" t="s">
        <v>102</v>
      </c>
      <c r="E236" s="32">
        <f t="shared" ref="E236:F236" si="47">E241+E246+E251</f>
        <v>1515497.642</v>
      </c>
      <c r="F236" s="32">
        <f t="shared" si="47"/>
        <v>1642773.6600000001</v>
      </c>
      <c r="G236" s="32">
        <f t="shared" ref="G236" si="48">SUM(G237:G240)</f>
        <v>127276.01800000004</v>
      </c>
      <c r="H236" s="32">
        <f>H241+H246+H251</f>
        <v>1359967.398</v>
      </c>
      <c r="I236" s="18">
        <f t="shared" si="42"/>
        <v>82.784999999999997</v>
      </c>
      <c r="J236" s="33">
        <v>24</v>
      </c>
      <c r="K236" s="33">
        <v>22</v>
      </c>
      <c r="L236" s="18">
        <f t="shared" si="43"/>
        <v>91.666666666666671</v>
      </c>
      <c r="M236" s="33">
        <v>10</v>
      </c>
      <c r="N236" s="33">
        <v>10</v>
      </c>
      <c r="O236" s="33">
        <v>18</v>
      </c>
      <c r="P236" s="33">
        <v>17</v>
      </c>
      <c r="Q236" s="181" t="s">
        <v>138</v>
      </c>
    </row>
    <row r="237" spans="1:28" ht="22.5">
      <c r="A237" s="176"/>
      <c r="B237" s="187"/>
      <c r="C237" s="202"/>
      <c r="D237" s="66" t="s">
        <v>104</v>
      </c>
      <c r="E237" s="2">
        <v>232511.3</v>
      </c>
      <c r="F237" s="2">
        <v>245803.49400000001</v>
      </c>
      <c r="G237" s="2">
        <f t="shared" ref="G237:G239" si="49">G242+G252+G247</f>
        <v>13292.195000000014</v>
      </c>
      <c r="H237" s="2">
        <v>181616.81099999999</v>
      </c>
      <c r="I237" s="70">
        <f t="shared" si="42"/>
        <v>73.887</v>
      </c>
      <c r="J237" s="67">
        <v>3</v>
      </c>
      <c r="K237" s="40">
        <v>3</v>
      </c>
      <c r="L237" s="40"/>
      <c r="M237" s="40"/>
      <c r="N237" s="40"/>
      <c r="O237" s="40"/>
      <c r="P237" s="40"/>
      <c r="Q237" s="182"/>
    </row>
    <row r="238" spans="1:28" ht="15.75" customHeight="1">
      <c r="A238" s="176"/>
      <c r="B238" s="187"/>
      <c r="C238" s="202"/>
      <c r="D238" s="66" t="s">
        <v>103</v>
      </c>
      <c r="E238" s="2">
        <v>1256285.442</v>
      </c>
      <c r="F238" s="2">
        <v>1370269.2660000001</v>
      </c>
      <c r="G238" s="2">
        <f t="shared" si="49"/>
        <v>113983.82300000002</v>
      </c>
      <c r="H238" s="2">
        <v>1151649.6869999999</v>
      </c>
      <c r="I238" s="17">
        <f t="shared" si="42"/>
        <v>84.046000000000006</v>
      </c>
      <c r="J238" s="40"/>
      <c r="K238" s="40"/>
      <c r="L238" s="40"/>
      <c r="M238" s="40"/>
      <c r="N238" s="40"/>
      <c r="O238" s="40"/>
      <c r="P238" s="40"/>
      <c r="Q238" s="182"/>
    </row>
    <row r="239" spans="1:28" ht="15.75" customHeight="1">
      <c r="A239" s="176"/>
      <c r="B239" s="187"/>
      <c r="C239" s="202"/>
      <c r="D239" s="66" t="s">
        <v>117</v>
      </c>
      <c r="E239" s="2">
        <v>24700.9</v>
      </c>
      <c r="F239" s="2">
        <v>24700.9</v>
      </c>
      <c r="G239" s="2">
        <f t="shared" si="49"/>
        <v>0</v>
      </c>
      <c r="H239" s="2">
        <v>24700.9</v>
      </c>
      <c r="I239" s="70">
        <f t="shared" si="42"/>
        <v>100</v>
      </c>
      <c r="J239" s="40"/>
      <c r="K239" s="40"/>
      <c r="L239" s="40"/>
      <c r="M239" s="40"/>
      <c r="N239" s="40"/>
      <c r="O239" s="40"/>
      <c r="P239" s="40"/>
      <c r="Q239" s="182"/>
    </row>
    <row r="240" spans="1:28" ht="22.5">
      <c r="A240" s="176"/>
      <c r="B240" s="187"/>
      <c r="C240" s="202"/>
      <c r="D240" s="66" t="s">
        <v>115</v>
      </c>
      <c r="E240" s="2">
        <f>E245+E255+E250</f>
        <v>2000</v>
      </c>
      <c r="F240" s="2">
        <f t="shared" ref="F240:H240" si="50">F245+F255+F250</f>
        <v>2000</v>
      </c>
      <c r="G240" s="2">
        <f t="shared" si="50"/>
        <v>0</v>
      </c>
      <c r="H240" s="2">
        <f t="shared" si="50"/>
        <v>2000</v>
      </c>
      <c r="I240" s="70">
        <f t="shared" si="42"/>
        <v>100</v>
      </c>
      <c r="J240" s="40"/>
      <c r="K240" s="40"/>
      <c r="L240" s="40"/>
      <c r="M240" s="40"/>
      <c r="N240" s="40"/>
      <c r="O240" s="40"/>
      <c r="P240" s="40"/>
      <c r="Q240" s="183"/>
    </row>
    <row r="241" spans="1:17" ht="12.75" customHeight="1">
      <c r="A241" s="176"/>
      <c r="B241" s="168" t="s">
        <v>46</v>
      </c>
      <c r="C241" s="178" t="s">
        <v>45</v>
      </c>
      <c r="D241" s="105" t="s">
        <v>102</v>
      </c>
      <c r="E241" s="2">
        <f t="shared" ref="E241:H241" si="51">SUM(E242:E245)</f>
        <v>929605.60000000009</v>
      </c>
      <c r="F241" s="2">
        <f t="shared" si="51"/>
        <v>1018960.785</v>
      </c>
      <c r="G241" s="2">
        <f t="shared" si="41"/>
        <v>89355.184999999939</v>
      </c>
      <c r="H241" s="2">
        <f t="shared" si="51"/>
        <v>736267.72899999993</v>
      </c>
      <c r="I241" s="17">
        <f t="shared" si="42"/>
        <v>72.257000000000005</v>
      </c>
      <c r="J241" s="40">
        <v>10</v>
      </c>
      <c r="K241" s="40">
        <v>9</v>
      </c>
      <c r="L241" s="17">
        <f t="shared" si="43"/>
        <v>90</v>
      </c>
      <c r="M241" s="40">
        <v>5</v>
      </c>
      <c r="N241" s="40">
        <v>5</v>
      </c>
      <c r="O241" s="40">
        <v>8</v>
      </c>
      <c r="P241" s="40">
        <v>8</v>
      </c>
      <c r="Q241" s="68" t="s">
        <v>92</v>
      </c>
    </row>
    <row r="242" spans="1:17" ht="22.5">
      <c r="A242" s="176"/>
      <c r="B242" s="168"/>
      <c r="C242" s="178"/>
      <c r="D242" s="66" t="s">
        <v>104</v>
      </c>
      <c r="E242" s="2">
        <v>206363.4</v>
      </c>
      <c r="F242" s="2">
        <v>219702.2</v>
      </c>
      <c r="G242" s="2">
        <f t="shared" si="41"/>
        <v>13338.800000000017</v>
      </c>
      <c r="H242" s="2">
        <v>155515.516</v>
      </c>
      <c r="I242" s="17">
        <f t="shared" si="42"/>
        <v>70.784999999999997</v>
      </c>
      <c r="J242" s="40"/>
      <c r="K242" s="40"/>
      <c r="L242" s="40"/>
      <c r="M242" s="40"/>
      <c r="N242" s="40"/>
      <c r="O242" s="40"/>
      <c r="P242" s="40"/>
      <c r="Q242" s="68"/>
    </row>
    <row r="243" spans="1:17" ht="15.75" customHeight="1">
      <c r="A243" s="176"/>
      <c r="B243" s="168"/>
      <c r="C243" s="178"/>
      <c r="D243" s="66" t="s">
        <v>103</v>
      </c>
      <c r="E243" s="2">
        <v>698541.3</v>
      </c>
      <c r="F243" s="2">
        <v>774557.68500000006</v>
      </c>
      <c r="G243" s="2">
        <f t="shared" si="41"/>
        <v>76016.385000000009</v>
      </c>
      <c r="H243" s="2">
        <v>556051.31299999997</v>
      </c>
      <c r="I243" s="17">
        <f t="shared" si="42"/>
        <v>71.790000000000006</v>
      </c>
      <c r="J243" s="40"/>
      <c r="K243" s="40"/>
      <c r="L243" s="40"/>
      <c r="M243" s="40"/>
      <c r="N243" s="40"/>
      <c r="O243" s="40"/>
      <c r="P243" s="40"/>
      <c r="Q243" s="68"/>
    </row>
    <row r="244" spans="1:17" ht="18.75" customHeight="1">
      <c r="A244" s="176"/>
      <c r="B244" s="168"/>
      <c r="C244" s="178"/>
      <c r="D244" s="66" t="s">
        <v>117</v>
      </c>
      <c r="E244" s="2">
        <v>24700.9</v>
      </c>
      <c r="F244" s="2">
        <v>24700.9</v>
      </c>
      <c r="G244" s="2">
        <f t="shared" si="41"/>
        <v>0</v>
      </c>
      <c r="H244" s="2">
        <v>24700.9</v>
      </c>
      <c r="I244" s="70">
        <f t="shared" si="42"/>
        <v>100</v>
      </c>
      <c r="J244" s="40"/>
      <c r="K244" s="40"/>
      <c r="L244" s="40"/>
      <c r="M244" s="40"/>
      <c r="N244" s="40"/>
      <c r="O244" s="40"/>
      <c r="P244" s="40"/>
      <c r="Q244" s="68"/>
    </row>
    <row r="245" spans="1:17" ht="22.5" hidden="1">
      <c r="A245" s="176"/>
      <c r="B245" s="168"/>
      <c r="C245" s="178"/>
      <c r="D245" s="66" t="s">
        <v>115</v>
      </c>
      <c r="E245" s="2">
        <v>0</v>
      </c>
      <c r="F245" s="2">
        <v>0</v>
      </c>
      <c r="G245" s="2">
        <f t="shared" si="41"/>
        <v>0</v>
      </c>
      <c r="H245" s="2">
        <v>0</v>
      </c>
      <c r="I245" s="17" t="s">
        <v>129</v>
      </c>
      <c r="J245" s="40"/>
      <c r="K245" s="40"/>
      <c r="L245" s="40"/>
      <c r="M245" s="40"/>
      <c r="N245" s="40"/>
      <c r="O245" s="40"/>
      <c r="P245" s="40"/>
      <c r="Q245" s="68"/>
    </row>
    <row r="246" spans="1:17" ht="15" customHeight="1">
      <c r="A246" s="176"/>
      <c r="B246" s="168" t="s">
        <v>149</v>
      </c>
      <c r="C246" s="178" t="s">
        <v>45</v>
      </c>
      <c r="D246" s="105" t="s">
        <v>102</v>
      </c>
      <c r="E246" s="2">
        <f t="shared" ref="E246:H246" si="52">SUM(E247:E250)</f>
        <v>573884.74100000004</v>
      </c>
      <c r="F246" s="2">
        <f t="shared" si="52"/>
        <v>605508.42300000007</v>
      </c>
      <c r="G246" s="2">
        <f t="shared" si="41"/>
        <v>31623.68200000003</v>
      </c>
      <c r="H246" s="2">
        <f t="shared" si="52"/>
        <v>605504.59900000005</v>
      </c>
      <c r="I246" s="17">
        <f t="shared" si="42"/>
        <v>99.998999999999995</v>
      </c>
      <c r="J246" s="40">
        <v>8</v>
      </c>
      <c r="K246" s="40">
        <v>8</v>
      </c>
      <c r="L246" s="70">
        <f t="shared" si="43"/>
        <v>100</v>
      </c>
      <c r="M246" s="40">
        <v>4</v>
      </c>
      <c r="N246" s="40">
        <v>4</v>
      </c>
      <c r="O246" s="40">
        <v>9</v>
      </c>
      <c r="P246" s="40">
        <v>9</v>
      </c>
      <c r="Q246" s="68" t="s">
        <v>92</v>
      </c>
    </row>
    <row r="247" spans="1:17" ht="23.25" customHeight="1">
      <c r="A247" s="176"/>
      <c r="B247" s="168"/>
      <c r="C247" s="178"/>
      <c r="D247" s="66" t="s">
        <v>104</v>
      </c>
      <c r="E247" s="2">
        <v>26147.9</v>
      </c>
      <c r="F247" s="2">
        <v>26101.294999999998</v>
      </c>
      <c r="G247" s="2">
        <f t="shared" si="41"/>
        <v>-46.605000000003201</v>
      </c>
      <c r="H247" s="2">
        <v>26101.294999999998</v>
      </c>
      <c r="I247" s="17">
        <f t="shared" si="42"/>
        <v>100</v>
      </c>
      <c r="J247" s="40"/>
      <c r="K247" s="40"/>
      <c r="L247" s="40"/>
      <c r="M247" s="40"/>
      <c r="N247" s="40"/>
      <c r="O247" s="40"/>
      <c r="P247" s="40"/>
      <c r="Q247" s="41"/>
    </row>
    <row r="248" spans="1:17" ht="15" customHeight="1">
      <c r="A248" s="176"/>
      <c r="B248" s="168"/>
      <c r="C248" s="178"/>
      <c r="D248" s="66" t="s">
        <v>103</v>
      </c>
      <c r="E248" s="2">
        <v>545736.84100000001</v>
      </c>
      <c r="F248" s="2">
        <v>577407.12800000003</v>
      </c>
      <c r="G248" s="2">
        <f t="shared" si="41"/>
        <v>31670.287000000011</v>
      </c>
      <c r="H248" s="2">
        <v>577403.304</v>
      </c>
      <c r="I248" s="17">
        <f t="shared" si="42"/>
        <v>99.998999999999995</v>
      </c>
      <c r="J248" s="40"/>
      <c r="K248" s="40"/>
      <c r="L248" s="40"/>
      <c r="M248" s="40"/>
      <c r="N248" s="40"/>
      <c r="O248" s="40"/>
      <c r="P248" s="40"/>
      <c r="Q248" s="41"/>
    </row>
    <row r="249" spans="1:17" ht="23.25" hidden="1" customHeight="1">
      <c r="A249" s="176"/>
      <c r="B249" s="168"/>
      <c r="C249" s="178"/>
      <c r="D249" s="66" t="s">
        <v>132</v>
      </c>
      <c r="E249" s="2">
        <v>0</v>
      </c>
      <c r="F249" s="2">
        <v>0</v>
      </c>
      <c r="G249" s="2">
        <f t="shared" si="41"/>
        <v>0</v>
      </c>
      <c r="H249" s="2">
        <v>0</v>
      </c>
      <c r="I249" s="17" t="s">
        <v>129</v>
      </c>
      <c r="J249" s="40"/>
      <c r="K249" s="40"/>
      <c r="L249" s="40"/>
      <c r="M249" s="40"/>
      <c r="N249" s="40"/>
      <c r="O249" s="40"/>
      <c r="P249" s="40"/>
      <c r="Q249" s="41"/>
    </row>
    <row r="250" spans="1:17" ht="26.25" customHeight="1">
      <c r="A250" s="176"/>
      <c r="B250" s="168"/>
      <c r="C250" s="178"/>
      <c r="D250" s="66" t="s">
        <v>115</v>
      </c>
      <c r="E250" s="2">
        <v>2000</v>
      </c>
      <c r="F250" s="2">
        <v>2000</v>
      </c>
      <c r="G250" s="2">
        <f t="shared" ref="G250:G255" si="53">F250-E250</f>
        <v>0</v>
      </c>
      <c r="H250" s="2">
        <v>2000</v>
      </c>
      <c r="I250" s="70">
        <f t="shared" si="42"/>
        <v>100</v>
      </c>
      <c r="J250" s="40"/>
      <c r="K250" s="40"/>
      <c r="L250" s="40"/>
      <c r="M250" s="40"/>
      <c r="N250" s="40"/>
      <c r="O250" s="40"/>
      <c r="P250" s="40"/>
      <c r="Q250" s="41"/>
    </row>
    <row r="251" spans="1:17" ht="12" customHeight="1">
      <c r="A251" s="176"/>
      <c r="B251" s="168" t="s">
        <v>47</v>
      </c>
      <c r="C251" s="178" t="s">
        <v>45</v>
      </c>
      <c r="D251" s="105" t="s">
        <v>102</v>
      </c>
      <c r="E251" s="2">
        <f t="shared" ref="E251:H251" si="54">SUM(E252:E255)</f>
        <v>12007.300999999999</v>
      </c>
      <c r="F251" s="2">
        <f t="shared" si="54"/>
        <v>18304.452000000001</v>
      </c>
      <c r="G251" s="2">
        <f t="shared" si="53"/>
        <v>6297.1510000000017</v>
      </c>
      <c r="H251" s="2">
        <f t="shared" si="54"/>
        <v>18195.07</v>
      </c>
      <c r="I251" s="17">
        <f t="shared" si="42"/>
        <v>99.402000000000001</v>
      </c>
      <c r="J251" s="40">
        <v>3</v>
      </c>
      <c r="K251" s="40">
        <v>2</v>
      </c>
      <c r="L251" s="17">
        <f t="shared" si="43"/>
        <v>66.666666666666671</v>
      </c>
      <c r="M251" s="40">
        <v>1</v>
      </c>
      <c r="N251" s="40">
        <v>1</v>
      </c>
      <c r="O251" s="40">
        <v>1</v>
      </c>
      <c r="P251" s="40">
        <v>0</v>
      </c>
      <c r="Q251" s="41" t="s">
        <v>92</v>
      </c>
    </row>
    <row r="252" spans="1:17" ht="22.5">
      <c r="A252" s="176"/>
      <c r="B252" s="168"/>
      <c r="C252" s="178"/>
      <c r="D252" s="66" t="s">
        <v>104</v>
      </c>
      <c r="E252" s="2">
        <v>0</v>
      </c>
      <c r="F252" s="2">
        <v>0</v>
      </c>
      <c r="G252" s="2">
        <f t="shared" si="53"/>
        <v>0</v>
      </c>
      <c r="H252" s="2">
        <v>0</v>
      </c>
      <c r="I252" s="17" t="s">
        <v>129</v>
      </c>
      <c r="J252" s="117"/>
      <c r="K252" s="117"/>
      <c r="L252" s="40"/>
      <c r="M252" s="117"/>
      <c r="N252" s="117"/>
      <c r="O252" s="117"/>
      <c r="P252" s="117"/>
      <c r="Q252" s="120"/>
    </row>
    <row r="253" spans="1:17" ht="26.25" customHeight="1">
      <c r="A253" s="176"/>
      <c r="B253" s="168"/>
      <c r="C253" s="178"/>
      <c r="D253" s="66" t="s">
        <v>103</v>
      </c>
      <c r="E253" s="2">
        <v>12007.300999999999</v>
      </c>
      <c r="F253" s="2">
        <v>18304.452000000001</v>
      </c>
      <c r="G253" s="2">
        <f t="shared" si="53"/>
        <v>6297.1510000000017</v>
      </c>
      <c r="H253" s="2">
        <v>18195.07</v>
      </c>
      <c r="I253" s="17">
        <f t="shared" si="42"/>
        <v>99.402000000000001</v>
      </c>
      <c r="J253" s="117"/>
      <c r="K253" s="117"/>
      <c r="L253" s="40"/>
      <c r="M253" s="117"/>
      <c r="N253" s="117"/>
      <c r="O253" s="117"/>
      <c r="P253" s="117"/>
      <c r="Q253" s="120"/>
    </row>
    <row r="254" spans="1:17" ht="22.5" hidden="1">
      <c r="A254" s="176"/>
      <c r="B254" s="168"/>
      <c r="C254" s="178"/>
      <c r="D254" s="66" t="s">
        <v>132</v>
      </c>
      <c r="E254" s="2">
        <v>0</v>
      </c>
      <c r="F254" s="2">
        <v>0</v>
      </c>
      <c r="G254" s="2">
        <f t="shared" si="53"/>
        <v>0</v>
      </c>
      <c r="H254" s="2">
        <v>0</v>
      </c>
      <c r="I254" s="17" t="s">
        <v>129</v>
      </c>
      <c r="J254" s="117"/>
      <c r="K254" s="117"/>
      <c r="L254" s="40"/>
      <c r="M254" s="117"/>
      <c r="N254" s="117"/>
      <c r="O254" s="117"/>
      <c r="P254" s="117"/>
      <c r="Q254" s="120"/>
    </row>
    <row r="255" spans="1:17" ht="1.5" customHeight="1">
      <c r="A255" s="176"/>
      <c r="B255" s="168"/>
      <c r="C255" s="178"/>
      <c r="D255" s="66" t="s">
        <v>115</v>
      </c>
      <c r="E255" s="2">
        <v>0</v>
      </c>
      <c r="F255" s="2">
        <v>0</v>
      </c>
      <c r="G255" s="2">
        <f t="shared" si="53"/>
        <v>0</v>
      </c>
      <c r="H255" s="2">
        <v>0</v>
      </c>
      <c r="I255" s="17"/>
      <c r="J255" s="117"/>
      <c r="K255" s="117"/>
      <c r="L255" s="40"/>
      <c r="M255" s="117"/>
      <c r="N255" s="117"/>
      <c r="O255" s="117"/>
      <c r="P255" s="117"/>
      <c r="Q255" s="121"/>
    </row>
    <row r="256" spans="1:17" ht="15" customHeight="1">
      <c r="A256" s="176">
        <v>13</v>
      </c>
      <c r="B256" s="187" t="s">
        <v>48</v>
      </c>
      <c r="C256" s="179" t="s">
        <v>197</v>
      </c>
      <c r="D256" s="63" t="s">
        <v>102</v>
      </c>
      <c r="E256" s="32">
        <f>E261+E266+E270+E275</f>
        <v>522229.73499999999</v>
      </c>
      <c r="F256" s="32">
        <f>F261+F266+F270+F275</f>
        <v>568976.72</v>
      </c>
      <c r="G256" s="32">
        <f t="shared" ref="G256:H304" si="55">F256-E256</f>
        <v>46746.984999999986</v>
      </c>
      <c r="H256" s="32">
        <f>H261+H266+H270+H277</f>
        <v>571336.11899999995</v>
      </c>
      <c r="I256" s="18">
        <f t="shared" ref="I256:I258" si="56">ROUND(H256/F256 *100,3)</f>
        <v>100.41500000000001</v>
      </c>
      <c r="J256" s="65">
        <v>14</v>
      </c>
      <c r="K256" s="65">
        <v>12</v>
      </c>
      <c r="L256" s="18">
        <f t="shared" si="43"/>
        <v>85.714285714285708</v>
      </c>
      <c r="M256" s="65">
        <v>7</v>
      </c>
      <c r="N256" s="65">
        <v>6</v>
      </c>
      <c r="O256" s="65">
        <v>20</v>
      </c>
      <c r="P256" s="65">
        <v>18</v>
      </c>
      <c r="Q256" s="181" t="s">
        <v>138</v>
      </c>
    </row>
    <row r="257" spans="1:17" ht="22.5">
      <c r="A257" s="176"/>
      <c r="B257" s="187"/>
      <c r="C257" s="179"/>
      <c r="D257" s="66" t="s">
        <v>104</v>
      </c>
      <c r="E257" s="2">
        <v>6772.4</v>
      </c>
      <c r="F257" s="2">
        <v>6772.4</v>
      </c>
      <c r="G257" s="2">
        <f t="shared" si="55"/>
        <v>0</v>
      </c>
      <c r="H257" s="2">
        <v>6772.4</v>
      </c>
      <c r="I257" s="17">
        <f t="shared" ref="I257" si="57">H257/F257*100</f>
        <v>100</v>
      </c>
      <c r="J257" s="67">
        <v>3</v>
      </c>
      <c r="K257" s="40">
        <v>2</v>
      </c>
      <c r="L257" s="40"/>
      <c r="M257" s="40"/>
      <c r="N257" s="40"/>
      <c r="O257" s="40"/>
      <c r="P257" s="40"/>
      <c r="Q257" s="182"/>
    </row>
    <row r="258" spans="1:17">
      <c r="A258" s="176"/>
      <c r="B258" s="187"/>
      <c r="C258" s="179"/>
      <c r="D258" s="66" t="s">
        <v>103</v>
      </c>
      <c r="E258" s="2">
        <v>444343.9</v>
      </c>
      <c r="F258" s="2">
        <v>491090.88500000001</v>
      </c>
      <c r="G258" s="2">
        <f t="shared" si="55"/>
        <v>46746.984999999986</v>
      </c>
      <c r="H258" s="2">
        <v>491032.21799999999</v>
      </c>
      <c r="I258" s="17">
        <f t="shared" si="56"/>
        <v>99.988</v>
      </c>
      <c r="J258" s="40"/>
      <c r="K258" s="40"/>
      <c r="L258" s="40"/>
      <c r="M258" s="40"/>
      <c r="N258" s="40"/>
      <c r="O258" s="40"/>
      <c r="P258" s="40"/>
      <c r="Q258" s="182"/>
    </row>
    <row r="259" spans="1:17" ht="22.5">
      <c r="A259" s="176"/>
      <c r="B259" s="187"/>
      <c r="C259" s="179"/>
      <c r="D259" s="66" t="s">
        <v>115</v>
      </c>
      <c r="E259" s="2">
        <v>0</v>
      </c>
      <c r="F259" s="2">
        <v>0</v>
      </c>
      <c r="G259" s="2">
        <f t="shared" si="55"/>
        <v>0</v>
      </c>
      <c r="H259" s="2">
        <v>0</v>
      </c>
      <c r="I259" s="17" t="s">
        <v>129</v>
      </c>
      <c r="J259" s="40"/>
      <c r="K259" s="40"/>
      <c r="L259" s="40"/>
      <c r="M259" s="40"/>
      <c r="N259" s="40"/>
      <c r="O259" s="40"/>
      <c r="P259" s="40"/>
      <c r="Q259" s="182"/>
    </row>
    <row r="260" spans="1:17" ht="14.25" customHeight="1">
      <c r="A260" s="176"/>
      <c r="B260" s="187"/>
      <c r="C260" s="179"/>
      <c r="D260" s="66" t="s">
        <v>117</v>
      </c>
      <c r="E260" s="2">
        <v>71113.434999999998</v>
      </c>
      <c r="F260" s="2">
        <v>71113.434999999998</v>
      </c>
      <c r="G260" s="2">
        <f t="shared" si="55"/>
        <v>0</v>
      </c>
      <c r="H260" s="2">
        <v>73531.501000000004</v>
      </c>
      <c r="I260" s="17">
        <f t="shared" ref="I260:I277" si="58">H260/F260*100</f>
        <v>103.4002941919484</v>
      </c>
      <c r="J260" s="40"/>
      <c r="K260" s="40"/>
      <c r="L260" s="40"/>
      <c r="M260" s="40"/>
      <c r="N260" s="40"/>
      <c r="O260" s="40"/>
      <c r="P260" s="40"/>
      <c r="Q260" s="183"/>
    </row>
    <row r="261" spans="1:17" ht="11.25" customHeight="1">
      <c r="A261" s="176"/>
      <c r="B261" s="168" t="s">
        <v>49</v>
      </c>
      <c r="C261" s="180" t="s">
        <v>197</v>
      </c>
      <c r="D261" s="66" t="s">
        <v>102</v>
      </c>
      <c r="E261" s="2">
        <f>E262+E263</f>
        <v>107236.613</v>
      </c>
      <c r="F261" s="2">
        <f>F262+F263</f>
        <v>147908.402</v>
      </c>
      <c r="G261" s="2">
        <f t="shared" si="55"/>
        <v>40671.789000000004</v>
      </c>
      <c r="H261" s="2">
        <f>H262+H263</f>
        <v>147907.799</v>
      </c>
      <c r="I261" s="17">
        <f t="shared" si="58"/>
        <v>99.999592315249274</v>
      </c>
      <c r="J261" s="40">
        <v>7</v>
      </c>
      <c r="K261" s="40">
        <v>7</v>
      </c>
      <c r="L261" s="40">
        <f t="shared" si="43"/>
        <v>100</v>
      </c>
      <c r="M261" s="40">
        <v>4</v>
      </c>
      <c r="N261" s="40">
        <v>4</v>
      </c>
      <c r="O261" s="40">
        <v>12</v>
      </c>
      <c r="P261" s="40">
        <v>12</v>
      </c>
      <c r="Q261" s="68" t="s">
        <v>92</v>
      </c>
    </row>
    <row r="262" spans="1:17" ht="23.25" customHeight="1">
      <c r="A262" s="176"/>
      <c r="B262" s="168"/>
      <c r="C262" s="179"/>
      <c r="D262" s="66" t="s">
        <v>104</v>
      </c>
      <c r="E262" s="2">
        <v>6772.4</v>
      </c>
      <c r="F262" s="2">
        <v>6772.4</v>
      </c>
      <c r="G262" s="2">
        <f t="shared" si="55"/>
        <v>0</v>
      </c>
      <c r="H262" s="2">
        <v>6772.4</v>
      </c>
      <c r="I262" s="17">
        <f t="shared" si="58"/>
        <v>100</v>
      </c>
      <c r="J262" s="40"/>
      <c r="K262" s="40"/>
      <c r="L262" s="40"/>
      <c r="M262" s="40"/>
      <c r="N262" s="40"/>
      <c r="O262" s="40"/>
      <c r="P262" s="40"/>
      <c r="Q262" s="68"/>
    </row>
    <row r="263" spans="1:17" ht="16.5" customHeight="1">
      <c r="A263" s="176"/>
      <c r="B263" s="168"/>
      <c r="C263" s="179"/>
      <c r="D263" s="66" t="s">
        <v>103</v>
      </c>
      <c r="E263" s="2">
        <v>100464.213</v>
      </c>
      <c r="F263" s="2">
        <v>141136.00200000001</v>
      </c>
      <c r="G263" s="2">
        <f t="shared" si="55"/>
        <v>40671.789000000004</v>
      </c>
      <c r="H263" s="2">
        <v>141135.399</v>
      </c>
      <c r="I263" s="17">
        <f t="shared" si="58"/>
        <v>99.999572752528437</v>
      </c>
      <c r="J263" s="40"/>
      <c r="K263" s="40"/>
      <c r="L263" s="40"/>
      <c r="M263" s="40"/>
      <c r="N263" s="40"/>
      <c r="O263" s="40"/>
      <c r="P263" s="40"/>
      <c r="Q263" s="68"/>
    </row>
    <row r="264" spans="1:17" ht="22.5" customHeight="1">
      <c r="A264" s="176"/>
      <c r="B264" s="168"/>
      <c r="C264" s="179"/>
      <c r="D264" s="66" t="s">
        <v>115</v>
      </c>
      <c r="E264" s="2">
        <v>0</v>
      </c>
      <c r="F264" s="2">
        <v>0</v>
      </c>
      <c r="G264" s="2">
        <f t="shared" si="55"/>
        <v>0</v>
      </c>
      <c r="H264" s="2">
        <v>0</v>
      </c>
      <c r="I264" s="17" t="s">
        <v>129</v>
      </c>
      <c r="J264" s="40"/>
      <c r="K264" s="40"/>
      <c r="L264" s="40"/>
      <c r="M264" s="40"/>
      <c r="N264" s="40"/>
      <c r="O264" s="40"/>
      <c r="P264" s="40"/>
      <c r="Q264" s="68"/>
    </row>
    <row r="265" spans="1:17" ht="18" customHeight="1">
      <c r="A265" s="176"/>
      <c r="B265" s="168"/>
      <c r="C265" s="179"/>
      <c r="D265" s="66" t="s">
        <v>117</v>
      </c>
      <c r="E265" s="2">
        <v>0</v>
      </c>
      <c r="F265" s="2">
        <v>0</v>
      </c>
      <c r="G265" s="2">
        <f t="shared" si="55"/>
        <v>0</v>
      </c>
      <c r="H265" s="2">
        <v>0</v>
      </c>
      <c r="I265" s="17" t="s">
        <v>129</v>
      </c>
      <c r="J265" s="40"/>
      <c r="K265" s="40"/>
      <c r="L265" s="40"/>
      <c r="M265" s="40"/>
      <c r="N265" s="40"/>
      <c r="O265" s="40"/>
      <c r="P265" s="40"/>
      <c r="Q265" s="68"/>
    </row>
    <row r="266" spans="1:17" ht="11.25" customHeight="1">
      <c r="A266" s="176"/>
      <c r="B266" s="168" t="s">
        <v>50</v>
      </c>
      <c r="C266" s="180" t="s">
        <v>41</v>
      </c>
      <c r="D266" s="66" t="s">
        <v>102</v>
      </c>
      <c r="E266" s="2">
        <f>E267+E268</f>
        <v>0</v>
      </c>
      <c r="F266" s="2">
        <f>F267+F268</f>
        <v>0</v>
      </c>
      <c r="G266" s="2">
        <f t="shared" si="55"/>
        <v>0</v>
      </c>
      <c r="H266" s="2">
        <f>H267+H268</f>
        <v>0</v>
      </c>
      <c r="I266" s="17" t="s">
        <v>129</v>
      </c>
      <c r="J266" s="40">
        <v>1</v>
      </c>
      <c r="K266" s="40">
        <v>1</v>
      </c>
      <c r="L266" s="40">
        <f t="shared" si="43"/>
        <v>100</v>
      </c>
      <c r="M266" s="40">
        <v>1</v>
      </c>
      <c r="N266" s="40">
        <v>1</v>
      </c>
      <c r="O266" s="40">
        <v>3</v>
      </c>
      <c r="P266" s="40">
        <v>3</v>
      </c>
      <c r="Q266" s="68" t="s">
        <v>92</v>
      </c>
    </row>
    <row r="267" spans="1:17" ht="22.5" customHeight="1">
      <c r="A267" s="176"/>
      <c r="B267" s="168"/>
      <c r="C267" s="180"/>
      <c r="D267" s="66" t="s">
        <v>104</v>
      </c>
      <c r="E267" s="2">
        <v>0</v>
      </c>
      <c r="F267" s="2">
        <v>0</v>
      </c>
      <c r="G267" s="2">
        <f t="shared" si="55"/>
        <v>0</v>
      </c>
      <c r="H267" s="2">
        <v>0</v>
      </c>
      <c r="I267" s="17" t="s">
        <v>129</v>
      </c>
      <c r="J267" s="40"/>
      <c r="K267" s="40"/>
      <c r="L267" s="40"/>
      <c r="M267" s="40"/>
      <c r="N267" s="40"/>
      <c r="O267" s="40"/>
      <c r="P267" s="40"/>
      <c r="Q267" s="68"/>
    </row>
    <row r="268" spans="1:17" ht="13.5" customHeight="1">
      <c r="A268" s="176"/>
      <c r="B268" s="168"/>
      <c r="C268" s="180"/>
      <c r="D268" s="66" t="s">
        <v>103</v>
      </c>
      <c r="E268" s="2">
        <v>0</v>
      </c>
      <c r="F268" s="2">
        <v>0</v>
      </c>
      <c r="G268" s="2">
        <f t="shared" si="55"/>
        <v>0</v>
      </c>
      <c r="H268" s="2">
        <v>0</v>
      </c>
      <c r="I268" s="17" t="s">
        <v>129</v>
      </c>
      <c r="J268" s="40"/>
      <c r="K268" s="40"/>
      <c r="L268" s="40"/>
      <c r="M268" s="40"/>
      <c r="N268" s="40"/>
      <c r="O268" s="40"/>
      <c r="P268" s="40"/>
      <c r="Q268" s="68"/>
    </row>
    <row r="269" spans="1:17" ht="22.5" hidden="1" customHeight="1">
      <c r="A269" s="176"/>
      <c r="B269" s="168"/>
      <c r="C269" s="180"/>
      <c r="D269" s="66" t="s">
        <v>115</v>
      </c>
      <c r="E269" s="2">
        <v>0</v>
      </c>
      <c r="F269" s="2">
        <v>0</v>
      </c>
      <c r="G269" s="2">
        <f t="shared" si="55"/>
        <v>0</v>
      </c>
      <c r="H269" s="2">
        <v>0</v>
      </c>
      <c r="I269" s="17" t="s">
        <v>129</v>
      </c>
      <c r="J269" s="40"/>
      <c r="K269" s="40"/>
      <c r="L269" s="40"/>
      <c r="M269" s="40"/>
      <c r="N269" s="40"/>
      <c r="O269" s="40"/>
      <c r="P269" s="40"/>
      <c r="Q269" s="68"/>
    </row>
    <row r="270" spans="1:17" ht="13.5" customHeight="1">
      <c r="A270" s="176"/>
      <c r="B270" s="168" t="s">
        <v>51</v>
      </c>
      <c r="C270" s="180" t="s">
        <v>197</v>
      </c>
      <c r="D270" s="66" t="s">
        <v>102</v>
      </c>
      <c r="E270" s="2">
        <f>E272+E274</f>
        <v>401702.62699999998</v>
      </c>
      <c r="F270" s="2">
        <f>F272+F274</f>
        <v>401702.62699999998</v>
      </c>
      <c r="G270" s="2">
        <f t="shared" si="55"/>
        <v>0</v>
      </c>
      <c r="H270" s="2">
        <f>H271+H272+H274</f>
        <v>404117.88199999998</v>
      </c>
      <c r="I270" s="17">
        <f t="shared" si="58"/>
        <v>100.60125446976478</v>
      </c>
      <c r="J270" s="40">
        <v>2</v>
      </c>
      <c r="K270" s="40">
        <v>2</v>
      </c>
      <c r="L270" s="40">
        <f t="shared" si="43"/>
        <v>100</v>
      </c>
      <c r="M270" s="40">
        <v>1</v>
      </c>
      <c r="N270" s="40">
        <v>1</v>
      </c>
      <c r="O270" s="40">
        <v>4</v>
      </c>
      <c r="P270" s="40">
        <v>3</v>
      </c>
      <c r="Q270" s="68" t="s">
        <v>92</v>
      </c>
    </row>
    <row r="271" spans="1:17" ht="22.5" customHeight="1">
      <c r="A271" s="176"/>
      <c r="B271" s="168"/>
      <c r="C271" s="179"/>
      <c r="D271" s="66" t="s">
        <v>104</v>
      </c>
      <c r="E271" s="2">
        <v>0</v>
      </c>
      <c r="F271" s="2">
        <v>0</v>
      </c>
      <c r="G271" s="2">
        <f t="shared" si="55"/>
        <v>0</v>
      </c>
      <c r="H271" s="2">
        <v>0</v>
      </c>
      <c r="I271" s="17" t="s">
        <v>129</v>
      </c>
      <c r="J271" s="40"/>
      <c r="K271" s="40"/>
      <c r="L271" s="40"/>
      <c r="M271" s="40"/>
      <c r="N271" s="40"/>
      <c r="O271" s="40"/>
      <c r="P271" s="40"/>
      <c r="Q271" s="41"/>
    </row>
    <row r="272" spans="1:17" ht="17.25" customHeight="1">
      <c r="A272" s="176"/>
      <c r="B272" s="168"/>
      <c r="C272" s="179"/>
      <c r="D272" s="66" t="s">
        <v>103</v>
      </c>
      <c r="E272" s="2">
        <v>330589.19199999998</v>
      </c>
      <c r="F272" s="2">
        <v>330589.19199999998</v>
      </c>
      <c r="G272" s="2">
        <f t="shared" si="55"/>
        <v>0</v>
      </c>
      <c r="H272" s="2">
        <v>330586.38099999999</v>
      </c>
      <c r="I272" s="17">
        <f t="shared" si="58"/>
        <v>99.999149699969621</v>
      </c>
      <c r="J272" s="40"/>
      <c r="K272" s="40"/>
      <c r="L272" s="40"/>
      <c r="M272" s="40"/>
      <c r="N272" s="40"/>
      <c r="O272" s="40"/>
      <c r="P272" s="40"/>
      <c r="Q272" s="41"/>
    </row>
    <row r="273" spans="1:17" ht="23.25" hidden="1" customHeight="1">
      <c r="A273" s="176"/>
      <c r="B273" s="168"/>
      <c r="C273" s="179"/>
      <c r="D273" s="66" t="s">
        <v>115</v>
      </c>
      <c r="E273" s="2"/>
      <c r="F273" s="2"/>
      <c r="G273" s="2">
        <f t="shared" si="55"/>
        <v>0</v>
      </c>
      <c r="H273" s="2"/>
      <c r="I273" s="17" t="s">
        <v>129</v>
      </c>
      <c r="J273" s="40"/>
      <c r="K273" s="40"/>
      <c r="L273" s="40"/>
      <c r="M273" s="40"/>
      <c r="N273" s="40"/>
      <c r="O273" s="40"/>
      <c r="P273" s="40"/>
      <c r="Q273" s="41"/>
    </row>
    <row r="274" spans="1:17" ht="16.5" customHeight="1">
      <c r="A274" s="176"/>
      <c r="B274" s="168"/>
      <c r="C274" s="179"/>
      <c r="D274" s="66" t="s">
        <v>117</v>
      </c>
      <c r="E274" s="2">
        <v>71113.434999999998</v>
      </c>
      <c r="F274" s="2">
        <v>71113.434999999998</v>
      </c>
      <c r="G274" s="2">
        <f t="shared" si="55"/>
        <v>0</v>
      </c>
      <c r="H274" s="2">
        <v>73531.501000000004</v>
      </c>
      <c r="I274" s="17">
        <f t="shared" si="58"/>
        <v>103.4002941919484</v>
      </c>
      <c r="J274" s="40"/>
      <c r="K274" s="40"/>
      <c r="L274" s="40"/>
      <c r="M274" s="40"/>
      <c r="N274" s="40"/>
      <c r="O274" s="40"/>
      <c r="P274" s="40"/>
      <c r="Q274" s="41"/>
    </row>
    <row r="275" spans="1:17" ht="15.75" customHeight="1">
      <c r="A275" s="176"/>
      <c r="B275" s="168" t="s">
        <v>52</v>
      </c>
      <c r="C275" s="180" t="s">
        <v>197</v>
      </c>
      <c r="D275" s="66" t="s">
        <v>102</v>
      </c>
      <c r="E275" s="2">
        <f>E276+E277</f>
        <v>13290.495000000001</v>
      </c>
      <c r="F275" s="2">
        <f>F276+F277</f>
        <v>19365.690999999999</v>
      </c>
      <c r="G275" s="2">
        <f t="shared" si="55"/>
        <v>6075.1959999999981</v>
      </c>
      <c r="H275" s="2">
        <f>H276+H277</f>
        <v>19310.437999999998</v>
      </c>
      <c r="I275" s="17">
        <f t="shared" si="58"/>
        <v>99.714686142622028</v>
      </c>
      <c r="J275" s="40">
        <v>1</v>
      </c>
      <c r="K275" s="40">
        <v>0</v>
      </c>
      <c r="L275" s="40">
        <f t="shared" si="43"/>
        <v>0</v>
      </c>
      <c r="M275" s="40">
        <v>1</v>
      </c>
      <c r="N275" s="40">
        <v>0</v>
      </c>
      <c r="O275" s="40">
        <v>1</v>
      </c>
      <c r="P275" s="40">
        <v>0</v>
      </c>
      <c r="Q275" s="41" t="s">
        <v>92</v>
      </c>
    </row>
    <row r="276" spans="1:17" ht="23.25" customHeight="1">
      <c r="A276" s="176"/>
      <c r="B276" s="168"/>
      <c r="C276" s="179"/>
      <c r="D276" s="66" t="s">
        <v>104</v>
      </c>
      <c r="E276" s="2">
        <v>0</v>
      </c>
      <c r="F276" s="2">
        <v>0</v>
      </c>
      <c r="G276" s="2">
        <f t="shared" si="55"/>
        <v>0</v>
      </c>
      <c r="H276" s="2">
        <v>0</v>
      </c>
      <c r="I276" s="17" t="s">
        <v>129</v>
      </c>
      <c r="J276" s="40"/>
      <c r="K276" s="40"/>
      <c r="L276" s="40"/>
      <c r="M276" s="40"/>
      <c r="N276" s="40"/>
      <c r="O276" s="40"/>
      <c r="P276" s="40"/>
      <c r="Q276" s="41"/>
    </row>
    <row r="277" spans="1:17" ht="18.75" customHeight="1">
      <c r="A277" s="176"/>
      <c r="B277" s="168"/>
      <c r="C277" s="179"/>
      <c r="D277" s="66" t="s">
        <v>103</v>
      </c>
      <c r="E277" s="2">
        <v>13290.495000000001</v>
      </c>
      <c r="F277" s="2">
        <v>19365.690999999999</v>
      </c>
      <c r="G277" s="2">
        <f t="shared" si="55"/>
        <v>6075.1959999999981</v>
      </c>
      <c r="H277" s="2">
        <v>19310.437999999998</v>
      </c>
      <c r="I277" s="17">
        <f t="shared" si="58"/>
        <v>99.714686142622028</v>
      </c>
      <c r="J277" s="40"/>
      <c r="K277" s="40"/>
      <c r="L277" s="40"/>
      <c r="M277" s="40"/>
      <c r="N277" s="40"/>
      <c r="O277" s="40"/>
      <c r="P277" s="40"/>
      <c r="Q277" s="41"/>
    </row>
    <row r="278" spans="1:17" ht="26.25" customHeight="1">
      <c r="A278" s="176"/>
      <c r="B278" s="168"/>
      <c r="C278" s="179"/>
      <c r="D278" s="66" t="s">
        <v>117</v>
      </c>
      <c r="E278" s="2">
        <v>0</v>
      </c>
      <c r="F278" s="2">
        <v>0</v>
      </c>
      <c r="G278" s="2">
        <f t="shared" si="55"/>
        <v>0</v>
      </c>
      <c r="H278" s="2">
        <v>0</v>
      </c>
      <c r="I278" s="17" t="s">
        <v>129</v>
      </c>
      <c r="J278" s="40"/>
      <c r="K278" s="40"/>
      <c r="L278" s="40"/>
      <c r="M278" s="40"/>
      <c r="N278" s="40"/>
      <c r="O278" s="40"/>
      <c r="P278" s="40"/>
      <c r="Q278" s="41"/>
    </row>
    <row r="279" spans="1:17" ht="50.25" hidden="1" customHeight="1">
      <c r="A279" s="176"/>
      <c r="B279" s="168"/>
      <c r="C279" s="179"/>
      <c r="D279" s="66" t="s">
        <v>115</v>
      </c>
      <c r="E279" s="2">
        <v>0</v>
      </c>
      <c r="F279" s="2">
        <v>0</v>
      </c>
      <c r="G279" s="2">
        <f t="shared" si="55"/>
        <v>0</v>
      </c>
      <c r="H279" s="2">
        <v>0</v>
      </c>
      <c r="I279" s="17" t="s">
        <v>129</v>
      </c>
      <c r="J279" s="40"/>
      <c r="K279" s="40"/>
      <c r="L279" s="40"/>
      <c r="M279" s="40"/>
      <c r="N279" s="40"/>
      <c r="O279" s="40"/>
      <c r="P279" s="40"/>
      <c r="Q279" s="68"/>
    </row>
    <row r="280" spans="1:17" ht="18.75" customHeight="1">
      <c r="A280" s="176">
        <v>14</v>
      </c>
      <c r="B280" s="187" t="s">
        <v>53</v>
      </c>
      <c r="C280" s="179" t="s">
        <v>54</v>
      </c>
      <c r="D280" s="63" t="s">
        <v>102</v>
      </c>
      <c r="E280" s="32">
        <f>E287+E292</f>
        <v>97711.263999999996</v>
      </c>
      <c r="F280" s="32">
        <f>F287+F292</f>
        <v>102544.84199999999</v>
      </c>
      <c r="G280" s="32">
        <f t="shared" si="55"/>
        <v>4833.5779999999941</v>
      </c>
      <c r="H280" s="32">
        <f>H287+H292</f>
        <v>102521.213</v>
      </c>
      <c r="I280" s="18">
        <f>H280/F280*100</f>
        <v>99.976957397818239</v>
      </c>
      <c r="J280" s="65">
        <v>17</v>
      </c>
      <c r="K280" s="65">
        <v>15</v>
      </c>
      <c r="L280" s="18">
        <f t="shared" si="43"/>
        <v>88.235294117647058</v>
      </c>
      <c r="M280" s="65">
        <v>9</v>
      </c>
      <c r="N280" s="65">
        <v>9</v>
      </c>
      <c r="O280" s="65">
        <v>24</v>
      </c>
      <c r="P280" s="65">
        <v>23</v>
      </c>
      <c r="Q280" s="181" t="s">
        <v>138</v>
      </c>
    </row>
    <row r="281" spans="1:17" ht="21" customHeight="1">
      <c r="A281" s="176"/>
      <c r="B281" s="187"/>
      <c r="C281" s="179"/>
      <c r="D281" s="66" t="s">
        <v>104</v>
      </c>
      <c r="E281" s="2">
        <v>0</v>
      </c>
      <c r="F281" s="2">
        <v>0</v>
      </c>
      <c r="G281" s="2">
        <f t="shared" si="55"/>
        <v>0</v>
      </c>
      <c r="H281" s="2">
        <v>0</v>
      </c>
      <c r="I281" s="17" t="s">
        <v>129</v>
      </c>
      <c r="J281" s="40">
        <v>1</v>
      </c>
      <c r="K281" s="40">
        <v>1</v>
      </c>
      <c r="L281" s="70"/>
      <c r="M281" s="40"/>
      <c r="N281" s="85"/>
      <c r="O281" s="40"/>
      <c r="P281" s="40"/>
      <c r="Q281" s="182"/>
    </row>
    <row r="282" spans="1:17" ht="18" customHeight="1">
      <c r="A282" s="176"/>
      <c r="B282" s="187"/>
      <c r="C282" s="179"/>
      <c r="D282" s="66" t="s">
        <v>103</v>
      </c>
      <c r="E282" s="2">
        <v>97711.263999999996</v>
      </c>
      <c r="F282" s="2">
        <v>102544.842</v>
      </c>
      <c r="G282" s="2">
        <f t="shared" si="55"/>
        <v>4833.5780000000086</v>
      </c>
      <c r="H282" s="2">
        <v>102521.213</v>
      </c>
      <c r="I282" s="17">
        <f t="shared" ref="I282:I292" si="59">H282/F282*100</f>
        <v>99.976957397818211</v>
      </c>
      <c r="J282" s="40"/>
      <c r="K282" s="40"/>
      <c r="L282" s="70"/>
      <c r="M282" s="40"/>
      <c r="N282" s="40"/>
      <c r="O282" s="40"/>
      <c r="P282" s="40"/>
      <c r="Q282" s="182"/>
    </row>
    <row r="283" spans="1:17" ht="23.25" hidden="1" customHeight="1">
      <c r="A283" s="176"/>
      <c r="B283" s="187"/>
      <c r="C283" s="179"/>
      <c r="D283" s="66" t="s">
        <v>117</v>
      </c>
      <c r="E283" s="2">
        <v>0</v>
      </c>
      <c r="F283" s="2">
        <v>0</v>
      </c>
      <c r="G283" s="2">
        <f t="shared" si="55"/>
        <v>0</v>
      </c>
      <c r="H283" s="2">
        <v>0</v>
      </c>
      <c r="I283" s="17" t="s">
        <v>129</v>
      </c>
      <c r="J283" s="40"/>
      <c r="K283" s="40"/>
      <c r="L283" s="70"/>
      <c r="M283" s="40"/>
      <c r="N283" s="40"/>
      <c r="O283" s="40"/>
      <c r="P283" s="40"/>
      <c r="Q283" s="182"/>
    </row>
    <row r="284" spans="1:17" ht="21.75" hidden="1" customHeight="1">
      <c r="A284" s="176"/>
      <c r="B284" s="187"/>
      <c r="C284" s="179"/>
      <c r="D284" s="66" t="s">
        <v>115</v>
      </c>
      <c r="E284" s="2">
        <v>0</v>
      </c>
      <c r="F284" s="2">
        <v>0</v>
      </c>
      <c r="G284" s="2">
        <f t="shared" si="55"/>
        <v>0</v>
      </c>
      <c r="H284" s="2">
        <v>0</v>
      </c>
      <c r="I284" s="17" t="s">
        <v>129</v>
      </c>
      <c r="J284" s="40"/>
      <c r="K284" s="40"/>
      <c r="L284" s="70"/>
      <c r="M284" s="40"/>
      <c r="N284" s="40"/>
      <c r="O284" s="40"/>
      <c r="P284" s="40"/>
      <c r="Q284" s="183"/>
    </row>
    <row r="285" spans="1:17" ht="14.25" customHeight="1">
      <c r="A285" s="176"/>
      <c r="B285" s="168" t="s">
        <v>158</v>
      </c>
      <c r="C285" s="180" t="s">
        <v>54</v>
      </c>
      <c r="D285" s="66" t="s">
        <v>102</v>
      </c>
      <c r="E285" s="2">
        <f>E286+E287</f>
        <v>90008.914999999994</v>
      </c>
      <c r="F285" s="2">
        <f>F286+F287</f>
        <v>90008.914999999994</v>
      </c>
      <c r="G285" s="2">
        <f t="shared" si="55"/>
        <v>0</v>
      </c>
      <c r="H285" s="2">
        <f>H286+H287</f>
        <v>89985.566000000006</v>
      </c>
      <c r="I285" s="17">
        <f t="shared" si="59"/>
        <v>99.974059236243448</v>
      </c>
      <c r="J285" s="40">
        <v>8</v>
      </c>
      <c r="K285" s="40">
        <v>7</v>
      </c>
      <c r="L285" s="70">
        <f t="shared" si="43"/>
        <v>87.5</v>
      </c>
      <c r="M285" s="40">
        <v>4</v>
      </c>
      <c r="N285" s="40">
        <v>4</v>
      </c>
      <c r="O285" s="40">
        <v>11</v>
      </c>
      <c r="P285" s="40">
        <v>11</v>
      </c>
      <c r="Q285" s="68" t="s">
        <v>92</v>
      </c>
    </row>
    <row r="286" spans="1:17" ht="22.5" customHeight="1">
      <c r="A286" s="176"/>
      <c r="B286" s="168"/>
      <c r="C286" s="180"/>
      <c r="D286" s="66" t="s">
        <v>104</v>
      </c>
      <c r="E286" s="2">
        <v>0</v>
      </c>
      <c r="F286" s="2">
        <v>0</v>
      </c>
      <c r="G286" s="2">
        <f t="shared" si="55"/>
        <v>0</v>
      </c>
      <c r="H286" s="2">
        <v>0</v>
      </c>
      <c r="I286" s="70" t="s">
        <v>129</v>
      </c>
      <c r="J286" s="40"/>
      <c r="K286" s="40"/>
      <c r="L286" s="70"/>
      <c r="M286" s="40"/>
      <c r="N286" s="40"/>
      <c r="O286" s="40"/>
      <c r="P286" s="40"/>
      <c r="Q286" s="41"/>
    </row>
    <row r="287" spans="1:17" ht="21" customHeight="1">
      <c r="A287" s="176"/>
      <c r="B287" s="168"/>
      <c r="C287" s="180"/>
      <c r="D287" s="66" t="s">
        <v>103</v>
      </c>
      <c r="E287" s="2">
        <v>90008.914999999994</v>
      </c>
      <c r="F287" s="2">
        <v>90008.914999999994</v>
      </c>
      <c r="G287" s="2">
        <f t="shared" si="55"/>
        <v>0</v>
      </c>
      <c r="H287" s="2">
        <v>89985.566000000006</v>
      </c>
      <c r="I287" s="17">
        <f t="shared" si="59"/>
        <v>99.974059236243448</v>
      </c>
      <c r="J287" s="40"/>
      <c r="K287" s="40"/>
      <c r="L287" s="70"/>
      <c r="M287" s="40"/>
      <c r="N287" s="40"/>
      <c r="O287" s="40"/>
      <c r="P287" s="40"/>
      <c r="Q287" s="41"/>
    </row>
    <row r="288" spans="1:17" ht="24" hidden="1" customHeight="1">
      <c r="A288" s="176"/>
      <c r="B288" s="168"/>
      <c r="C288" s="180"/>
      <c r="D288" s="66" t="s">
        <v>118</v>
      </c>
      <c r="E288" s="2">
        <v>0</v>
      </c>
      <c r="F288" s="2">
        <v>0</v>
      </c>
      <c r="G288" s="2">
        <f t="shared" si="55"/>
        <v>0</v>
      </c>
      <c r="H288" s="2">
        <v>0</v>
      </c>
      <c r="I288" s="17" t="s">
        <v>129</v>
      </c>
      <c r="J288" s="40"/>
      <c r="K288" s="40"/>
      <c r="L288" s="70"/>
      <c r="M288" s="40"/>
      <c r="N288" s="40"/>
      <c r="O288" s="40"/>
      <c r="P288" s="40"/>
      <c r="Q288" s="41"/>
    </row>
    <row r="289" spans="1:17" ht="24.75" hidden="1" customHeight="1">
      <c r="A289" s="176"/>
      <c r="B289" s="168"/>
      <c r="C289" s="180"/>
      <c r="D289" s="66" t="s">
        <v>115</v>
      </c>
      <c r="E289" s="2">
        <v>0</v>
      </c>
      <c r="F289" s="2">
        <v>0</v>
      </c>
      <c r="G289" s="2">
        <f t="shared" si="55"/>
        <v>0</v>
      </c>
      <c r="H289" s="2">
        <v>1</v>
      </c>
      <c r="I289" s="17" t="s">
        <v>129</v>
      </c>
      <c r="J289" s="40"/>
      <c r="K289" s="40"/>
      <c r="L289" s="70"/>
      <c r="M289" s="40"/>
      <c r="N289" s="40"/>
      <c r="O289" s="40"/>
      <c r="P289" s="40"/>
      <c r="Q289" s="41"/>
    </row>
    <row r="290" spans="1:17" ht="12.75" customHeight="1">
      <c r="A290" s="176"/>
      <c r="B290" s="168" t="s">
        <v>55</v>
      </c>
      <c r="C290" s="180" t="s">
        <v>54</v>
      </c>
      <c r="D290" s="66" t="s">
        <v>102</v>
      </c>
      <c r="E290" s="2">
        <f>E291+E292</f>
        <v>7702.3490000000002</v>
      </c>
      <c r="F290" s="2">
        <f>F291+F292</f>
        <v>12535.927</v>
      </c>
      <c r="G290" s="2">
        <f t="shared" si="55"/>
        <v>4833.5779999999995</v>
      </c>
      <c r="H290" s="2">
        <f>H291+H292</f>
        <v>12535.647000000001</v>
      </c>
      <c r="I290" s="17">
        <f t="shared" si="59"/>
        <v>99.997766419667258</v>
      </c>
      <c r="J290" s="40">
        <v>8</v>
      </c>
      <c r="K290" s="40">
        <v>7</v>
      </c>
      <c r="L290" s="70">
        <f t="shared" ref="L290:L346" si="60">K290*100/J290</f>
        <v>87.5</v>
      </c>
      <c r="M290" s="40">
        <v>5</v>
      </c>
      <c r="N290" s="40">
        <v>5</v>
      </c>
      <c r="O290" s="40">
        <v>13</v>
      </c>
      <c r="P290" s="40">
        <v>12</v>
      </c>
      <c r="Q290" s="41" t="s">
        <v>92</v>
      </c>
    </row>
    <row r="291" spans="1:17" ht="21.75" customHeight="1">
      <c r="A291" s="176"/>
      <c r="B291" s="168"/>
      <c r="C291" s="180"/>
      <c r="D291" s="66" t="s">
        <v>104</v>
      </c>
      <c r="E291" s="2">
        <v>0</v>
      </c>
      <c r="F291" s="2">
        <v>0</v>
      </c>
      <c r="G291" s="2">
        <f t="shared" si="55"/>
        <v>0</v>
      </c>
      <c r="H291" s="2">
        <v>0</v>
      </c>
      <c r="I291" s="17" t="s">
        <v>129</v>
      </c>
      <c r="J291" s="40"/>
      <c r="K291" s="40"/>
      <c r="L291" s="40"/>
      <c r="M291" s="40"/>
      <c r="N291" s="40"/>
      <c r="O291" s="40"/>
      <c r="P291" s="40"/>
      <c r="Q291" s="41"/>
    </row>
    <row r="292" spans="1:17" ht="14.25" customHeight="1">
      <c r="A292" s="176"/>
      <c r="B292" s="168"/>
      <c r="C292" s="180"/>
      <c r="D292" s="66" t="s">
        <v>103</v>
      </c>
      <c r="E292" s="2">
        <v>7702.3490000000002</v>
      </c>
      <c r="F292" s="2">
        <v>12535.927</v>
      </c>
      <c r="G292" s="2">
        <f t="shared" si="55"/>
        <v>4833.5779999999995</v>
      </c>
      <c r="H292" s="2">
        <v>12535.647000000001</v>
      </c>
      <c r="I292" s="17">
        <f t="shared" si="59"/>
        <v>99.997766419667258</v>
      </c>
      <c r="J292" s="40"/>
      <c r="K292" s="40"/>
      <c r="L292" s="40"/>
      <c r="M292" s="40"/>
      <c r="N292" s="40"/>
      <c r="O292" s="40"/>
      <c r="P292" s="40"/>
      <c r="Q292" s="41"/>
    </row>
    <row r="293" spans="1:17" ht="22.5" hidden="1">
      <c r="A293" s="176"/>
      <c r="B293" s="168"/>
      <c r="C293" s="180"/>
      <c r="D293" s="66" t="s">
        <v>118</v>
      </c>
      <c r="E293" s="2">
        <v>0</v>
      </c>
      <c r="F293" s="2">
        <v>0</v>
      </c>
      <c r="G293" s="2">
        <f t="shared" si="55"/>
        <v>0</v>
      </c>
      <c r="H293" s="2">
        <v>0</v>
      </c>
      <c r="I293" s="17" t="s">
        <v>129</v>
      </c>
      <c r="J293" s="40"/>
      <c r="K293" s="40"/>
      <c r="L293" s="40"/>
      <c r="M293" s="40"/>
      <c r="N293" s="40"/>
      <c r="O293" s="40"/>
      <c r="P293" s="40"/>
      <c r="Q293" s="41"/>
    </row>
    <row r="294" spans="1:17" ht="0.75" customHeight="1">
      <c r="A294" s="176"/>
      <c r="B294" s="168"/>
      <c r="C294" s="180"/>
      <c r="D294" s="66" t="s">
        <v>115</v>
      </c>
      <c r="E294" s="2">
        <v>0</v>
      </c>
      <c r="F294" s="2">
        <v>0</v>
      </c>
      <c r="G294" s="2">
        <f t="shared" si="55"/>
        <v>0</v>
      </c>
      <c r="H294" s="2">
        <v>0</v>
      </c>
      <c r="I294" s="17" t="s">
        <v>129</v>
      </c>
      <c r="J294" s="40"/>
      <c r="K294" s="40"/>
      <c r="L294" s="40"/>
      <c r="M294" s="40"/>
      <c r="N294" s="40"/>
      <c r="O294" s="40"/>
      <c r="P294" s="40"/>
      <c r="Q294" s="68"/>
    </row>
    <row r="295" spans="1:17">
      <c r="A295" s="176">
        <v>15</v>
      </c>
      <c r="B295" s="187" t="s">
        <v>56</v>
      </c>
      <c r="C295" s="179" t="s">
        <v>57</v>
      </c>
      <c r="D295" s="63" t="s">
        <v>102</v>
      </c>
      <c r="E295" s="32">
        <f>E300+E305+E310+E314+E319+E329</f>
        <v>760791.39399999997</v>
      </c>
      <c r="F295" s="71">
        <f>F300+F305+F310+F314+F319+F329</f>
        <v>793570.06799999997</v>
      </c>
      <c r="G295" s="32">
        <f t="shared" si="55"/>
        <v>32778.673999999999</v>
      </c>
      <c r="H295" s="32">
        <f>H300+H305+H310+H314+H319+H329</f>
        <v>790102.08100000001</v>
      </c>
      <c r="I295" s="18">
        <f>H295/F295*100</f>
        <v>99.562989187742403</v>
      </c>
      <c r="J295" s="86">
        <v>54</v>
      </c>
      <c r="K295" s="65">
        <f>K296+K300+K305+K310+K314+K319+K329</f>
        <v>50</v>
      </c>
      <c r="L295" s="18">
        <f t="shared" si="60"/>
        <v>92.592592592592595</v>
      </c>
      <c r="M295" s="65">
        <v>17</v>
      </c>
      <c r="N295" s="65">
        <v>17</v>
      </c>
      <c r="O295" s="65">
        <v>50</v>
      </c>
      <c r="P295" s="65">
        <v>50</v>
      </c>
      <c r="Q295" s="181" t="s">
        <v>138</v>
      </c>
    </row>
    <row r="296" spans="1:17" ht="22.5">
      <c r="A296" s="176"/>
      <c r="B296" s="187"/>
      <c r="C296" s="179"/>
      <c r="D296" s="66" t="s">
        <v>104</v>
      </c>
      <c r="E296" s="2">
        <v>69128</v>
      </c>
      <c r="F296" s="2">
        <v>69128</v>
      </c>
      <c r="G296" s="2">
        <f t="shared" si="55"/>
        <v>0</v>
      </c>
      <c r="H296" s="2">
        <v>69128</v>
      </c>
      <c r="I296" s="17">
        <f t="shared" ref="I296:I297" si="61">H296/F296*100</f>
        <v>100</v>
      </c>
      <c r="J296" s="67">
        <v>6</v>
      </c>
      <c r="K296" s="40">
        <v>5</v>
      </c>
      <c r="L296" s="40"/>
      <c r="M296" s="40"/>
      <c r="N296" s="40"/>
      <c r="O296" s="40"/>
      <c r="P296" s="40"/>
      <c r="Q296" s="182"/>
    </row>
    <row r="297" spans="1:17" ht="16.5" customHeight="1">
      <c r="A297" s="176"/>
      <c r="B297" s="187"/>
      <c r="C297" s="179"/>
      <c r="D297" s="66" t="s">
        <v>103</v>
      </c>
      <c r="E297" s="2">
        <v>691663.39399999997</v>
      </c>
      <c r="F297" s="2">
        <v>724442.06799999997</v>
      </c>
      <c r="G297" s="2">
        <f t="shared" si="55"/>
        <v>32778.673999999999</v>
      </c>
      <c r="H297" s="2">
        <v>720974.08100000001</v>
      </c>
      <c r="I297" s="17">
        <f t="shared" si="61"/>
        <v>99.521288567687108</v>
      </c>
      <c r="J297" s="40"/>
      <c r="K297" s="40"/>
      <c r="L297" s="40"/>
      <c r="M297" s="40"/>
      <c r="N297" s="40"/>
      <c r="O297" s="40"/>
      <c r="P297" s="40"/>
      <c r="Q297" s="182"/>
    </row>
    <row r="298" spans="1:17" ht="17.25" customHeight="1">
      <c r="A298" s="176"/>
      <c r="B298" s="187"/>
      <c r="C298" s="179"/>
      <c r="D298" s="66" t="s">
        <v>117</v>
      </c>
      <c r="E298" s="2">
        <v>0</v>
      </c>
      <c r="F298" s="2">
        <v>0</v>
      </c>
      <c r="G298" s="2">
        <f t="shared" si="55"/>
        <v>0</v>
      </c>
      <c r="H298" s="2">
        <f t="shared" si="55"/>
        <v>0</v>
      </c>
      <c r="I298" s="17" t="s">
        <v>129</v>
      </c>
      <c r="J298" s="40"/>
      <c r="K298" s="40"/>
      <c r="L298" s="40"/>
      <c r="M298" s="40"/>
      <c r="N298" s="40"/>
      <c r="O298" s="40"/>
      <c r="P298" s="40"/>
      <c r="Q298" s="182"/>
    </row>
    <row r="299" spans="1:17" ht="23.25" customHeight="1">
      <c r="A299" s="176"/>
      <c r="B299" s="187"/>
      <c r="C299" s="179"/>
      <c r="D299" s="66" t="s">
        <v>115</v>
      </c>
      <c r="E299" s="2">
        <v>0</v>
      </c>
      <c r="F299" s="2">
        <v>0</v>
      </c>
      <c r="G299" s="2">
        <f t="shared" si="55"/>
        <v>0</v>
      </c>
      <c r="H299" s="2">
        <v>0</v>
      </c>
      <c r="I299" s="70" t="s">
        <v>129</v>
      </c>
      <c r="J299" s="40"/>
      <c r="K299" s="40"/>
      <c r="L299" s="40"/>
      <c r="M299" s="40"/>
      <c r="N299" s="40"/>
      <c r="O299" s="40"/>
      <c r="P299" s="40"/>
      <c r="Q299" s="183"/>
    </row>
    <row r="300" spans="1:17" ht="14.25" customHeight="1">
      <c r="A300" s="176"/>
      <c r="B300" s="168" t="s">
        <v>58</v>
      </c>
      <c r="C300" s="180" t="s">
        <v>57</v>
      </c>
      <c r="D300" s="66" t="s">
        <v>102</v>
      </c>
      <c r="E300" s="2">
        <f>E301+E302</f>
        <v>44582.947</v>
      </c>
      <c r="F300" s="2">
        <f>F301+F302</f>
        <v>44582.947</v>
      </c>
      <c r="G300" s="2">
        <f t="shared" si="55"/>
        <v>0</v>
      </c>
      <c r="H300" s="2">
        <f>H301+H302</f>
        <v>41542.156999999999</v>
      </c>
      <c r="I300" s="17">
        <f>H300/F300*100</f>
        <v>93.179477345900892</v>
      </c>
      <c r="J300" s="40">
        <v>17</v>
      </c>
      <c r="K300" s="40">
        <v>17</v>
      </c>
      <c r="L300" s="40">
        <f t="shared" si="60"/>
        <v>100</v>
      </c>
      <c r="M300" s="40">
        <v>3</v>
      </c>
      <c r="N300" s="40">
        <v>3</v>
      </c>
      <c r="O300" s="40">
        <v>13</v>
      </c>
      <c r="P300" s="40">
        <v>13</v>
      </c>
      <c r="Q300" s="68" t="s">
        <v>92</v>
      </c>
    </row>
    <row r="301" spans="1:17" ht="22.5">
      <c r="A301" s="176"/>
      <c r="B301" s="168"/>
      <c r="C301" s="180"/>
      <c r="D301" s="66" t="s">
        <v>104</v>
      </c>
      <c r="E301" s="2">
        <v>13709.7</v>
      </c>
      <c r="F301" s="2">
        <v>13709.7</v>
      </c>
      <c r="G301" s="2">
        <f t="shared" si="55"/>
        <v>0</v>
      </c>
      <c r="H301" s="2">
        <v>13709.7</v>
      </c>
      <c r="I301" s="17">
        <f t="shared" ref="I301:I302" si="62">H301/F301*100</f>
        <v>100</v>
      </c>
      <c r="J301" s="40"/>
      <c r="K301" s="40"/>
      <c r="L301" s="40"/>
      <c r="M301" s="40"/>
      <c r="N301" s="40"/>
      <c r="O301" s="40"/>
      <c r="P301" s="40"/>
      <c r="Q301" s="68"/>
    </row>
    <row r="302" spans="1:17" ht="18.75" customHeight="1">
      <c r="A302" s="176"/>
      <c r="B302" s="168"/>
      <c r="C302" s="180"/>
      <c r="D302" s="66" t="s">
        <v>103</v>
      </c>
      <c r="E302" s="2">
        <v>30873.246999999999</v>
      </c>
      <c r="F302" s="2">
        <v>30873.246999999999</v>
      </c>
      <c r="G302" s="2">
        <f t="shared" si="55"/>
        <v>0</v>
      </c>
      <c r="H302" s="2">
        <v>27832.456999999999</v>
      </c>
      <c r="I302" s="17">
        <f t="shared" si="62"/>
        <v>90.150728234059727</v>
      </c>
      <c r="J302" s="40"/>
      <c r="K302" s="40"/>
      <c r="L302" s="40"/>
      <c r="M302" s="40"/>
      <c r="N302" s="40"/>
      <c r="O302" s="40"/>
      <c r="P302" s="40"/>
      <c r="Q302" s="68"/>
    </row>
    <row r="303" spans="1:17" hidden="1">
      <c r="A303" s="176"/>
      <c r="B303" s="168"/>
      <c r="C303" s="180"/>
      <c r="D303" s="66" t="s">
        <v>117</v>
      </c>
      <c r="E303" s="2">
        <v>0</v>
      </c>
      <c r="F303" s="2">
        <v>0</v>
      </c>
      <c r="G303" s="2">
        <f t="shared" si="55"/>
        <v>0</v>
      </c>
      <c r="H303" s="2">
        <f t="shared" si="55"/>
        <v>0</v>
      </c>
      <c r="I303" s="17" t="s">
        <v>129</v>
      </c>
      <c r="J303" s="40"/>
      <c r="K303" s="40"/>
      <c r="L303" s="40"/>
      <c r="M303" s="40"/>
      <c r="N303" s="40"/>
      <c r="O303" s="40"/>
      <c r="P303" s="40"/>
      <c r="Q303" s="68"/>
    </row>
    <row r="304" spans="1:17" ht="22.5" hidden="1">
      <c r="A304" s="176"/>
      <c r="B304" s="168"/>
      <c r="C304" s="180"/>
      <c r="D304" s="66" t="s">
        <v>115</v>
      </c>
      <c r="E304" s="2">
        <v>0</v>
      </c>
      <c r="F304" s="2">
        <v>0</v>
      </c>
      <c r="G304" s="2">
        <f t="shared" si="55"/>
        <v>0</v>
      </c>
      <c r="H304" s="2">
        <f t="shared" si="55"/>
        <v>0</v>
      </c>
      <c r="I304" s="17" t="s">
        <v>129</v>
      </c>
      <c r="J304" s="40"/>
      <c r="K304" s="40"/>
      <c r="L304" s="40"/>
      <c r="M304" s="40"/>
      <c r="N304" s="40"/>
      <c r="O304" s="40"/>
      <c r="P304" s="40"/>
      <c r="Q304" s="68"/>
    </row>
    <row r="305" spans="1:17" ht="12.75" customHeight="1">
      <c r="A305" s="176"/>
      <c r="B305" s="168" t="s">
        <v>59</v>
      </c>
      <c r="C305" s="178" t="s">
        <v>181</v>
      </c>
      <c r="D305" s="66" t="s">
        <v>102</v>
      </c>
      <c r="E305" s="2">
        <f>E306+E307</f>
        <v>212774.02799999999</v>
      </c>
      <c r="F305" s="2">
        <f>F306+F307</f>
        <v>226907.13699999999</v>
      </c>
      <c r="G305" s="2">
        <f t="shared" ref="G305:G333" si="63">F305-E305</f>
        <v>14133.108999999997</v>
      </c>
      <c r="H305" s="2">
        <f>H306+H307</f>
        <v>226836.62300000002</v>
      </c>
      <c r="I305" s="17">
        <f>H305/F305*100</f>
        <v>99.968923850993747</v>
      </c>
      <c r="J305" s="40">
        <v>17</v>
      </c>
      <c r="K305" s="40">
        <v>16</v>
      </c>
      <c r="L305" s="17">
        <f t="shared" si="60"/>
        <v>94.117647058823536</v>
      </c>
      <c r="M305" s="40">
        <v>6</v>
      </c>
      <c r="N305" s="40">
        <v>6</v>
      </c>
      <c r="O305" s="40">
        <v>9</v>
      </c>
      <c r="P305" s="40">
        <v>9</v>
      </c>
      <c r="Q305" s="68" t="s">
        <v>92</v>
      </c>
    </row>
    <row r="306" spans="1:17" ht="22.5">
      <c r="A306" s="176"/>
      <c r="B306" s="168"/>
      <c r="C306" s="178"/>
      <c r="D306" s="66" t="s">
        <v>104</v>
      </c>
      <c r="E306" s="2">
        <v>55418.3</v>
      </c>
      <c r="F306" s="2">
        <v>55418.3</v>
      </c>
      <c r="G306" s="2">
        <f t="shared" si="63"/>
        <v>0</v>
      </c>
      <c r="H306" s="2">
        <v>55418.3</v>
      </c>
      <c r="I306" s="17">
        <f t="shared" ref="I306:I307" si="64">H306/F306*100</f>
        <v>100</v>
      </c>
      <c r="J306" s="40"/>
      <c r="K306" s="40"/>
      <c r="L306" s="40"/>
      <c r="M306" s="40"/>
      <c r="N306" s="40"/>
      <c r="O306" s="40"/>
      <c r="P306" s="40"/>
      <c r="Q306" s="68"/>
    </row>
    <row r="307" spans="1:17" ht="23.25" customHeight="1">
      <c r="A307" s="176"/>
      <c r="B307" s="168"/>
      <c r="C307" s="178"/>
      <c r="D307" s="66" t="s">
        <v>103</v>
      </c>
      <c r="E307" s="2">
        <v>157355.728</v>
      </c>
      <c r="F307" s="2">
        <v>171488.837</v>
      </c>
      <c r="G307" s="2">
        <f t="shared" si="63"/>
        <v>14133.108999999997</v>
      </c>
      <c r="H307" s="2">
        <v>171418.323</v>
      </c>
      <c r="I307" s="17">
        <f t="shared" si="64"/>
        <v>99.958881288582063</v>
      </c>
      <c r="J307" s="40"/>
      <c r="K307" s="40"/>
      <c r="L307" s="40"/>
      <c r="M307" s="40"/>
      <c r="N307" s="40"/>
      <c r="O307" s="40"/>
      <c r="P307" s="40"/>
      <c r="Q307" s="68"/>
    </row>
    <row r="308" spans="1:17" hidden="1">
      <c r="A308" s="176"/>
      <c r="B308" s="168"/>
      <c r="C308" s="178"/>
      <c r="D308" s="66" t="s">
        <v>117</v>
      </c>
      <c r="E308" s="2">
        <v>0</v>
      </c>
      <c r="F308" s="2">
        <v>0</v>
      </c>
      <c r="G308" s="2">
        <f t="shared" si="63"/>
        <v>0</v>
      </c>
      <c r="H308" s="2">
        <f t="shared" ref="G308:H372" si="65">G308-F308</f>
        <v>0</v>
      </c>
      <c r="I308" s="17" t="s">
        <v>129</v>
      </c>
      <c r="J308" s="40"/>
      <c r="K308" s="40"/>
      <c r="L308" s="40"/>
      <c r="M308" s="40"/>
      <c r="N308" s="40"/>
      <c r="O308" s="40"/>
      <c r="P308" s="40"/>
      <c r="Q308" s="68"/>
    </row>
    <row r="309" spans="1:17" ht="22.5" hidden="1" customHeight="1">
      <c r="A309" s="176"/>
      <c r="B309" s="168"/>
      <c r="C309" s="178"/>
      <c r="D309" s="66" t="s">
        <v>115</v>
      </c>
      <c r="E309" s="2">
        <v>0</v>
      </c>
      <c r="F309" s="2">
        <v>0</v>
      </c>
      <c r="G309" s="2">
        <f t="shared" si="63"/>
        <v>0</v>
      </c>
      <c r="H309" s="2">
        <v>0</v>
      </c>
      <c r="I309" s="70" t="s">
        <v>129</v>
      </c>
      <c r="J309" s="40"/>
      <c r="K309" s="40"/>
      <c r="L309" s="40"/>
      <c r="M309" s="40"/>
      <c r="N309" s="40"/>
      <c r="O309" s="40"/>
      <c r="P309" s="40"/>
      <c r="Q309" s="68"/>
    </row>
    <row r="310" spans="1:17" ht="12" customHeight="1">
      <c r="A310" s="176"/>
      <c r="B310" s="168" t="s">
        <v>60</v>
      </c>
      <c r="C310" s="178" t="s">
        <v>182</v>
      </c>
      <c r="D310" s="66" t="s">
        <v>102</v>
      </c>
      <c r="E310" s="2">
        <f>E311+E312</f>
        <v>432823.995</v>
      </c>
      <c r="F310" s="2">
        <f>F311+F312</f>
        <v>432823.995</v>
      </c>
      <c r="G310" s="2">
        <f t="shared" si="63"/>
        <v>0</v>
      </c>
      <c r="H310" s="2">
        <f>H311+H312</f>
        <v>432823.995</v>
      </c>
      <c r="I310" s="17">
        <f>H310/F310*100</f>
        <v>100</v>
      </c>
      <c r="J310" s="40">
        <v>5</v>
      </c>
      <c r="K310" s="40">
        <v>4</v>
      </c>
      <c r="L310" s="40">
        <f t="shared" si="60"/>
        <v>80</v>
      </c>
      <c r="M310" s="40">
        <v>2</v>
      </c>
      <c r="N310" s="40">
        <v>2</v>
      </c>
      <c r="O310" s="40">
        <v>17</v>
      </c>
      <c r="P310" s="40">
        <v>17</v>
      </c>
      <c r="Q310" s="68" t="s">
        <v>92</v>
      </c>
    </row>
    <row r="311" spans="1:17" ht="22.5">
      <c r="A311" s="176"/>
      <c r="B311" s="168"/>
      <c r="C311" s="178"/>
      <c r="D311" s="66" t="s">
        <v>104</v>
      </c>
      <c r="E311" s="2">
        <v>0</v>
      </c>
      <c r="F311" s="2">
        <v>0</v>
      </c>
      <c r="G311" s="2">
        <f t="shared" si="63"/>
        <v>0</v>
      </c>
      <c r="H311" s="2">
        <f t="shared" ref="H311" si="66">G311-F311</f>
        <v>0</v>
      </c>
      <c r="I311" s="17" t="s">
        <v>129</v>
      </c>
      <c r="J311" s="40"/>
      <c r="K311" s="40"/>
      <c r="L311" s="40"/>
      <c r="M311" s="40"/>
      <c r="N311" s="40"/>
      <c r="O311" s="40"/>
      <c r="P311" s="40"/>
      <c r="Q311" s="68"/>
    </row>
    <row r="312" spans="1:17" ht="18.75" customHeight="1">
      <c r="A312" s="176"/>
      <c r="B312" s="168"/>
      <c r="C312" s="178"/>
      <c r="D312" s="66" t="s">
        <v>103</v>
      </c>
      <c r="E312" s="2">
        <v>432823.995</v>
      </c>
      <c r="F312" s="2">
        <v>432823.995</v>
      </c>
      <c r="G312" s="2">
        <f t="shared" si="63"/>
        <v>0</v>
      </c>
      <c r="H312" s="2">
        <v>432823.995</v>
      </c>
      <c r="I312" s="17">
        <f t="shared" ref="I312" si="67">H312/F312*100</f>
        <v>100</v>
      </c>
      <c r="J312" s="40"/>
      <c r="K312" s="40"/>
      <c r="L312" s="40"/>
      <c r="M312" s="40"/>
      <c r="N312" s="40"/>
      <c r="O312" s="40"/>
      <c r="P312" s="40"/>
      <c r="Q312" s="68"/>
    </row>
    <row r="313" spans="1:17" ht="16.5" hidden="1" customHeight="1">
      <c r="A313" s="176"/>
      <c r="B313" s="168"/>
      <c r="C313" s="178"/>
      <c r="D313" s="66" t="s">
        <v>117</v>
      </c>
      <c r="E313" s="2">
        <v>0</v>
      </c>
      <c r="F313" s="2">
        <v>0</v>
      </c>
      <c r="G313" s="2">
        <f t="shared" si="63"/>
        <v>0</v>
      </c>
      <c r="H313" s="2">
        <f t="shared" si="65"/>
        <v>0</v>
      </c>
      <c r="I313" s="17" t="s">
        <v>129</v>
      </c>
      <c r="J313" s="40"/>
      <c r="K313" s="40"/>
      <c r="L313" s="40"/>
      <c r="M313" s="40"/>
      <c r="N313" s="40"/>
      <c r="O313" s="40"/>
      <c r="P313" s="40"/>
      <c r="Q313" s="68"/>
    </row>
    <row r="314" spans="1:17" ht="12" customHeight="1">
      <c r="A314" s="176"/>
      <c r="B314" s="168" t="s">
        <v>133</v>
      </c>
      <c r="C314" s="180" t="s">
        <v>57</v>
      </c>
      <c r="D314" s="66" t="s">
        <v>102</v>
      </c>
      <c r="E314" s="2">
        <f>E315+E316</f>
        <v>34814.802000000003</v>
      </c>
      <c r="F314" s="2">
        <f>F315+F316</f>
        <v>34814.802000000003</v>
      </c>
      <c r="G314" s="2">
        <f t="shared" si="63"/>
        <v>0</v>
      </c>
      <c r="H314" s="2">
        <f>H315+H316</f>
        <v>34527.921000000002</v>
      </c>
      <c r="I314" s="17">
        <f>H314/F314*100</f>
        <v>99.175979803073417</v>
      </c>
      <c r="J314" s="40">
        <v>4</v>
      </c>
      <c r="K314" s="40">
        <v>4</v>
      </c>
      <c r="L314" s="40">
        <f t="shared" si="60"/>
        <v>100</v>
      </c>
      <c r="M314" s="40">
        <v>1</v>
      </c>
      <c r="N314" s="40">
        <v>1</v>
      </c>
      <c r="O314" s="40">
        <v>4</v>
      </c>
      <c r="P314" s="40">
        <v>4</v>
      </c>
      <c r="Q314" s="68" t="s">
        <v>92</v>
      </c>
    </row>
    <row r="315" spans="1:17" ht="22.5">
      <c r="A315" s="176"/>
      <c r="B315" s="168"/>
      <c r="C315" s="180"/>
      <c r="D315" s="66" t="s">
        <v>104</v>
      </c>
      <c r="E315" s="2">
        <v>0</v>
      </c>
      <c r="F315" s="2">
        <v>0</v>
      </c>
      <c r="G315" s="2">
        <f t="shared" si="63"/>
        <v>0</v>
      </c>
      <c r="H315" s="2">
        <f t="shared" si="65"/>
        <v>0</v>
      </c>
      <c r="I315" s="17" t="s">
        <v>129</v>
      </c>
      <c r="J315" s="40"/>
      <c r="K315" s="40"/>
      <c r="L315" s="40"/>
      <c r="M315" s="40"/>
      <c r="N315" s="40"/>
      <c r="O315" s="40"/>
      <c r="P315" s="40"/>
      <c r="Q315" s="68"/>
    </row>
    <row r="316" spans="1:17" ht="27.75" customHeight="1">
      <c r="A316" s="176"/>
      <c r="B316" s="168"/>
      <c r="C316" s="180"/>
      <c r="D316" s="66" t="s">
        <v>103</v>
      </c>
      <c r="E316" s="2">
        <v>34814.802000000003</v>
      </c>
      <c r="F316" s="2">
        <v>34814.802000000003</v>
      </c>
      <c r="G316" s="2">
        <f t="shared" si="63"/>
        <v>0</v>
      </c>
      <c r="H316" s="2">
        <v>34527.921000000002</v>
      </c>
      <c r="I316" s="17">
        <f t="shared" ref="I316" si="68">H316/F316*100</f>
        <v>99.175979803073417</v>
      </c>
      <c r="J316" s="40"/>
      <c r="K316" s="40"/>
      <c r="L316" s="40"/>
      <c r="M316" s="40"/>
      <c r="N316" s="40"/>
      <c r="O316" s="40"/>
      <c r="P316" s="40"/>
      <c r="Q316" s="68"/>
    </row>
    <row r="317" spans="1:17" ht="16.5" hidden="1" customHeight="1">
      <c r="A317" s="176"/>
      <c r="B317" s="168"/>
      <c r="C317" s="180"/>
      <c r="D317" s="66" t="s">
        <v>117</v>
      </c>
      <c r="E317" s="2">
        <v>0</v>
      </c>
      <c r="F317" s="2">
        <v>0</v>
      </c>
      <c r="G317" s="2">
        <f t="shared" si="63"/>
        <v>0</v>
      </c>
      <c r="H317" s="2">
        <f t="shared" si="65"/>
        <v>0</v>
      </c>
      <c r="I317" s="17" t="s">
        <v>129</v>
      </c>
      <c r="J317" s="40"/>
      <c r="K317" s="40"/>
      <c r="L317" s="40"/>
      <c r="M317" s="40"/>
      <c r="N317" s="40"/>
      <c r="O317" s="40"/>
      <c r="P317" s="40"/>
      <c r="Q317" s="68"/>
    </row>
    <row r="318" spans="1:17" ht="22.5" hidden="1" customHeight="1">
      <c r="A318" s="176"/>
      <c r="B318" s="168"/>
      <c r="C318" s="180"/>
      <c r="D318" s="66" t="s">
        <v>115</v>
      </c>
      <c r="E318" s="2">
        <v>0</v>
      </c>
      <c r="F318" s="2">
        <v>0</v>
      </c>
      <c r="G318" s="2">
        <f t="shared" si="63"/>
        <v>0</v>
      </c>
      <c r="H318" s="2">
        <f t="shared" si="65"/>
        <v>0</v>
      </c>
      <c r="I318" s="17" t="s">
        <v>129</v>
      </c>
      <c r="J318" s="40"/>
      <c r="K318" s="40"/>
      <c r="L318" s="40"/>
      <c r="M318" s="40"/>
      <c r="N318" s="40"/>
      <c r="O318" s="40"/>
      <c r="P318" s="40"/>
      <c r="Q318" s="68"/>
    </row>
    <row r="319" spans="1:17" ht="12" customHeight="1">
      <c r="A319" s="176"/>
      <c r="B319" s="168" t="s">
        <v>61</v>
      </c>
      <c r="C319" s="180" t="s">
        <v>57</v>
      </c>
      <c r="D319" s="66" t="s">
        <v>102</v>
      </c>
      <c r="E319" s="2">
        <f>E320+E321</f>
        <v>0</v>
      </c>
      <c r="F319" s="2">
        <f>F320+F321</f>
        <v>0</v>
      </c>
      <c r="G319" s="2">
        <f t="shared" si="63"/>
        <v>0</v>
      </c>
      <c r="H319" s="2">
        <f>H320+H321</f>
        <v>0</v>
      </c>
      <c r="I319" s="17" t="s">
        <v>129</v>
      </c>
      <c r="J319" s="40">
        <v>2</v>
      </c>
      <c r="K319" s="40">
        <v>2</v>
      </c>
      <c r="L319" s="40">
        <f t="shared" si="60"/>
        <v>100</v>
      </c>
      <c r="M319" s="40">
        <v>2</v>
      </c>
      <c r="N319" s="40">
        <v>2</v>
      </c>
      <c r="O319" s="40">
        <v>2</v>
      </c>
      <c r="P319" s="40">
        <v>2</v>
      </c>
      <c r="Q319" s="68" t="s">
        <v>92</v>
      </c>
    </row>
    <row r="320" spans="1:17" ht="22.5">
      <c r="A320" s="176"/>
      <c r="B320" s="168"/>
      <c r="C320" s="180"/>
      <c r="D320" s="66" t="s">
        <v>104</v>
      </c>
      <c r="E320" s="2">
        <v>0</v>
      </c>
      <c r="F320" s="2">
        <v>0</v>
      </c>
      <c r="G320" s="2">
        <f t="shared" si="63"/>
        <v>0</v>
      </c>
      <c r="H320" s="2">
        <f t="shared" ref="H320" si="69">G320-F320</f>
        <v>0</v>
      </c>
      <c r="I320" s="17" t="s">
        <v>129</v>
      </c>
      <c r="J320" s="40"/>
      <c r="K320" s="40"/>
      <c r="L320" s="40"/>
      <c r="M320" s="40"/>
      <c r="N320" s="40"/>
      <c r="O320" s="40"/>
      <c r="P320" s="40"/>
      <c r="Q320" s="68"/>
    </row>
    <row r="321" spans="1:29" ht="39" customHeight="1">
      <c r="A321" s="176"/>
      <c r="B321" s="168"/>
      <c r="C321" s="180"/>
      <c r="D321" s="66" t="s">
        <v>103</v>
      </c>
      <c r="E321" s="2">
        <v>0</v>
      </c>
      <c r="F321" s="2">
        <v>0</v>
      </c>
      <c r="G321" s="2"/>
      <c r="H321" s="2">
        <v>0</v>
      </c>
      <c r="I321" s="17" t="s">
        <v>129</v>
      </c>
      <c r="J321" s="40"/>
      <c r="K321" s="40"/>
      <c r="L321" s="40"/>
      <c r="M321" s="40"/>
      <c r="N321" s="40"/>
      <c r="O321" s="40"/>
      <c r="P321" s="40"/>
      <c r="Q321" s="68"/>
    </row>
    <row r="322" spans="1:29" ht="13.5" hidden="1" customHeight="1">
      <c r="A322" s="176"/>
      <c r="B322" s="168"/>
      <c r="C322" s="180"/>
      <c r="D322" s="66" t="s">
        <v>117</v>
      </c>
      <c r="E322" s="2">
        <v>0</v>
      </c>
      <c r="F322" s="2">
        <v>0</v>
      </c>
      <c r="G322" s="2">
        <f t="shared" si="63"/>
        <v>0</v>
      </c>
      <c r="H322" s="2">
        <f t="shared" ref="H322:H323" si="70">G322-F322</f>
        <v>0</v>
      </c>
      <c r="I322" s="17" t="s">
        <v>129</v>
      </c>
      <c r="J322" s="40"/>
      <c r="K322" s="40"/>
      <c r="L322" s="40"/>
      <c r="M322" s="40"/>
      <c r="N322" s="40"/>
      <c r="O322" s="40"/>
      <c r="P322" s="40"/>
      <c r="Q322" s="68"/>
    </row>
    <row r="323" spans="1:29" ht="22.5" hidden="1" customHeight="1">
      <c r="A323" s="176"/>
      <c r="B323" s="168"/>
      <c r="C323" s="180"/>
      <c r="D323" s="66" t="s">
        <v>115</v>
      </c>
      <c r="E323" s="2">
        <v>0</v>
      </c>
      <c r="F323" s="2">
        <v>0</v>
      </c>
      <c r="G323" s="2">
        <f t="shared" si="63"/>
        <v>0</v>
      </c>
      <c r="H323" s="2">
        <f t="shared" si="70"/>
        <v>0</v>
      </c>
      <c r="I323" s="17" t="s">
        <v>129</v>
      </c>
      <c r="J323" s="40"/>
      <c r="K323" s="40"/>
      <c r="L323" s="40"/>
      <c r="M323" s="40"/>
      <c r="N323" s="40"/>
      <c r="O323" s="40"/>
      <c r="P323" s="40"/>
      <c r="Q323" s="68"/>
    </row>
    <row r="324" spans="1:29" ht="13.5" hidden="1" customHeight="1">
      <c r="A324" s="176"/>
      <c r="B324" s="168" t="s">
        <v>62</v>
      </c>
      <c r="C324" s="178" t="s">
        <v>106</v>
      </c>
      <c r="D324" s="66" t="s">
        <v>102</v>
      </c>
      <c r="E324" s="87" t="s">
        <v>129</v>
      </c>
      <c r="F324" s="87" t="s">
        <v>129</v>
      </c>
      <c r="G324" s="2" t="e">
        <f t="shared" si="63"/>
        <v>#VALUE!</v>
      </c>
      <c r="H324" s="6" t="s">
        <v>129</v>
      </c>
      <c r="I324" s="17" t="s">
        <v>129</v>
      </c>
      <c r="J324" s="87" t="s">
        <v>129</v>
      </c>
      <c r="K324" s="87" t="s">
        <v>129</v>
      </c>
      <c r="L324" s="87" t="s">
        <v>129</v>
      </c>
      <c r="M324" s="87" t="s">
        <v>129</v>
      </c>
      <c r="N324" s="87" t="s">
        <v>129</v>
      </c>
      <c r="O324" s="87" t="s">
        <v>129</v>
      </c>
      <c r="P324" s="87" t="s">
        <v>129</v>
      </c>
      <c r="Q324" s="68" t="s">
        <v>92</v>
      </c>
    </row>
    <row r="325" spans="1:29" ht="21.75" hidden="1" customHeight="1">
      <c r="A325" s="176"/>
      <c r="B325" s="168"/>
      <c r="C325" s="178"/>
      <c r="D325" s="66" t="s">
        <v>104</v>
      </c>
      <c r="E325" s="87" t="s">
        <v>129</v>
      </c>
      <c r="F325" s="87" t="s">
        <v>129</v>
      </c>
      <c r="G325" s="2" t="e">
        <f t="shared" si="63"/>
        <v>#VALUE!</v>
      </c>
      <c r="H325" s="6" t="s">
        <v>129</v>
      </c>
      <c r="I325" s="17" t="s">
        <v>129</v>
      </c>
      <c r="J325" s="40"/>
      <c r="K325" s="40"/>
      <c r="L325" s="40"/>
      <c r="M325" s="40"/>
      <c r="N325" s="40"/>
      <c r="O325" s="40"/>
      <c r="P325" s="40"/>
      <c r="Q325" s="41"/>
    </row>
    <row r="326" spans="1:29" ht="22.5" hidden="1" customHeight="1">
      <c r="A326" s="176"/>
      <c r="B326" s="168"/>
      <c r="C326" s="178"/>
      <c r="D326" s="66" t="s">
        <v>103</v>
      </c>
      <c r="E326" s="87" t="s">
        <v>129</v>
      </c>
      <c r="F326" s="87" t="s">
        <v>129</v>
      </c>
      <c r="G326" s="2" t="e">
        <f t="shared" si="63"/>
        <v>#VALUE!</v>
      </c>
      <c r="H326" s="6" t="s">
        <v>129</v>
      </c>
      <c r="I326" s="17" t="s">
        <v>129</v>
      </c>
      <c r="J326" s="40"/>
      <c r="K326" s="40"/>
      <c r="L326" s="40"/>
      <c r="M326" s="40"/>
      <c r="N326" s="40"/>
      <c r="O326" s="40"/>
      <c r="P326" s="40"/>
      <c r="Q326" s="41"/>
    </row>
    <row r="327" spans="1:29" ht="23.25" hidden="1" customHeight="1">
      <c r="A327" s="176"/>
      <c r="B327" s="168"/>
      <c r="C327" s="178"/>
      <c r="D327" s="66" t="s">
        <v>117</v>
      </c>
      <c r="E327" s="87" t="s">
        <v>129</v>
      </c>
      <c r="F327" s="87" t="s">
        <v>129</v>
      </c>
      <c r="G327" s="2" t="e">
        <f t="shared" si="63"/>
        <v>#VALUE!</v>
      </c>
      <c r="H327" s="6" t="s">
        <v>129</v>
      </c>
      <c r="I327" s="17" t="s">
        <v>129</v>
      </c>
      <c r="J327" s="40"/>
      <c r="K327" s="40"/>
      <c r="L327" s="40"/>
      <c r="M327" s="40"/>
      <c r="N327" s="40"/>
      <c r="O327" s="40"/>
      <c r="P327" s="40"/>
      <c r="Q327" s="41"/>
    </row>
    <row r="328" spans="1:29" ht="21.75" hidden="1" customHeight="1">
      <c r="A328" s="176"/>
      <c r="B328" s="168"/>
      <c r="C328" s="178"/>
      <c r="D328" s="66" t="s">
        <v>115</v>
      </c>
      <c r="E328" s="87" t="s">
        <v>129</v>
      </c>
      <c r="F328" s="87" t="s">
        <v>129</v>
      </c>
      <c r="G328" s="2" t="e">
        <f t="shared" si="63"/>
        <v>#VALUE!</v>
      </c>
      <c r="H328" s="6" t="s">
        <v>129</v>
      </c>
      <c r="I328" s="17" t="s">
        <v>129</v>
      </c>
      <c r="J328" s="40"/>
      <c r="K328" s="40"/>
      <c r="L328" s="40"/>
      <c r="M328" s="40"/>
      <c r="N328" s="40"/>
      <c r="O328" s="40"/>
      <c r="P328" s="40"/>
      <c r="Q328" s="41"/>
    </row>
    <row r="329" spans="1:29" ht="12.75" customHeight="1">
      <c r="A329" s="176"/>
      <c r="B329" s="168" t="s">
        <v>63</v>
      </c>
      <c r="C329" s="180" t="s">
        <v>57</v>
      </c>
      <c r="D329" s="66" t="s">
        <v>102</v>
      </c>
      <c r="E329" s="2">
        <f>E330+E331</f>
        <v>35795.622000000003</v>
      </c>
      <c r="F329" s="2">
        <f>F330+F331</f>
        <v>54441.186999999998</v>
      </c>
      <c r="G329" s="2">
        <f t="shared" si="63"/>
        <v>18645.564999999995</v>
      </c>
      <c r="H329" s="2">
        <f>H330+H331</f>
        <v>54371.385000000002</v>
      </c>
      <c r="I329" s="17">
        <f>H329/F329*100</f>
        <v>99.871784573690519</v>
      </c>
      <c r="J329" s="40">
        <v>3</v>
      </c>
      <c r="K329" s="40">
        <v>2</v>
      </c>
      <c r="L329" s="70">
        <f t="shared" si="60"/>
        <v>66.666666666666671</v>
      </c>
      <c r="M329" s="40">
        <v>3</v>
      </c>
      <c r="N329" s="40">
        <v>3</v>
      </c>
      <c r="O329" s="40">
        <v>5</v>
      </c>
      <c r="P329" s="40">
        <v>5</v>
      </c>
      <c r="Q329" s="41" t="s">
        <v>92</v>
      </c>
    </row>
    <row r="330" spans="1:29" ht="22.5">
      <c r="A330" s="176"/>
      <c r="B330" s="168"/>
      <c r="C330" s="180"/>
      <c r="D330" s="66" t="s">
        <v>104</v>
      </c>
      <c r="E330" s="2">
        <v>0</v>
      </c>
      <c r="F330" s="2">
        <v>0</v>
      </c>
      <c r="G330" s="2">
        <f t="shared" si="63"/>
        <v>0</v>
      </c>
      <c r="H330" s="2">
        <v>0</v>
      </c>
      <c r="I330" s="17" t="s">
        <v>129</v>
      </c>
      <c r="J330" s="40"/>
      <c r="K330" s="40"/>
      <c r="L330" s="40"/>
      <c r="M330" s="40"/>
      <c r="N330" s="40"/>
      <c r="O330" s="40"/>
      <c r="P330" s="40"/>
      <c r="Q330" s="41"/>
    </row>
    <row r="331" spans="1:29" ht="21" customHeight="1">
      <c r="A331" s="176"/>
      <c r="B331" s="168"/>
      <c r="C331" s="180"/>
      <c r="D331" s="66" t="s">
        <v>103</v>
      </c>
      <c r="E331" s="2">
        <v>35795.622000000003</v>
      </c>
      <c r="F331" s="2">
        <v>54441.186999999998</v>
      </c>
      <c r="G331" s="2">
        <f t="shared" si="63"/>
        <v>18645.564999999995</v>
      </c>
      <c r="H331" s="2">
        <v>54371.385000000002</v>
      </c>
      <c r="I331" s="17">
        <f t="shared" ref="I331" si="71">H331/F331*100</f>
        <v>99.871784573690519</v>
      </c>
      <c r="J331" s="40"/>
      <c r="K331" s="40"/>
      <c r="L331" s="40"/>
      <c r="M331" s="40"/>
      <c r="N331" s="40"/>
      <c r="O331" s="40"/>
      <c r="P331" s="40"/>
      <c r="Q331" s="41"/>
    </row>
    <row r="332" spans="1:29" ht="24.75" hidden="1" customHeight="1">
      <c r="A332" s="176"/>
      <c r="B332" s="168"/>
      <c r="C332" s="180"/>
      <c r="D332" s="66" t="s">
        <v>117</v>
      </c>
      <c r="E332" s="2">
        <v>0</v>
      </c>
      <c r="F332" s="2">
        <v>0</v>
      </c>
      <c r="G332" s="2">
        <f t="shared" si="63"/>
        <v>0</v>
      </c>
      <c r="H332" s="2">
        <f t="shared" si="65"/>
        <v>0</v>
      </c>
      <c r="I332" s="17" t="s">
        <v>129</v>
      </c>
      <c r="J332" s="40"/>
      <c r="K332" s="40"/>
      <c r="L332" s="40"/>
      <c r="M332" s="40"/>
      <c r="N332" s="40"/>
      <c r="O332" s="40"/>
      <c r="P332" s="40"/>
      <c r="Q332" s="41"/>
    </row>
    <row r="333" spans="1:29" ht="1.5" customHeight="1">
      <c r="A333" s="176"/>
      <c r="B333" s="168"/>
      <c r="C333" s="180"/>
      <c r="D333" s="66" t="s">
        <v>115</v>
      </c>
      <c r="E333" s="2">
        <v>0</v>
      </c>
      <c r="F333" s="2">
        <v>0</v>
      </c>
      <c r="G333" s="2">
        <f t="shared" si="63"/>
        <v>0</v>
      </c>
      <c r="H333" s="2">
        <v>0</v>
      </c>
      <c r="I333" s="17" t="s">
        <v>129</v>
      </c>
      <c r="J333" s="40"/>
      <c r="K333" s="40"/>
      <c r="L333" s="40"/>
      <c r="M333" s="40"/>
      <c r="N333" s="40"/>
      <c r="O333" s="40"/>
      <c r="P333" s="40"/>
      <c r="Q333" s="41"/>
    </row>
    <row r="334" spans="1:29" s="58" customFormat="1" ht="13.5" customHeight="1">
      <c r="A334" s="176">
        <v>16</v>
      </c>
      <c r="B334" s="187" t="s">
        <v>64</v>
      </c>
      <c r="C334" s="179" t="s">
        <v>181</v>
      </c>
      <c r="D334" s="63" t="s">
        <v>102</v>
      </c>
      <c r="E334" s="32">
        <f>E335+E336+E337</f>
        <v>11062432.393999999</v>
      </c>
      <c r="F334" s="32">
        <f>F335+F336+F337</f>
        <v>11062432.393999999</v>
      </c>
      <c r="G334" s="32">
        <f t="shared" si="65"/>
        <v>0</v>
      </c>
      <c r="H334" s="32">
        <f>H335+H336+H337</f>
        <v>15122432.393999999</v>
      </c>
      <c r="I334" s="64">
        <f t="shared" ref="I334:I345" si="72">H334/F334*100</f>
        <v>136.7007892604347</v>
      </c>
      <c r="J334" s="65">
        <v>15</v>
      </c>
      <c r="K334" s="65">
        <v>15</v>
      </c>
      <c r="L334" s="18">
        <f t="shared" si="60"/>
        <v>100</v>
      </c>
      <c r="M334" s="65">
        <v>5</v>
      </c>
      <c r="N334" s="65">
        <v>5</v>
      </c>
      <c r="O334" s="65">
        <v>5</v>
      </c>
      <c r="P334" s="65">
        <v>5</v>
      </c>
      <c r="Q334" s="181" t="s">
        <v>140</v>
      </c>
      <c r="R334" s="107"/>
      <c r="S334" s="107"/>
      <c r="T334" s="107"/>
      <c r="U334" s="107"/>
      <c r="V334" s="107"/>
      <c r="W334" s="107"/>
      <c r="X334" s="107"/>
      <c r="Y334" s="107"/>
      <c r="Z334" s="107"/>
      <c r="AA334" s="107"/>
      <c r="AB334" s="107"/>
      <c r="AC334" s="107"/>
    </row>
    <row r="335" spans="1:29" s="58" customFormat="1" ht="22.5">
      <c r="A335" s="176"/>
      <c r="B335" s="187"/>
      <c r="C335" s="179"/>
      <c r="D335" s="66" t="s">
        <v>104</v>
      </c>
      <c r="E335" s="2">
        <f t="shared" ref="E335:F337" si="73">E339+E343</f>
        <v>50000</v>
      </c>
      <c r="F335" s="2">
        <f t="shared" si="73"/>
        <v>50000</v>
      </c>
      <c r="G335" s="2">
        <f t="shared" si="65"/>
        <v>0</v>
      </c>
      <c r="H335" s="2">
        <f>H339+H343</f>
        <v>50000</v>
      </c>
      <c r="I335" s="39">
        <f t="shared" si="72"/>
        <v>100</v>
      </c>
      <c r="J335" s="40">
        <v>6</v>
      </c>
      <c r="K335" s="40">
        <v>6</v>
      </c>
      <c r="L335" s="40"/>
      <c r="M335" s="65"/>
      <c r="N335" s="65"/>
      <c r="O335" s="65"/>
      <c r="P335" s="65"/>
      <c r="Q335" s="182"/>
      <c r="R335" s="107"/>
      <c r="S335" s="107"/>
      <c r="T335" s="107"/>
      <c r="U335" s="107"/>
      <c r="V335" s="107"/>
      <c r="W335" s="107"/>
      <c r="X335" s="107"/>
      <c r="Y335" s="107"/>
      <c r="Z335" s="107"/>
      <c r="AA335" s="107"/>
      <c r="AB335" s="107"/>
      <c r="AC335" s="107"/>
    </row>
    <row r="336" spans="1:29" s="58" customFormat="1" ht="18" customHeight="1">
      <c r="A336" s="176"/>
      <c r="B336" s="187"/>
      <c r="C336" s="179"/>
      <c r="D336" s="66" t="s">
        <v>103</v>
      </c>
      <c r="E336" s="2">
        <f t="shared" si="73"/>
        <v>72432.394</v>
      </c>
      <c r="F336" s="2">
        <f t="shared" si="73"/>
        <v>72432.394</v>
      </c>
      <c r="G336" s="2">
        <f t="shared" si="65"/>
        <v>0</v>
      </c>
      <c r="H336" s="2">
        <f>H340+H344</f>
        <v>72432.394</v>
      </c>
      <c r="I336" s="39">
        <f t="shared" si="72"/>
        <v>100</v>
      </c>
      <c r="J336" s="65"/>
      <c r="K336" s="65"/>
      <c r="L336" s="40"/>
      <c r="M336" s="65"/>
      <c r="N336" s="65"/>
      <c r="O336" s="65"/>
      <c r="P336" s="65"/>
      <c r="Q336" s="182"/>
      <c r="R336" s="107"/>
      <c r="S336" s="107"/>
      <c r="T336" s="107"/>
      <c r="U336" s="107"/>
      <c r="V336" s="107"/>
      <c r="W336" s="107"/>
      <c r="X336" s="107"/>
      <c r="Y336" s="107"/>
      <c r="Z336" s="107"/>
      <c r="AA336" s="107"/>
      <c r="AB336" s="107"/>
      <c r="AC336" s="107"/>
    </row>
    <row r="337" spans="1:29" s="58" customFormat="1" ht="24.75" customHeight="1">
      <c r="A337" s="176"/>
      <c r="B337" s="187"/>
      <c r="C337" s="179"/>
      <c r="D337" s="66" t="s">
        <v>115</v>
      </c>
      <c r="E337" s="2">
        <f t="shared" si="73"/>
        <v>10940000</v>
      </c>
      <c r="F337" s="2">
        <f t="shared" si="73"/>
        <v>10940000</v>
      </c>
      <c r="G337" s="2">
        <f t="shared" si="65"/>
        <v>0</v>
      </c>
      <c r="H337" s="2">
        <f>H341+H345</f>
        <v>15000000</v>
      </c>
      <c r="I337" s="39">
        <f t="shared" si="72"/>
        <v>137.11151736745884</v>
      </c>
      <c r="J337" s="65"/>
      <c r="K337" s="65"/>
      <c r="L337" s="40"/>
      <c r="M337" s="65"/>
      <c r="N337" s="65"/>
      <c r="O337" s="65"/>
      <c r="P337" s="65"/>
      <c r="Q337" s="183"/>
      <c r="R337" s="107"/>
      <c r="S337" s="107"/>
      <c r="T337" s="107"/>
      <c r="U337" s="107"/>
      <c r="V337" s="107"/>
      <c r="W337" s="107"/>
      <c r="X337" s="107"/>
      <c r="Y337" s="107"/>
      <c r="Z337" s="107"/>
      <c r="AA337" s="107"/>
      <c r="AB337" s="107"/>
      <c r="AC337" s="107"/>
    </row>
    <row r="338" spans="1:29" s="59" customFormat="1" ht="20.25" customHeight="1">
      <c r="A338" s="176"/>
      <c r="B338" s="168" t="s">
        <v>65</v>
      </c>
      <c r="C338" s="180" t="s">
        <v>181</v>
      </c>
      <c r="D338" s="2" t="s">
        <v>102</v>
      </c>
      <c r="E338" s="2">
        <f t="shared" ref="E338" si="74">E339+E340+E341</f>
        <v>10882432.393999999</v>
      </c>
      <c r="F338" s="2">
        <f>F340+F341</f>
        <v>10832432.393999999</v>
      </c>
      <c r="G338" s="2">
        <f>F338-E349</f>
        <v>10832432.393999999</v>
      </c>
      <c r="H338" s="2">
        <f>H339+H340+H341</f>
        <v>14942432.393999999</v>
      </c>
      <c r="I338" s="39">
        <f t="shared" si="72"/>
        <v>137.94161690108029</v>
      </c>
      <c r="J338" s="40">
        <v>6</v>
      </c>
      <c r="K338" s="40">
        <v>6</v>
      </c>
      <c r="L338" s="88">
        <f t="shared" si="60"/>
        <v>100</v>
      </c>
      <c r="M338" s="40">
        <v>4</v>
      </c>
      <c r="N338" s="40">
        <v>4</v>
      </c>
      <c r="O338" s="40">
        <v>4</v>
      </c>
      <c r="P338" s="40">
        <v>4</v>
      </c>
      <c r="Q338" s="68" t="s">
        <v>92</v>
      </c>
      <c r="R338" s="108"/>
      <c r="S338" s="108"/>
      <c r="T338" s="108"/>
      <c r="U338" s="108"/>
      <c r="V338" s="108"/>
      <c r="W338" s="108"/>
      <c r="X338" s="108"/>
      <c r="Y338" s="108"/>
      <c r="Z338" s="108"/>
      <c r="AA338" s="108"/>
      <c r="AB338" s="108"/>
      <c r="AC338" s="108"/>
    </row>
    <row r="339" spans="1:29" s="59" customFormat="1" ht="22.5">
      <c r="A339" s="176"/>
      <c r="B339" s="168"/>
      <c r="C339" s="180"/>
      <c r="D339" s="66" t="s">
        <v>104</v>
      </c>
      <c r="E339" s="2">
        <v>50000</v>
      </c>
      <c r="F339" s="2">
        <v>50000</v>
      </c>
      <c r="G339" s="2">
        <f t="shared" si="65"/>
        <v>0</v>
      </c>
      <c r="H339" s="2">
        <v>50000</v>
      </c>
      <c r="I339" s="39">
        <f t="shared" si="72"/>
        <v>100</v>
      </c>
      <c r="J339" s="40"/>
      <c r="K339" s="40"/>
      <c r="L339" s="40"/>
      <c r="M339" s="40"/>
      <c r="N339" s="40"/>
      <c r="O339" s="40"/>
      <c r="P339" s="40"/>
      <c r="Q339" s="68"/>
      <c r="R339" s="108"/>
      <c r="S339" s="108"/>
      <c r="T339" s="108"/>
      <c r="U339" s="108"/>
      <c r="V339" s="108"/>
      <c r="W339" s="108"/>
      <c r="X339" s="108"/>
      <c r="Y339" s="108"/>
      <c r="Z339" s="108"/>
      <c r="AA339" s="108"/>
      <c r="AB339" s="108"/>
      <c r="AC339" s="108"/>
    </row>
    <row r="340" spans="1:29" s="59" customFormat="1" ht="21" customHeight="1">
      <c r="A340" s="176"/>
      <c r="B340" s="168"/>
      <c r="C340" s="180"/>
      <c r="D340" s="66" t="s">
        <v>103</v>
      </c>
      <c r="E340" s="2">
        <v>72432.394</v>
      </c>
      <c r="F340" s="2">
        <v>72432.394</v>
      </c>
      <c r="G340" s="2">
        <f t="shared" si="65"/>
        <v>0</v>
      </c>
      <c r="H340" s="2">
        <v>72432.394</v>
      </c>
      <c r="I340" s="39">
        <f t="shared" si="72"/>
        <v>100</v>
      </c>
      <c r="J340" s="40"/>
      <c r="K340" s="40"/>
      <c r="L340" s="40"/>
      <c r="M340" s="40"/>
      <c r="N340" s="40"/>
      <c r="O340" s="40"/>
      <c r="P340" s="40"/>
      <c r="Q340" s="68"/>
      <c r="R340" s="108"/>
      <c r="S340" s="108"/>
      <c r="T340" s="108"/>
      <c r="U340" s="108"/>
      <c r="V340" s="108"/>
      <c r="W340" s="108"/>
      <c r="X340" s="108"/>
      <c r="Y340" s="108"/>
      <c r="Z340" s="108"/>
      <c r="AA340" s="108"/>
      <c r="AB340" s="108"/>
      <c r="AC340" s="108"/>
    </row>
    <row r="341" spans="1:29" s="59" customFormat="1" ht="25.5" customHeight="1">
      <c r="A341" s="176"/>
      <c r="B341" s="168"/>
      <c r="C341" s="180"/>
      <c r="D341" s="66" t="s">
        <v>115</v>
      </c>
      <c r="E341" s="2">
        <v>10760000</v>
      </c>
      <c r="F341" s="2">
        <v>10760000</v>
      </c>
      <c r="G341" s="2">
        <f t="shared" si="65"/>
        <v>0</v>
      </c>
      <c r="H341" s="2">
        <v>14820000</v>
      </c>
      <c r="I341" s="39">
        <f t="shared" si="72"/>
        <v>137.73234200743494</v>
      </c>
      <c r="J341" s="40"/>
      <c r="K341" s="40"/>
      <c r="L341" s="40"/>
      <c r="M341" s="40"/>
      <c r="N341" s="40"/>
      <c r="O341" s="40"/>
      <c r="P341" s="40"/>
      <c r="Q341" s="68"/>
      <c r="R341" s="108"/>
      <c r="S341" s="108"/>
      <c r="T341" s="108"/>
      <c r="U341" s="108"/>
      <c r="V341" s="108"/>
      <c r="W341" s="108"/>
      <c r="X341" s="108"/>
      <c r="Y341" s="108"/>
      <c r="Z341" s="108"/>
      <c r="AA341" s="108"/>
      <c r="AB341" s="108"/>
      <c r="AC341" s="108"/>
    </row>
    <row r="342" spans="1:29" s="59" customFormat="1" ht="19.5" customHeight="1">
      <c r="A342" s="184"/>
      <c r="B342" s="168" t="s">
        <v>183</v>
      </c>
      <c r="C342" s="180" t="s">
        <v>156</v>
      </c>
      <c r="D342" s="2" t="s">
        <v>102</v>
      </c>
      <c r="E342" s="2">
        <f t="shared" ref="E342" si="75">E343+E344+E345</f>
        <v>180000</v>
      </c>
      <c r="F342" s="2">
        <f>F343+F344+F345</f>
        <v>180000</v>
      </c>
      <c r="G342" s="2">
        <f t="shared" si="65"/>
        <v>0</v>
      </c>
      <c r="H342" s="2">
        <f>H343+H344+H345</f>
        <v>180000</v>
      </c>
      <c r="I342" s="39">
        <f t="shared" si="72"/>
        <v>100</v>
      </c>
      <c r="J342" s="40">
        <v>3</v>
      </c>
      <c r="K342" s="40">
        <v>3</v>
      </c>
      <c r="L342" s="70">
        <f t="shared" si="60"/>
        <v>100</v>
      </c>
      <c r="M342" s="40">
        <v>1</v>
      </c>
      <c r="N342" s="40">
        <v>1</v>
      </c>
      <c r="O342" s="40">
        <v>1</v>
      </c>
      <c r="P342" s="40">
        <v>1</v>
      </c>
      <c r="Q342" s="41" t="s">
        <v>92</v>
      </c>
      <c r="R342" s="108"/>
      <c r="S342" s="108"/>
      <c r="T342" s="108"/>
      <c r="U342" s="108"/>
      <c r="V342" s="108"/>
      <c r="W342" s="108"/>
      <c r="X342" s="108"/>
      <c r="Y342" s="108"/>
      <c r="Z342" s="108"/>
      <c r="AA342" s="108"/>
      <c r="AB342" s="108"/>
      <c r="AC342" s="108"/>
    </row>
    <row r="343" spans="1:29" s="59" customFormat="1" ht="24.75" customHeight="1">
      <c r="A343" s="185"/>
      <c r="B343" s="168"/>
      <c r="C343" s="180"/>
      <c r="D343" s="66" t="s">
        <v>104</v>
      </c>
      <c r="E343" s="2">
        <v>0</v>
      </c>
      <c r="F343" s="2">
        <v>0</v>
      </c>
      <c r="G343" s="2">
        <f t="shared" si="65"/>
        <v>0</v>
      </c>
      <c r="H343" s="2">
        <v>0</v>
      </c>
      <c r="I343" s="39" t="s">
        <v>129</v>
      </c>
      <c r="J343" s="40"/>
      <c r="K343" s="40"/>
      <c r="L343" s="40"/>
      <c r="M343" s="40"/>
      <c r="N343" s="40"/>
      <c r="O343" s="40"/>
      <c r="P343" s="40"/>
      <c r="Q343" s="41"/>
      <c r="R343" s="108"/>
      <c r="S343" s="108"/>
      <c r="T343" s="108"/>
      <c r="U343" s="108"/>
      <c r="V343" s="108"/>
      <c r="W343" s="108"/>
      <c r="X343" s="108"/>
      <c r="Y343" s="108"/>
      <c r="Z343" s="108"/>
      <c r="AA343" s="108"/>
      <c r="AB343" s="108"/>
      <c r="AC343" s="108"/>
    </row>
    <row r="344" spans="1:29" s="59" customFormat="1" ht="19.5" customHeight="1">
      <c r="A344" s="185"/>
      <c r="B344" s="168"/>
      <c r="C344" s="180"/>
      <c r="D344" s="66" t="s">
        <v>103</v>
      </c>
      <c r="E344" s="2">
        <v>0</v>
      </c>
      <c r="F344" s="2">
        <v>0</v>
      </c>
      <c r="G344" s="2">
        <f t="shared" si="65"/>
        <v>0</v>
      </c>
      <c r="H344" s="2">
        <v>0</v>
      </c>
      <c r="I344" s="39" t="s">
        <v>129</v>
      </c>
      <c r="J344" s="40"/>
      <c r="K344" s="40"/>
      <c r="L344" s="40"/>
      <c r="M344" s="40"/>
      <c r="N344" s="40"/>
      <c r="O344" s="40"/>
      <c r="P344" s="40"/>
      <c r="Q344" s="41"/>
      <c r="R344" s="108"/>
      <c r="S344" s="108"/>
      <c r="T344" s="108"/>
      <c r="U344" s="108"/>
      <c r="V344" s="108"/>
      <c r="W344" s="108"/>
      <c r="X344" s="108"/>
      <c r="Y344" s="108"/>
      <c r="Z344" s="108"/>
      <c r="AA344" s="108"/>
      <c r="AB344" s="108"/>
      <c r="AC344" s="108"/>
    </row>
    <row r="345" spans="1:29" s="59" customFormat="1" ht="30" customHeight="1">
      <c r="A345" s="186"/>
      <c r="B345" s="168"/>
      <c r="C345" s="180"/>
      <c r="D345" s="66" t="s">
        <v>115</v>
      </c>
      <c r="E345" s="2">
        <v>180000</v>
      </c>
      <c r="F345" s="2">
        <v>180000</v>
      </c>
      <c r="G345" s="2">
        <f t="shared" si="65"/>
        <v>0</v>
      </c>
      <c r="H345" s="2">
        <v>180000</v>
      </c>
      <c r="I345" s="39">
        <f t="shared" si="72"/>
        <v>100</v>
      </c>
      <c r="J345" s="40"/>
      <c r="K345" s="40"/>
      <c r="L345" s="40"/>
      <c r="M345" s="40"/>
      <c r="N345" s="40"/>
      <c r="O345" s="40"/>
      <c r="P345" s="40"/>
      <c r="Q345" s="68"/>
      <c r="R345" s="108"/>
      <c r="S345" s="108"/>
      <c r="T345" s="108"/>
      <c r="U345" s="108"/>
      <c r="V345" s="108"/>
      <c r="W345" s="108"/>
      <c r="X345" s="108"/>
      <c r="Y345" s="108"/>
      <c r="Z345" s="108"/>
      <c r="AA345" s="108"/>
      <c r="AB345" s="108"/>
      <c r="AC345" s="108"/>
    </row>
    <row r="346" spans="1:29" ht="17.25" customHeight="1">
      <c r="A346" s="184">
        <v>17</v>
      </c>
      <c r="B346" s="187" t="s">
        <v>66</v>
      </c>
      <c r="C346" s="212" t="s">
        <v>182</v>
      </c>
      <c r="D346" s="89" t="s">
        <v>102</v>
      </c>
      <c r="E346" s="32">
        <f>E351+E355+E359+E363+E367+E371</f>
        <v>442076.26799999992</v>
      </c>
      <c r="F346" s="32">
        <f>F351+F355+F359+F363+F367+F371</f>
        <v>451117.54</v>
      </c>
      <c r="G346" s="32">
        <f t="shared" ref="G346:G347" si="76">F346-E346</f>
        <v>9041.2720000000554</v>
      </c>
      <c r="H346" s="32">
        <f>H351+H355+H359+H363+H367+H371</f>
        <v>391520.84399999998</v>
      </c>
      <c r="I346" s="64">
        <f>H346/F346*100</f>
        <v>86.789098025317301</v>
      </c>
      <c r="J346" s="65">
        <v>30</v>
      </c>
      <c r="K346" s="65">
        <v>28</v>
      </c>
      <c r="L346" s="18">
        <f t="shared" si="60"/>
        <v>93.333333333333329</v>
      </c>
      <c r="M346" s="65">
        <v>9</v>
      </c>
      <c r="N346" s="65">
        <v>9</v>
      </c>
      <c r="O346" s="65">
        <v>32</v>
      </c>
      <c r="P346" s="65">
        <v>31</v>
      </c>
      <c r="Q346" s="181" t="s">
        <v>138</v>
      </c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</row>
    <row r="347" spans="1:29" ht="24" customHeight="1">
      <c r="A347" s="185"/>
      <c r="B347" s="187"/>
      <c r="C347" s="212"/>
      <c r="D347" s="66" t="s">
        <v>104</v>
      </c>
      <c r="E347" s="2">
        <v>30397.795999999998</v>
      </c>
      <c r="F347" s="2">
        <v>30397.795999999998</v>
      </c>
      <c r="G347" s="2">
        <f t="shared" si="76"/>
        <v>0</v>
      </c>
      <c r="H347" s="2">
        <v>30397.795999999998</v>
      </c>
      <c r="I347" s="39">
        <f t="shared" ref="I347" si="77">H347/F347*100</f>
        <v>100</v>
      </c>
      <c r="J347" s="90">
        <v>2</v>
      </c>
      <c r="K347" s="90">
        <v>2</v>
      </c>
      <c r="L347" s="40"/>
      <c r="M347" s="7"/>
      <c r="N347" s="7"/>
      <c r="O347" s="7"/>
      <c r="P347" s="7"/>
      <c r="Q347" s="182"/>
    </row>
    <row r="348" spans="1:29" ht="16.5" customHeight="1">
      <c r="A348" s="185"/>
      <c r="B348" s="187"/>
      <c r="C348" s="212"/>
      <c r="D348" s="145" t="s">
        <v>103</v>
      </c>
      <c r="E348" s="145">
        <v>411678.47200000001</v>
      </c>
      <c r="F348" s="148">
        <v>420719.74400000001</v>
      </c>
      <c r="G348" s="2"/>
      <c r="H348" s="148">
        <v>361123.04800000001</v>
      </c>
      <c r="I348" s="150">
        <f>H348/F348*100</f>
        <v>85.834585409901749</v>
      </c>
      <c r="J348" s="152"/>
      <c r="K348" s="152"/>
      <c r="L348" s="154"/>
      <c r="M348" s="143"/>
      <c r="N348" s="143"/>
      <c r="O348" s="143"/>
      <c r="P348" s="143"/>
      <c r="Q348" s="182"/>
    </row>
    <row r="349" spans="1:29" ht="24" hidden="1" customHeight="1">
      <c r="A349" s="185"/>
      <c r="B349" s="187"/>
      <c r="C349" s="212"/>
      <c r="D349" s="146"/>
      <c r="E349" s="146"/>
      <c r="F349" s="149"/>
      <c r="G349" s="2" t="e">
        <f>F348-#REF!</f>
        <v>#REF!</v>
      </c>
      <c r="H349" s="149"/>
      <c r="I349" s="151"/>
      <c r="J349" s="153"/>
      <c r="K349" s="153"/>
      <c r="L349" s="155"/>
      <c r="M349" s="156"/>
      <c r="N349" s="156"/>
      <c r="O349" s="156"/>
      <c r="P349" s="156"/>
      <c r="Q349" s="182"/>
    </row>
    <row r="350" spans="1:29" ht="42" hidden="1" customHeight="1">
      <c r="A350" s="185"/>
      <c r="B350" s="187"/>
      <c r="C350" s="212"/>
      <c r="D350" s="147"/>
      <c r="E350" s="91"/>
      <c r="F350" s="2">
        <v>0</v>
      </c>
      <c r="G350" s="2">
        <f t="shared" si="65"/>
        <v>0</v>
      </c>
      <c r="H350" s="2">
        <v>0</v>
      </c>
      <c r="I350" s="64" t="s">
        <v>129</v>
      </c>
      <c r="J350" s="7"/>
      <c r="K350" s="7"/>
      <c r="L350" s="40"/>
      <c r="M350" s="7"/>
      <c r="N350" s="7"/>
      <c r="O350" s="7"/>
      <c r="P350" s="7"/>
      <c r="Q350" s="183"/>
    </row>
    <row r="351" spans="1:29" ht="12" customHeight="1">
      <c r="A351" s="185"/>
      <c r="B351" s="168" t="s">
        <v>187</v>
      </c>
      <c r="C351" s="169" t="s">
        <v>182</v>
      </c>
      <c r="D351" s="122" t="s">
        <v>102</v>
      </c>
      <c r="E351" s="2">
        <f>E352+E353</f>
        <v>259899.56899999999</v>
      </c>
      <c r="F351" s="2">
        <f>F352+F353</f>
        <v>260035.122</v>
      </c>
      <c r="G351" s="2">
        <f t="shared" si="65"/>
        <v>135.55300000001444</v>
      </c>
      <c r="H351" s="2">
        <f>H352+H353</f>
        <v>206927.75599999999</v>
      </c>
      <c r="I351" s="39">
        <f t="shared" ref="I351:I371" si="78">H351/F351*100</f>
        <v>79.576848853517561</v>
      </c>
      <c r="J351" s="40">
        <v>16</v>
      </c>
      <c r="K351" s="40">
        <v>15</v>
      </c>
      <c r="L351" s="40">
        <f t="shared" ref="L351:L377" si="79">K351*100/J351</f>
        <v>93.75</v>
      </c>
      <c r="M351" s="40">
        <v>2</v>
      </c>
      <c r="N351" s="40">
        <v>2</v>
      </c>
      <c r="O351" s="40">
        <v>19</v>
      </c>
      <c r="P351" s="40">
        <v>19</v>
      </c>
      <c r="Q351" s="41" t="s">
        <v>92</v>
      </c>
    </row>
    <row r="352" spans="1:29" ht="22.5">
      <c r="A352" s="185"/>
      <c r="B352" s="168"/>
      <c r="C352" s="169"/>
      <c r="D352" s="66" t="s">
        <v>104</v>
      </c>
      <c r="E352" s="2">
        <v>0</v>
      </c>
      <c r="F352" s="2">
        <v>0</v>
      </c>
      <c r="G352" s="2">
        <f t="shared" si="65"/>
        <v>0</v>
      </c>
      <c r="H352" s="2">
        <v>0</v>
      </c>
      <c r="I352" s="39" t="s">
        <v>129</v>
      </c>
      <c r="J352" s="40"/>
      <c r="K352" s="40"/>
      <c r="L352" s="40"/>
      <c r="M352" s="40"/>
      <c r="N352" s="40"/>
      <c r="O352" s="40"/>
      <c r="P352" s="40"/>
      <c r="Q352" s="81"/>
    </row>
    <row r="353" spans="1:17" ht="18.75" customHeight="1">
      <c r="A353" s="185"/>
      <c r="B353" s="168"/>
      <c r="C353" s="169"/>
      <c r="D353" s="66" t="s">
        <v>103</v>
      </c>
      <c r="E353" s="2">
        <v>259899.56899999999</v>
      </c>
      <c r="F353" s="2">
        <v>260035.122</v>
      </c>
      <c r="G353" s="2">
        <f t="shared" si="65"/>
        <v>135.55300000001444</v>
      </c>
      <c r="H353" s="2">
        <v>206927.75599999999</v>
      </c>
      <c r="I353" s="39">
        <f t="shared" si="78"/>
        <v>79.576848853517561</v>
      </c>
      <c r="J353" s="40"/>
      <c r="K353" s="40"/>
      <c r="L353" s="40"/>
      <c r="M353" s="40"/>
      <c r="N353" s="40"/>
      <c r="O353" s="40"/>
      <c r="P353" s="40"/>
      <c r="Q353" s="81"/>
    </row>
    <row r="354" spans="1:17" ht="22.5" hidden="1" customHeight="1">
      <c r="A354" s="185"/>
      <c r="B354" s="168"/>
      <c r="C354" s="169"/>
      <c r="D354" s="66" t="s">
        <v>115</v>
      </c>
      <c r="E354" s="2">
        <v>0</v>
      </c>
      <c r="F354" s="2">
        <v>0</v>
      </c>
      <c r="G354" s="2">
        <f t="shared" si="65"/>
        <v>0</v>
      </c>
      <c r="H354" s="2">
        <v>0</v>
      </c>
      <c r="I354" s="64" t="s">
        <v>129</v>
      </c>
      <c r="J354" s="40"/>
      <c r="K354" s="40"/>
      <c r="L354" s="40"/>
      <c r="M354" s="40"/>
      <c r="N354" s="40"/>
      <c r="O354" s="40"/>
      <c r="P354" s="40"/>
      <c r="Q354" s="81"/>
    </row>
    <row r="355" spans="1:17" ht="12.75" customHeight="1">
      <c r="A355" s="185"/>
      <c r="B355" s="168" t="s">
        <v>67</v>
      </c>
      <c r="C355" s="169" t="s">
        <v>182</v>
      </c>
      <c r="D355" s="122" t="s">
        <v>102</v>
      </c>
      <c r="E355" s="2">
        <f>+E356+E357</f>
        <v>53008.379000000001</v>
      </c>
      <c r="F355" s="2">
        <f>F356+F357</f>
        <v>51269.644</v>
      </c>
      <c r="G355" s="2">
        <f t="shared" si="65"/>
        <v>-1738.7350000000006</v>
      </c>
      <c r="H355" s="2">
        <f>H356+H357</f>
        <v>46730.559999999998</v>
      </c>
      <c r="I355" s="39">
        <f t="shared" si="78"/>
        <v>91.146644201391368</v>
      </c>
      <c r="J355" s="40">
        <v>3</v>
      </c>
      <c r="K355" s="40">
        <v>3</v>
      </c>
      <c r="L355" s="40">
        <f t="shared" si="79"/>
        <v>100</v>
      </c>
      <c r="M355" s="40">
        <v>2</v>
      </c>
      <c r="N355" s="40">
        <v>2</v>
      </c>
      <c r="O355" s="40">
        <v>5</v>
      </c>
      <c r="P355" s="40">
        <v>5</v>
      </c>
      <c r="Q355" s="41" t="s">
        <v>92</v>
      </c>
    </row>
    <row r="356" spans="1:17" ht="22.5">
      <c r="A356" s="185"/>
      <c r="B356" s="168"/>
      <c r="C356" s="169"/>
      <c r="D356" s="66" t="s">
        <v>104</v>
      </c>
      <c r="E356" s="2">
        <v>0</v>
      </c>
      <c r="F356" s="2">
        <v>0</v>
      </c>
      <c r="G356" s="2">
        <f t="shared" si="65"/>
        <v>0</v>
      </c>
      <c r="H356" s="2">
        <v>0</v>
      </c>
      <c r="I356" s="64" t="s">
        <v>129</v>
      </c>
      <c r="J356" s="42"/>
      <c r="K356" s="42"/>
      <c r="L356" s="40"/>
      <c r="M356" s="40"/>
      <c r="N356" s="40"/>
      <c r="O356" s="40"/>
      <c r="P356" s="40"/>
      <c r="Q356" s="82"/>
    </row>
    <row r="357" spans="1:17" ht="18" customHeight="1">
      <c r="A357" s="185"/>
      <c r="B357" s="168"/>
      <c r="C357" s="169"/>
      <c r="D357" s="66" t="s">
        <v>103</v>
      </c>
      <c r="E357" s="2">
        <v>53008.379000000001</v>
      </c>
      <c r="F357" s="2">
        <v>51269.644</v>
      </c>
      <c r="G357" s="2">
        <f t="shared" si="65"/>
        <v>-1738.7350000000006</v>
      </c>
      <c r="H357" s="2">
        <v>46730.559999999998</v>
      </c>
      <c r="I357" s="39">
        <f t="shared" si="78"/>
        <v>91.146644201391368</v>
      </c>
      <c r="J357" s="40"/>
      <c r="K357" s="40"/>
      <c r="L357" s="40"/>
      <c r="M357" s="40"/>
      <c r="N357" s="40"/>
      <c r="O357" s="40"/>
      <c r="P357" s="40"/>
      <c r="Q357" s="82"/>
    </row>
    <row r="358" spans="1:17" ht="31.5" hidden="1" customHeight="1">
      <c r="A358" s="185"/>
      <c r="B358" s="168"/>
      <c r="C358" s="169"/>
      <c r="D358" s="66" t="s">
        <v>115</v>
      </c>
      <c r="E358" s="2">
        <v>0</v>
      </c>
      <c r="F358" s="2">
        <v>0</v>
      </c>
      <c r="G358" s="2">
        <f t="shared" si="65"/>
        <v>0</v>
      </c>
      <c r="H358" s="2">
        <v>0</v>
      </c>
      <c r="I358" s="39" t="s">
        <v>129</v>
      </c>
      <c r="J358" s="40"/>
      <c r="K358" s="40"/>
      <c r="L358" s="40"/>
      <c r="M358" s="40"/>
      <c r="N358" s="40"/>
      <c r="O358" s="40"/>
      <c r="P358" s="40"/>
      <c r="Q358" s="82"/>
    </row>
    <row r="359" spans="1:17" ht="14.25" customHeight="1">
      <c r="A359" s="185"/>
      <c r="B359" s="168" t="s">
        <v>68</v>
      </c>
      <c r="C359" s="169" t="s">
        <v>182</v>
      </c>
      <c r="D359" s="122" t="s">
        <v>102</v>
      </c>
      <c r="E359" s="2">
        <f>E360+E361</f>
        <v>55845.186000000002</v>
      </c>
      <c r="F359" s="2">
        <f>F360+F361</f>
        <v>66489.64</v>
      </c>
      <c r="G359" s="2">
        <f t="shared" si="65"/>
        <v>10644.453999999998</v>
      </c>
      <c r="H359" s="2">
        <f>H360+H361</f>
        <v>66010.100999999995</v>
      </c>
      <c r="I359" s="39">
        <f t="shared" si="78"/>
        <v>99.278776362753646</v>
      </c>
      <c r="J359" s="40">
        <v>1</v>
      </c>
      <c r="K359" s="40">
        <v>0</v>
      </c>
      <c r="L359" s="40">
        <f t="shared" si="79"/>
        <v>0</v>
      </c>
      <c r="M359" s="40">
        <v>1</v>
      </c>
      <c r="N359" s="40">
        <v>1</v>
      </c>
      <c r="O359" s="40">
        <v>1</v>
      </c>
      <c r="P359" s="40">
        <v>0</v>
      </c>
      <c r="Q359" s="41" t="s">
        <v>92</v>
      </c>
    </row>
    <row r="360" spans="1:17" ht="22.5">
      <c r="A360" s="185"/>
      <c r="B360" s="168"/>
      <c r="C360" s="169"/>
      <c r="D360" s="66" t="s">
        <v>104</v>
      </c>
      <c r="E360" s="2">
        <v>0</v>
      </c>
      <c r="F360" s="2">
        <v>0</v>
      </c>
      <c r="G360" s="2">
        <f t="shared" si="65"/>
        <v>0</v>
      </c>
      <c r="H360" s="2">
        <v>0</v>
      </c>
      <c r="I360" s="39" t="s">
        <v>129</v>
      </c>
      <c r="J360" s="117"/>
      <c r="K360" s="117"/>
      <c r="L360" s="40"/>
      <c r="M360" s="117"/>
      <c r="N360" s="117"/>
      <c r="O360" s="117"/>
      <c r="P360" s="117"/>
      <c r="Q360" s="120"/>
    </row>
    <row r="361" spans="1:17" ht="22.5" customHeight="1">
      <c r="A361" s="185"/>
      <c r="B361" s="168"/>
      <c r="C361" s="169"/>
      <c r="D361" s="66" t="s">
        <v>103</v>
      </c>
      <c r="E361" s="2">
        <v>55845.186000000002</v>
      </c>
      <c r="F361" s="2">
        <v>66489.64</v>
      </c>
      <c r="G361" s="2">
        <f t="shared" si="65"/>
        <v>10644.453999999998</v>
      </c>
      <c r="H361" s="2">
        <v>66010.100999999995</v>
      </c>
      <c r="I361" s="39">
        <f t="shared" si="78"/>
        <v>99.278776362753646</v>
      </c>
      <c r="J361" s="117"/>
      <c r="K361" s="117"/>
      <c r="L361" s="40"/>
      <c r="M361" s="117"/>
      <c r="N361" s="117"/>
      <c r="O361" s="117"/>
      <c r="P361" s="117"/>
      <c r="Q361" s="120"/>
    </row>
    <row r="362" spans="1:17" ht="37.5" hidden="1" customHeight="1">
      <c r="A362" s="185"/>
      <c r="B362" s="168"/>
      <c r="C362" s="169"/>
      <c r="D362" s="66" t="s">
        <v>115</v>
      </c>
      <c r="E362" s="2">
        <v>0</v>
      </c>
      <c r="F362" s="2">
        <v>0</v>
      </c>
      <c r="G362" s="2">
        <f t="shared" si="65"/>
        <v>0</v>
      </c>
      <c r="H362" s="2">
        <v>0</v>
      </c>
      <c r="I362" s="39" t="e">
        <f t="shared" si="78"/>
        <v>#DIV/0!</v>
      </c>
      <c r="J362" s="117"/>
      <c r="K362" s="117"/>
      <c r="L362" s="40"/>
      <c r="M362" s="117"/>
      <c r="N362" s="117"/>
      <c r="O362" s="117"/>
      <c r="P362" s="117"/>
      <c r="Q362" s="121"/>
    </row>
    <row r="363" spans="1:17" ht="17.25" customHeight="1">
      <c r="A363" s="185"/>
      <c r="B363" s="168" t="s">
        <v>151</v>
      </c>
      <c r="C363" s="169" t="s">
        <v>182</v>
      </c>
      <c r="D363" s="122" t="s">
        <v>102</v>
      </c>
      <c r="E363" s="2">
        <f>E364+E365</f>
        <v>10163.299999999999</v>
      </c>
      <c r="F363" s="2">
        <f>F364+F365</f>
        <v>10163.299999999999</v>
      </c>
      <c r="G363" s="2"/>
      <c r="H363" s="2">
        <f>H364+H365</f>
        <v>8692.5939999999991</v>
      </c>
      <c r="I363" s="39">
        <f t="shared" si="78"/>
        <v>85.529247390119352</v>
      </c>
      <c r="J363" s="90">
        <v>1</v>
      </c>
      <c r="K363" s="90">
        <v>1</v>
      </c>
      <c r="L363" s="40">
        <v>100</v>
      </c>
      <c r="M363" s="90">
        <v>1</v>
      </c>
      <c r="N363" s="90">
        <v>1</v>
      </c>
      <c r="O363" s="90">
        <v>4</v>
      </c>
      <c r="P363" s="90">
        <v>4</v>
      </c>
      <c r="Q363" s="120"/>
    </row>
    <row r="364" spans="1:17" ht="21.75" customHeight="1">
      <c r="A364" s="185"/>
      <c r="B364" s="168"/>
      <c r="C364" s="169"/>
      <c r="D364" s="66" t="s">
        <v>104</v>
      </c>
      <c r="E364" s="2">
        <v>0</v>
      </c>
      <c r="F364" s="2">
        <v>0</v>
      </c>
      <c r="G364" s="2"/>
      <c r="H364" s="2">
        <v>0</v>
      </c>
      <c r="I364" s="39" t="s">
        <v>129</v>
      </c>
      <c r="J364" s="116"/>
      <c r="K364" s="116"/>
      <c r="L364" s="40"/>
      <c r="M364" s="117"/>
      <c r="N364" s="117"/>
      <c r="O364" s="117"/>
      <c r="P364" s="117"/>
      <c r="Q364" s="120"/>
    </row>
    <row r="365" spans="1:17" ht="22.5" customHeight="1">
      <c r="A365" s="185"/>
      <c r="B365" s="168"/>
      <c r="C365" s="169"/>
      <c r="D365" s="66" t="s">
        <v>103</v>
      </c>
      <c r="E365" s="2">
        <v>10163.299999999999</v>
      </c>
      <c r="F365" s="2">
        <v>10163.299999999999</v>
      </c>
      <c r="G365" s="2"/>
      <c r="H365" s="2">
        <v>8692.5939999999991</v>
      </c>
      <c r="I365" s="39">
        <f t="shared" si="78"/>
        <v>85.529247390119352</v>
      </c>
      <c r="J365" s="116"/>
      <c r="K365" s="116"/>
      <c r="L365" s="40"/>
      <c r="M365" s="117"/>
      <c r="N365" s="117"/>
      <c r="O365" s="117"/>
      <c r="P365" s="117"/>
      <c r="Q365" s="120"/>
    </row>
    <row r="366" spans="1:17" ht="37.5" hidden="1" customHeight="1">
      <c r="A366" s="185"/>
      <c r="B366" s="168"/>
      <c r="C366" s="169"/>
      <c r="D366" s="66"/>
      <c r="E366" s="2"/>
      <c r="F366" s="2"/>
      <c r="G366" s="2"/>
      <c r="H366" s="2"/>
      <c r="I366" s="39" t="e">
        <f t="shared" si="78"/>
        <v>#DIV/0!</v>
      </c>
      <c r="J366" s="116"/>
      <c r="K366" s="116"/>
      <c r="L366" s="40"/>
      <c r="M366" s="117"/>
      <c r="N366" s="117"/>
      <c r="O366" s="117"/>
      <c r="P366" s="117"/>
      <c r="Q366" s="120"/>
    </row>
    <row r="367" spans="1:17" ht="15.75" customHeight="1">
      <c r="A367" s="185"/>
      <c r="B367" s="168" t="s">
        <v>203</v>
      </c>
      <c r="C367" s="169" t="s">
        <v>182</v>
      </c>
      <c r="D367" s="122" t="s">
        <v>102</v>
      </c>
      <c r="E367" s="2">
        <f>E368+E369</f>
        <v>31018.16</v>
      </c>
      <c r="F367" s="2">
        <f>F368+F369</f>
        <v>31018.16</v>
      </c>
      <c r="G367" s="2"/>
      <c r="H367" s="2">
        <f>H368+H369</f>
        <v>31018.159</v>
      </c>
      <c r="I367" s="39">
        <f t="shared" si="78"/>
        <v>99.999996776082142</v>
      </c>
      <c r="J367" s="90">
        <v>1</v>
      </c>
      <c r="K367" s="90">
        <v>1</v>
      </c>
      <c r="L367" s="40">
        <v>100</v>
      </c>
      <c r="M367" s="90">
        <v>1</v>
      </c>
      <c r="N367" s="90">
        <v>1</v>
      </c>
      <c r="O367" s="90">
        <v>1</v>
      </c>
      <c r="P367" s="90">
        <v>1</v>
      </c>
      <c r="Q367" s="120"/>
    </row>
    <row r="368" spans="1:17" ht="22.5" customHeight="1">
      <c r="A368" s="185"/>
      <c r="B368" s="168"/>
      <c r="C368" s="169"/>
      <c r="D368" s="66" t="s">
        <v>104</v>
      </c>
      <c r="E368" s="2">
        <v>30397.795999999998</v>
      </c>
      <c r="F368" s="2">
        <v>30397.795999999998</v>
      </c>
      <c r="G368" s="2"/>
      <c r="H368" s="2">
        <v>30397.795999999998</v>
      </c>
      <c r="I368" s="39">
        <f t="shared" si="78"/>
        <v>100</v>
      </c>
      <c r="J368" s="117"/>
      <c r="K368" s="117"/>
      <c r="L368" s="40"/>
      <c r="M368" s="117"/>
      <c r="N368" s="117"/>
      <c r="O368" s="117"/>
      <c r="P368" s="117"/>
      <c r="Q368" s="120"/>
    </row>
    <row r="369" spans="1:17" ht="33" customHeight="1">
      <c r="A369" s="185"/>
      <c r="B369" s="168"/>
      <c r="C369" s="169"/>
      <c r="D369" s="157" t="s">
        <v>103</v>
      </c>
      <c r="E369" s="159">
        <v>620.36400000000003</v>
      </c>
      <c r="F369" s="159">
        <v>620.36400000000003</v>
      </c>
      <c r="G369" s="135"/>
      <c r="H369" s="159">
        <v>620.36300000000006</v>
      </c>
      <c r="I369" s="161">
        <v>100</v>
      </c>
      <c r="J369" s="143"/>
      <c r="K369" s="143"/>
      <c r="L369" s="154"/>
      <c r="M369" s="143"/>
      <c r="N369" s="143"/>
      <c r="O369" s="143"/>
      <c r="P369" s="143"/>
      <c r="Q369" s="143"/>
    </row>
    <row r="370" spans="1:17" ht="1.5" customHeight="1">
      <c r="A370" s="185"/>
      <c r="B370" s="168"/>
      <c r="C370" s="169"/>
      <c r="D370" s="158"/>
      <c r="E370" s="160"/>
      <c r="F370" s="160"/>
      <c r="G370" s="135"/>
      <c r="H370" s="160"/>
      <c r="I370" s="162"/>
      <c r="J370" s="156"/>
      <c r="K370" s="156"/>
      <c r="L370" s="155"/>
      <c r="M370" s="156"/>
      <c r="N370" s="156"/>
      <c r="O370" s="156"/>
      <c r="P370" s="156"/>
      <c r="Q370" s="156"/>
    </row>
    <row r="371" spans="1:17" ht="16.5" customHeight="1">
      <c r="A371" s="189"/>
      <c r="B371" s="168" t="s">
        <v>204</v>
      </c>
      <c r="C371" s="169" t="s">
        <v>182</v>
      </c>
      <c r="D371" s="122" t="s">
        <v>102</v>
      </c>
      <c r="E371" s="2">
        <f>E372+E373+E374</f>
        <v>32141.673999999999</v>
      </c>
      <c r="F371" s="2">
        <f>F372+F373</f>
        <v>32141.673999999999</v>
      </c>
      <c r="G371" s="2">
        <f t="shared" si="65"/>
        <v>0</v>
      </c>
      <c r="H371" s="2">
        <f>-H372+H373</f>
        <v>32141.673999999999</v>
      </c>
      <c r="I371" s="39">
        <f t="shared" si="78"/>
        <v>100</v>
      </c>
      <c r="J371" s="90">
        <v>6</v>
      </c>
      <c r="K371" s="90">
        <v>6</v>
      </c>
      <c r="L371" s="40">
        <v>100</v>
      </c>
      <c r="M371" s="90">
        <v>2</v>
      </c>
      <c r="N371" s="90">
        <v>2</v>
      </c>
      <c r="O371" s="90">
        <v>2</v>
      </c>
      <c r="P371" s="90">
        <v>2</v>
      </c>
      <c r="Q371" s="41" t="s">
        <v>92</v>
      </c>
    </row>
    <row r="372" spans="1:17" ht="22.5" customHeight="1">
      <c r="A372" s="189"/>
      <c r="B372" s="168"/>
      <c r="C372" s="169"/>
      <c r="D372" s="66" t="s">
        <v>104</v>
      </c>
      <c r="E372" s="2">
        <v>0</v>
      </c>
      <c r="F372" s="2">
        <v>0</v>
      </c>
      <c r="G372" s="2">
        <f t="shared" si="65"/>
        <v>0</v>
      </c>
      <c r="H372" s="2">
        <v>0</v>
      </c>
      <c r="I372" s="39" t="s">
        <v>129</v>
      </c>
      <c r="J372" s="117"/>
      <c r="K372" s="117"/>
      <c r="L372" s="40"/>
      <c r="M372" s="117"/>
      <c r="N372" s="117"/>
      <c r="O372" s="117"/>
      <c r="P372" s="117"/>
      <c r="Q372" s="120"/>
    </row>
    <row r="373" spans="1:17" ht="21" customHeight="1">
      <c r="A373" s="189"/>
      <c r="B373" s="168"/>
      <c r="C373" s="169"/>
      <c r="D373" s="163" t="s">
        <v>103</v>
      </c>
      <c r="E373" s="148">
        <v>32141.673999999999</v>
      </c>
      <c r="F373" s="148">
        <v>32141.673999999999</v>
      </c>
      <c r="G373" s="2"/>
      <c r="H373" s="148">
        <v>32141.673999999999</v>
      </c>
      <c r="I373" s="150">
        <f>H373/F373*100</f>
        <v>100</v>
      </c>
      <c r="J373" s="143"/>
      <c r="K373" s="143"/>
      <c r="L373" s="154"/>
      <c r="M373" s="143"/>
      <c r="N373" s="143"/>
      <c r="O373" s="143"/>
      <c r="P373" s="143"/>
      <c r="Q373" s="143"/>
    </row>
    <row r="374" spans="1:17" ht="22.5" hidden="1" customHeight="1">
      <c r="A374" s="189"/>
      <c r="B374" s="168"/>
      <c r="C374" s="169"/>
      <c r="D374" s="164"/>
      <c r="E374" s="165"/>
      <c r="F374" s="165"/>
      <c r="G374" s="2"/>
      <c r="H374" s="165"/>
      <c r="I374" s="166"/>
      <c r="J374" s="144"/>
      <c r="K374" s="144"/>
      <c r="L374" s="167"/>
      <c r="M374" s="144"/>
      <c r="N374" s="144"/>
      <c r="O374" s="144"/>
      <c r="P374" s="144"/>
      <c r="Q374" s="144"/>
    </row>
    <row r="375" spans="1:17" ht="4.5" hidden="1" customHeight="1">
      <c r="A375" s="189"/>
      <c r="B375" s="168"/>
      <c r="C375" s="169"/>
      <c r="D375" s="164"/>
      <c r="E375" s="165"/>
      <c r="F375" s="165"/>
      <c r="G375" s="2">
        <f>F375-E374</f>
        <v>0</v>
      </c>
      <c r="H375" s="165"/>
      <c r="I375" s="151"/>
      <c r="J375" s="144"/>
      <c r="K375" s="144"/>
      <c r="L375" s="167"/>
      <c r="M375" s="144"/>
      <c r="N375" s="144"/>
      <c r="O375" s="144"/>
      <c r="P375" s="144"/>
      <c r="Q375" s="144"/>
    </row>
    <row r="376" spans="1:17" ht="16.5" hidden="1" customHeight="1">
      <c r="A376" s="190"/>
      <c r="B376" s="168"/>
      <c r="C376" s="169"/>
      <c r="D376" s="123"/>
      <c r="E376" s="91"/>
      <c r="F376" s="91"/>
      <c r="G376" s="2">
        <f t="shared" ref="G376:G407" si="80">F376-E376</f>
        <v>0</v>
      </c>
      <c r="H376" s="91"/>
      <c r="I376" s="39" t="s">
        <v>129</v>
      </c>
      <c r="J376" s="124"/>
      <c r="K376" s="124"/>
      <c r="L376" s="92"/>
      <c r="M376" s="124"/>
      <c r="N376" s="124"/>
      <c r="O376" s="124"/>
      <c r="P376" s="124"/>
      <c r="Q376" s="125"/>
    </row>
    <row r="377" spans="1:17" ht="16.5" customHeight="1">
      <c r="A377" s="176">
        <v>18</v>
      </c>
      <c r="B377" s="187" t="s">
        <v>69</v>
      </c>
      <c r="C377" s="179" t="s">
        <v>184</v>
      </c>
      <c r="D377" s="63" t="s">
        <v>102</v>
      </c>
      <c r="E377" s="32">
        <f t="shared" ref="E377:F379" si="81">E382+E387+E392</f>
        <v>9742814.2320000008</v>
      </c>
      <c r="F377" s="71">
        <f t="shared" si="81"/>
        <v>9774258.4989999998</v>
      </c>
      <c r="G377" s="32">
        <f t="shared" si="80"/>
        <v>31444.266999999061</v>
      </c>
      <c r="H377" s="32">
        <f>H382+H387+H392</f>
        <v>9523963.3340000007</v>
      </c>
      <c r="I377" s="18">
        <f>H377/F377*100</f>
        <v>97.439241401016702</v>
      </c>
      <c r="J377" s="65">
        <v>31</v>
      </c>
      <c r="K377" s="65">
        <v>26</v>
      </c>
      <c r="L377" s="18">
        <f t="shared" si="79"/>
        <v>83.870967741935488</v>
      </c>
      <c r="M377" s="65">
        <v>17</v>
      </c>
      <c r="N377" s="65">
        <v>17</v>
      </c>
      <c r="O377" s="65">
        <v>39</v>
      </c>
      <c r="P377" s="65">
        <v>38</v>
      </c>
      <c r="Q377" s="181" t="s">
        <v>138</v>
      </c>
    </row>
    <row r="378" spans="1:17" ht="24.75" customHeight="1">
      <c r="A378" s="176"/>
      <c r="B378" s="187"/>
      <c r="C378" s="179"/>
      <c r="D378" s="66" t="s">
        <v>104</v>
      </c>
      <c r="E378" s="2">
        <f t="shared" si="81"/>
        <v>1469510</v>
      </c>
      <c r="F378" s="2">
        <f t="shared" si="81"/>
        <v>1487078.1</v>
      </c>
      <c r="G378" s="2">
        <f t="shared" si="80"/>
        <v>17568.100000000093</v>
      </c>
      <c r="H378" s="2">
        <f>H383+H388+H393</f>
        <v>1487077.902</v>
      </c>
      <c r="I378" s="17">
        <f t="shared" ref="I378:I394" si="82">H378/F378*100</f>
        <v>99.999986685299163</v>
      </c>
      <c r="J378" s="40">
        <v>3</v>
      </c>
      <c r="K378" s="40">
        <v>3</v>
      </c>
      <c r="L378" s="40"/>
      <c r="M378" s="40"/>
      <c r="N378" s="40"/>
      <c r="O378" s="40"/>
      <c r="P378" s="40"/>
      <c r="Q378" s="182"/>
    </row>
    <row r="379" spans="1:17" ht="17.25" customHeight="1">
      <c r="A379" s="176"/>
      <c r="B379" s="187"/>
      <c r="C379" s="179"/>
      <c r="D379" s="66" t="s">
        <v>103</v>
      </c>
      <c r="E379" s="2">
        <f t="shared" si="81"/>
        <v>8254982.0080000004</v>
      </c>
      <c r="F379" s="2">
        <f t="shared" si="81"/>
        <v>8268858.1750000007</v>
      </c>
      <c r="G379" s="2">
        <f t="shared" si="80"/>
        <v>13876.167000000365</v>
      </c>
      <c r="H379" s="2">
        <f>H384+H389+H394</f>
        <v>7976900.71</v>
      </c>
      <c r="I379" s="17">
        <f t="shared" si="82"/>
        <v>96.469192495250397</v>
      </c>
      <c r="J379" s="40"/>
      <c r="K379" s="40"/>
      <c r="L379" s="40"/>
      <c r="M379" s="40"/>
      <c r="N379" s="40"/>
      <c r="O379" s="40"/>
      <c r="P379" s="40"/>
      <c r="Q379" s="182"/>
    </row>
    <row r="380" spans="1:17" ht="17.25" customHeight="1">
      <c r="A380" s="176"/>
      <c r="B380" s="187"/>
      <c r="C380" s="179"/>
      <c r="D380" s="66" t="s">
        <v>117</v>
      </c>
      <c r="E380" s="2">
        <f>E385+E390+E3956</f>
        <v>18233.223999999998</v>
      </c>
      <c r="F380" s="2">
        <f>F385+F390+F3956</f>
        <v>18233.223999999998</v>
      </c>
      <c r="G380" s="2">
        <f t="shared" si="80"/>
        <v>0</v>
      </c>
      <c r="H380" s="2">
        <f>H385+H390+H3956</f>
        <v>59984.722000000002</v>
      </c>
      <c r="I380" s="17">
        <f t="shared" si="82"/>
        <v>328.98582280347131</v>
      </c>
      <c r="J380" s="40"/>
      <c r="K380" s="40"/>
      <c r="L380" s="40"/>
      <c r="M380" s="40"/>
      <c r="N380" s="40"/>
      <c r="O380" s="40"/>
      <c r="P380" s="40"/>
      <c r="Q380" s="183"/>
    </row>
    <row r="381" spans="1:17" ht="22.5">
      <c r="A381" s="176"/>
      <c r="B381" s="187"/>
      <c r="C381" s="179"/>
      <c r="D381" s="66" t="s">
        <v>115</v>
      </c>
      <c r="E381" s="2">
        <f>E386+E391+E3957</f>
        <v>89</v>
      </c>
      <c r="F381" s="2">
        <f>F386+F391+F3957</f>
        <v>89</v>
      </c>
      <c r="G381" s="2">
        <f t="shared" si="80"/>
        <v>0</v>
      </c>
      <c r="H381" s="2">
        <f>H386+H391+H3957</f>
        <v>0</v>
      </c>
      <c r="I381" s="17">
        <f t="shared" si="82"/>
        <v>0</v>
      </c>
      <c r="J381" s="40"/>
      <c r="K381" s="40"/>
      <c r="L381" s="40"/>
      <c r="M381" s="40"/>
      <c r="N381" s="40"/>
      <c r="O381" s="40"/>
      <c r="P381" s="40"/>
      <c r="Q381" s="68"/>
    </row>
    <row r="382" spans="1:17" ht="11.25" customHeight="1">
      <c r="A382" s="176"/>
      <c r="B382" s="168" t="s">
        <v>70</v>
      </c>
      <c r="C382" s="180" t="s">
        <v>184</v>
      </c>
      <c r="D382" s="66" t="s">
        <v>102</v>
      </c>
      <c r="E382" s="2">
        <f>E383+E384+E385</f>
        <v>8487755.8049999997</v>
      </c>
      <c r="F382" s="69">
        <f>F383+F384+F385</f>
        <v>8457315.5519999992</v>
      </c>
      <c r="G382" s="2">
        <f t="shared" si="80"/>
        <v>-30440.253000000492</v>
      </c>
      <c r="H382" s="2">
        <f>H383+H384+H385</f>
        <v>8227883.6569999997</v>
      </c>
      <c r="I382" s="17">
        <f t="shared" si="82"/>
        <v>97.287178258995638</v>
      </c>
      <c r="J382" s="40">
        <v>16</v>
      </c>
      <c r="K382" s="40">
        <v>12</v>
      </c>
      <c r="L382" s="44">
        <f t="shared" ref="L382" si="83">K382*100/J382</f>
        <v>75</v>
      </c>
      <c r="M382" s="40">
        <v>9</v>
      </c>
      <c r="N382" s="40">
        <v>9</v>
      </c>
      <c r="O382" s="40">
        <v>12</v>
      </c>
      <c r="P382" s="40">
        <v>11</v>
      </c>
      <c r="Q382" s="68" t="s">
        <v>92</v>
      </c>
    </row>
    <row r="383" spans="1:17" ht="22.5">
      <c r="A383" s="176"/>
      <c r="B383" s="168"/>
      <c r="C383" s="180"/>
      <c r="D383" s="66" t="s">
        <v>104</v>
      </c>
      <c r="E383" s="2">
        <v>1469510</v>
      </c>
      <c r="F383" s="2">
        <v>1487078.1</v>
      </c>
      <c r="G383" s="2">
        <f t="shared" si="80"/>
        <v>17568.100000000093</v>
      </c>
      <c r="H383" s="2">
        <v>1487077.902</v>
      </c>
      <c r="I383" s="17">
        <f t="shared" si="82"/>
        <v>99.999986685299163</v>
      </c>
      <c r="J383" s="40"/>
      <c r="K383" s="40"/>
      <c r="L383" s="40"/>
      <c r="M383" s="40"/>
      <c r="N383" s="40"/>
      <c r="O383" s="40"/>
      <c r="P383" s="40"/>
      <c r="Q383" s="68"/>
    </row>
    <row r="384" spans="1:17" ht="15" customHeight="1">
      <c r="A384" s="176"/>
      <c r="B384" s="168"/>
      <c r="C384" s="180"/>
      <c r="D384" s="66" t="s">
        <v>103</v>
      </c>
      <c r="E384" s="2">
        <v>7000012.5810000002</v>
      </c>
      <c r="F384" s="2">
        <v>6952004.2280000001</v>
      </c>
      <c r="G384" s="2">
        <f t="shared" si="80"/>
        <v>-48008.353000000119</v>
      </c>
      <c r="H384" s="2">
        <v>6680821.0329999998</v>
      </c>
      <c r="I384" s="17">
        <f t="shared" si="82"/>
        <v>96.099208428156885</v>
      </c>
      <c r="J384" s="40"/>
      <c r="K384" s="40"/>
      <c r="L384" s="40"/>
      <c r="M384" s="40"/>
      <c r="N384" s="40"/>
      <c r="O384" s="40"/>
      <c r="P384" s="40"/>
      <c r="Q384" s="68"/>
    </row>
    <row r="385" spans="1:17" ht="15.75" customHeight="1">
      <c r="A385" s="176"/>
      <c r="B385" s="168"/>
      <c r="C385" s="180"/>
      <c r="D385" s="66" t="s">
        <v>117</v>
      </c>
      <c r="E385" s="2">
        <v>18233.223999999998</v>
      </c>
      <c r="F385" s="2">
        <v>18233.223999999998</v>
      </c>
      <c r="G385" s="2">
        <f t="shared" si="80"/>
        <v>0</v>
      </c>
      <c r="H385" s="2">
        <v>59984.722000000002</v>
      </c>
      <c r="I385" s="17">
        <f t="shared" si="82"/>
        <v>328.98582280347131</v>
      </c>
      <c r="J385" s="40"/>
      <c r="K385" s="40"/>
      <c r="L385" s="40"/>
      <c r="M385" s="40"/>
      <c r="N385" s="40"/>
      <c r="O385" s="40"/>
      <c r="P385" s="40"/>
      <c r="Q385" s="68"/>
    </row>
    <row r="386" spans="1:17" ht="0.75" hidden="1" customHeight="1">
      <c r="A386" s="176"/>
      <c r="B386" s="168"/>
      <c r="C386" s="180"/>
      <c r="D386" s="66" t="s">
        <v>115</v>
      </c>
      <c r="E386" s="2">
        <v>0</v>
      </c>
      <c r="F386" s="2">
        <v>0</v>
      </c>
      <c r="G386" s="2">
        <f t="shared" si="80"/>
        <v>0</v>
      </c>
      <c r="H386" s="2">
        <v>0</v>
      </c>
      <c r="I386" s="17" t="s">
        <v>129</v>
      </c>
      <c r="J386" s="40"/>
      <c r="K386" s="40"/>
      <c r="L386" s="40"/>
      <c r="M386" s="40"/>
      <c r="N386" s="40"/>
      <c r="O386" s="40"/>
      <c r="P386" s="40"/>
      <c r="Q386" s="68"/>
    </row>
    <row r="387" spans="1:17" ht="12" customHeight="1">
      <c r="A387" s="176"/>
      <c r="B387" s="168" t="s">
        <v>71</v>
      </c>
      <c r="C387" s="180" t="s">
        <v>184</v>
      </c>
      <c r="D387" s="66" t="s">
        <v>102</v>
      </c>
      <c r="E387" s="2">
        <f>E389+E391</f>
        <v>1234112.243</v>
      </c>
      <c r="F387" s="69">
        <f>F389+F391</f>
        <v>1295996.763</v>
      </c>
      <c r="G387" s="2">
        <f t="shared" si="80"/>
        <v>61884.520000000019</v>
      </c>
      <c r="H387" s="2">
        <f>H389+H391</f>
        <v>1275133.493</v>
      </c>
      <c r="I387" s="17">
        <f t="shared" si="82"/>
        <v>98.390175763116474</v>
      </c>
      <c r="J387" s="40">
        <v>4</v>
      </c>
      <c r="K387" s="40">
        <v>3</v>
      </c>
      <c r="L387" s="17">
        <f t="shared" ref="L387" si="84">K387*100/J387</f>
        <v>75</v>
      </c>
      <c r="M387" s="40">
        <v>4</v>
      </c>
      <c r="N387" s="40">
        <v>4</v>
      </c>
      <c r="O387" s="40">
        <v>11</v>
      </c>
      <c r="P387" s="40">
        <v>11</v>
      </c>
      <c r="Q387" s="68" t="s">
        <v>92</v>
      </c>
    </row>
    <row r="388" spans="1:17" ht="22.5">
      <c r="A388" s="176"/>
      <c r="B388" s="168"/>
      <c r="C388" s="180"/>
      <c r="D388" s="66" t="s">
        <v>104</v>
      </c>
      <c r="E388" s="2">
        <v>0</v>
      </c>
      <c r="F388" s="2">
        <v>0</v>
      </c>
      <c r="G388" s="2">
        <f t="shared" si="80"/>
        <v>0</v>
      </c>
      <c r="H388" s="2">
        <v>0</v>
      </c>
      <c r="I388" s="17" t="s">
        <v>129</v>
      </c>
      <c r="J388" s="40"/>
      <c r="K388" s="40"/>
      <c r="L388" s="40"/>
      <c r="M388" s="40"/>
      <c r="N388" s="40"/>
      <c r="O388" s="40"/>
      <c r="P388" s="40"/>
      <c r="Q388" s="41"/>
    </row>
    <row r="389" spans="1:17" ht="18" customHeight="1">
      <c r="A389" s="176"/>
      <c r="B389" s="168"/>
      <c r="C389" s="180"/>
      <c r="D389" s="66" t="s">
        <v>103</v>
      </c>
      <c r="E389" s="2">
        <v>1234023.243</v>
      </c>
      <c r="F389" s="2">
        <v>1295907.763</v>
      </c>
      <c r="G389" s="2">
        <f t="shared" si="80"/>
        <v>61884.520000000019</v>
      </c>
      <c r="H389" s="2">
        <v>1275133.493</v>
      </c>
      <c r="I389" s="17">
        <f t="shared" si="82"/>
        <v>98.396932976780079</v>
      </c>
      <c r="J389" s="40"/>
      <c r="K389" s="40"/>
      <c r="L389" s="40"/>
      <c r="M389" s="40"/>
      <c r="N389" s="40"/>
      <c r="O389" s="40"/>
      <c r="P389" s="40"/>
      <c r="Q389" s="41"/>
    </row>
    <row r="390" spans="1:17" ht="19.5" hidden="1" customHeight="1">
      <c r="A390" s="176"/>
      <c r="B390" s="168"/>
      <c r="C390" s="180"/>
      <c r="D390" s="66" t="s">
        <v>117</v>
      </c>
      <c r="E390" s="2">
        <v>0</v>
      </c>
      <c r="F390" s="2">
        <v>0</v>
      </c>
      <c r="G390" s="2">
        <f t="shared" si="80"/>
        <v>0</v>
      </c>
      <c r="H390" s="2">
        <v>0</v>
      </c>
      <c r="I390" s="17" t="s">
        <v>129</v>
      </c>
      <c r="J390" s="40"/>
      <c r="K390" s="40"/>
      <c r="L390" s="40"/>
      <c r="M390" s="40"/>
      <c r="N390" s="40"/>
      <c r="O390" s="40"/>
      <c r="P390" s="40"/>
      <c r="Q390" s="41"/>
    </row>
    <row r="391" spans="1:17" ht="22.5">
      <c r="A391" s="176"/>
      <c r="B391" s="168"/>
      <c r="C391" s="180"/>
      <c r="D391" s="66" t="s">
        <v>115</v>
      </c>
      <c r="E391" s="2">
        <v>89</v>
      </c>
      <c r="F391" s="2">
        <v>89</v>
      </c>
      <c r="G391" s="2">
        <f t="shared" si="80"/>
        <v>0</v>
      </c>
      <c r="H391" s="2">
        <v>0</v>
      </c>
      <c r="I391" s="17">
        <f t="shared" si="82"/>
        <v>0</v>
      </c>
      <c r="J391" s="40"/>
      <c r="K391" s="40"/>
      <c r="L391" s="40"/>
      <c r="M391" s="40"/>
      <c r="N391" s="40"/>
      <c r="O391" s="40"/>
      <c r="P391" s="40"/>
      <c r="Q391" s="41"/>
    </row>
    <row r="392" spans="1:17" ht="13.5" customHeight="1">
      <c r="A392" s="176"/>
      <c r="B392" s="168" t="s">
        <v>72</v>
      </c>
      <c r="C392" s="180" t="s">
        <v>184</v>
      </c>
      <c r="D392" s="66" t="s">
        <v>102</v>
      </c>
      <c r="E392" s="2">
        <f>E393+E394</f>
        <v>20946.184000000001</v>
      </c>
      <c r="F392" s="2">
        <f>F393+F394</f>
        <v>20946.184000000001</v>
      </c>
      <c r="G392" s="2">
        <f t="shared" si="80"/>
        <v>0</v>
      </c>
      <c r="H392" s="2">
        <f>H393+H394</f>
        <v>20946.184000000001</v>
      </c>
      <c r="I392" s="70">
        <f t="shared" si="82"/>
        <v>100</v>
      </c>
      <c r="J392" s="40">
        <v>8</v>
      </c>
      <c r="K392" s="40">
        <v>8</v>
      </c>
      <c r="L392" s="88">
        <f t="shared" ref="L392" si="85">K392*100/J392</f>
        <v>100</v>
      </c>
      <c r="M392" s="40">
        <v>4</v>
      </c>
      <c r="N392" s="40">
        <v>4</v>
      </c>
      <c r="O392" s="40">
        <v>16</v>
      </c>
      <c r="P392" s="40">
        <v>16</v>
      </c>
      <c r="Q392" s="41" t="s">
        <v>92</v>
      </c>
    </row>
    <row r="393" spans="1:17" ht="22.5">
      <c r="A393" s="176"/>
      <c r="B393" s="168"/>
      <c r="C393" s="180"/>
      <c r="D393" s="66" t="s">
        <v>104</v>
      </c>
      <c r="E393" s="2">
        <v>0</v>
      </c>
      <c r="F393" s="2">
        <v>0</v>
      </c>
      <c r="G393" s="2">
        <f t="shared" si="80"/>
        <v>0</v>
      </c>
      <c r="H393" s="2">
        <v>0</v>
      </c>
      <c r="I393" s="17" t="s">
        <v>129</v>
      </c>
      <c r="J393" s="40"/>
      <c r="K393" s="40"/>
      <c r="L393" s="40"/>
      <c r="M393" s="40"/>
      <c r="N393" s="40"/>
      <c r="O393" s="40"/>
      <c r="P393" s="40"/>
      <c r="Q393" s="41"/>
    </row>
    <row r="394" spans="1:17" ht="16.5" customHeight="1">
      <c r="A394" s="176"/>
      <c r="B394" s="168"/>
      <c r="C394" s="180"/>
      <c r="D394" s="66" t="s">
        <v>103</v>
      </c>
      <c r="E394" s="2">
        <v>20946.184000000001</v>
      </c>
      <c r="F394" s="2">
        <v>20946.184000000001</v>
      </c>
      <c r="G394" s="2">
        <f t="shared" si="80"/>
        <v>0</v>
      </c>
      <c r="H394" s="2">
        <v>20946.184000000001</v>
      </c>
      <c r="I394" s="70">
        <f t="shared" si="82"/>
        <v>100</v>
      </c>
      <c r="J394" s="40"/>
      <c r="K394" s="40"/>
      <c r="L394" s="40"/>
      <c r="M394" s="40"/>
      <c r="N394" s="40"/>
      <c r="O394" s="40"/>
      <c r="P394" s="40"/>
      <c r="Q394" s="41"/>
    </row>
    <row r="395" spans="1:17" ht="25.5" customHeight="1">
      <c r="A395" s="176"/>
      <c r="B395" s="168"/>
      <c r="C395" s="180"/>
      <c r="D395" s="66" t="s">
        <v>115</v>
      </c>
      <c r="E395" s="2">
        <v>0</v>
      </c>
      <c r="F395" s="2">
        <v>0</v>
      </c>
      <c r="G395" s="2">
        <f t="shared" si="80"/>
        <v>0</v>
      </c>
      <c r="H395" s="2">
        <v>0</v>
      </c>
      <c r="I395" s="18" t="s">
        <v>129</v>
      </c>
      <c r="J395" s="40"/>
      <c r="K395" s="40"/>
      <c r="L395" s="40"/>
      <c r="M395" s="40"/>
      <c r="N395" s="40"/>
      <c r="O395" s="40"/>
      <c r="P395" s="40"/>
      <c r="Q395" s="41"/>
    </row>
    <row r="396" spans="1:17" s="1" customFormat="1" ht="12.75" customHeight="1">
      <c r="A396" s="203">
        <v>19</v>
      </c>
      <c r="B396" s="218" t="s">
        <v>191</v>
      </c>
      <c r="C396" s="219" t="s">
        <v>123</v>
      </c>
      <c r="D396" s="126" t="s">
        <v>102</v>
      </c>
      <c r="E396" s="93">
        <f>E401+E421+E426+E430+E439+E443</f>
        <v>5500989.0289999992</v>
      </c>
      <c r="F396" s="71">
        <f>F401+F421+F426+F430+F439+F443</f>
        <v>7349984.7770000007</v>
      </c>
      <c r="G396" s="93">
        <f t="shared" si="80"/>
        <v>1848995.7480000015</v>
      </c>
      <c r="H396" s="93">
        <f>H401+H421+H426+H430+H439+H443</f>
        <v>7220383.1420000009</v>
      </c>
      <c r="I396" s="94">
        <f>H396/F396*100</f>
        <v>98.23670879692763</v>
      </c>
      <c r="J396" s="76">
        <v>82</v>
      </c>
      <c r="K396" s="76">
        <v>65</v>
      </c>
      <c r="L396" s="94">
        <f t="shared" ref="L396" si="86">K396*100/J396</f>
        <v>79.268292682926827</v>
      </c>
      <c r="M396" s="76">
        <v>10</v>
      </c>
      <c r="N396" s="76">
        <v>9</v>
      </c>
      <c r="O396" s="76">
        <v>19</v>
      </c>
      <c r="P396" s="76">
        <v>18</v>
      </c>
      <c r="Q396" s="173" t="s">
        <v>138</v>
      </c>
    </row>
    <row r="397" spans="1:17" s="1" customFormat="1" ht="22.5">
      <c r="A397" s="203"/>
      <c r="B397" s="218"/>
      <c r="C397" s="219"/>
      <c r="D397" s="96" t="s">
        <v>104</v>
      </c>
      <c r="E397" s="2">
        <v>3092264.8</v>
      </c>
      <c r="F397" s="2">
        <v>4884260.7</v>
      </c>
      <c r="G397" s="77">
        <f t="shared" si="80"/>
        <v>1791995.9000000004</v>
      </c>
      <c r="H397" s="77">
        <v>4820354.08</v>
      </c>
      <c r="I397" s="95">
        <f t="shared" ref="I397:I400" si="87">H397/F397*100</f>
        <v>98.691580488322415</v>
      </c>
      <c r="J397" s="45">
        <v>11</v>
      </c>
      <c r="K397" s="45">
        <v>7</v>
      </c>
      <c r="L397" s="95"/>
      <c r="M397" s="45"/>
      <c r="N397" s="45"/>
      <c r="O397" s="45"/>
      <c r="P397" s="45"/>
      <c r="Q397" s="174"/>
    </row>
    <row r="398" spans="1:17" s="1" customFormat="1" ht="16.5" customHeight="1">
      <c r="A398" s="203"/>
      <c r="B398" s="218"/>
      <c r="C398" s="219"/>
      <c r="D398" s="96" t="s">
        <v>103</v>
      </c>
      <c r="E398" s="2">
        <v>2337139.8250000002</v>
      </c>
      <c r="F398" s="2">
        <v>2394139.673</v>
      </c>
      <c r="G398" s="77">
        <f t="shared" si="80"/>
        <v>56999.847999999765</v>
      </c>
      <c r="H398" s="2">
        <v>2385595.6529999999</v>
      </c>
      <c r="I398" s="95">
        <f t="shared" si="87"/>
        <v>99.643127754977883</v>
      </c>
      <c r="J398" s="45"/>
      <c r="K398" s="45"/>
      <c r="L398" s="95"/>
      <c r="M398" s="45"/>
      <c r="N398" s="45"/>
      <c r="O398" s="45"/>
      <c r="P398" s="45"/>
      <c r="Q398" s="174"/>
    </row>
    <row r="399" spans="1:17" s="1" customFormat="1" ht="18" hidden="1" customHeight="1">
      <c r="A399" s="203"/>
      <c r="B399" s="218"/>
      <c r="C399" s="219"/>
      <c r="D399" s="96" t="s">
        <v>117</v>
      </c>
      <c r="E399" s="2">
        <v>0</v>
      </c>
      <c r="F399" s="2">
        <v>0</v>
      </c>
      <c r="G399" s="77">
        <f t="shared" si="80"/>
        <v>0</v>
      </c>
      <c r="H399" s="2">
        <v>0</v>
      </c>
      <c r="I399" s="95" t="s">
        <v>129</v>
      </c>
      <c r="J399" s="45"/>
      <c r="K399" s="45"/>
      <c r="L399" s="95"/>
      <c r="M399" s="45"/>
      <c r="N399" s="45"/>
      <c r="O399" s="45"/>
      <c r="P399" s="45"/>
      <c r="Q399" s="174"/>
    </row>
    <row r="400" spans="1:17" s="1" customFormat="1" ht="23.25" customHeight="1">
      <c r="A400" s="203"/>
      <c r="B400" s="218"/>
      <c r="C400" s="219"/>
      <c r="D400" s="96" t="s">
        <v>115</v>
      </c>
      <c r="E400" s="2">
        <v>71584.403999999995</v>
      </c>
      <c r="F400" s="2">
        <v>71584.403999999995</v>
      </c>
      <c r="G400" s="77">
        <f t="shared" si="80"/>
        <v>0</v>
      </c>
      <c r="H400" s="2">
        <v>14433.409</v>
      </c>
      <c r="I400" s="95">
        <f t="shared" si="87"/>
        <v>20.162784340566699</v>
      </c>
      <c r="J400" s="45"/>
      <c r="K400" s="45"/>
      <c r="L400" s="95"/>
      <c r="M400" s="45"/>
      <c r="N400" s="45"/>
      <c r="O400" s="45"/>
      <c r="P400" s="45"/>
      <c r="Q400" s="175"/>
    </row>
    <row r="401" spans="1:17" s="1" customFormat="1" ht="15" customHeight="1">
      <c r="A401" s="203"/>
      <c r="B401" s="204" t="s">
        <v>180</v>
      </c>
      <c r="C401" s="205" t="s">
        <v>185</v>
      </c>
      <c r="D401" s="96" t="s">
        <v>102</v>
      </c>
      <c r="E401" s="77">
        <f>E402+E403+E404</f>
        <v>5074278.0439999998</v>
      </c>
      <c r="F401" s="69">
        <f>F402+F403+F404</f>
        <v>6866273.9440000001</v>
      </c>
      <c r="G401" s="77">
        <f t="shared" si="80"/>
        <v>1791995.9000000004</v>
      </c>
      <c r="H401" s="77">
        <f>H402+H403+H404</f>
        <v>6740923.1920000007</v>
      </c>
      <c r="I401" s="95">
        <f>H401/F401*100</f>
        <v>98.174399200755218</v>
      </c>
      <c r="J401" s="45">
        <v>54</v>
      </c>
      <c r="K401" s="45">
        <v>44</v>
      </c>
      <c r="L401" s="95">
        <f t="shared" ref="L401" si="88">K401*100/J401</f>
        <v>81.481481481481481</v>
      </c>
      <c r="M401" s="45">
        <v>6</v>
      </c>
      <c r="N401" s="45">
        <v>6</v>
      </c>
      <c r="O401" s="45">
        <v>14</v>
      </c>
      <c r="P401" s="45">
        <v>14</v>
      </c>
      <c r="Q401" s="84" t="s">
        <v>92</v>
      </c>
    </row>
    <row r="402" spans="1:17" s="1" customFormat="1" ht="22.5">
      <c r="A402" s="203"/>
      <c r="B402" s="204"/>
      <c r="C402" s="205"/>
      <c r="D402" s="96" t="s">
        <v>104</v>
      </c>
      <c r="E402" s="77">
        <v>3091531.8</v>
      </c>
      <c r="F402" s="69">
        <v>4883527.7</v>
      </c>
      <c r="G402" s="77">
        <f t="shared" si="80"/>
        <v>1791995.9000000004</v>
      </c>
      <c r="H402" s="77">
        <v>4819621.08</v>
      </c>
      <c r="I402" s="95">
        <f t="shared" ref="I402:I404" si="89">H402/F402*100</f>
        <v>98.691384099244488</v>
      </c>
      <c r="J402" s="45"/>
      <c r="K402" s="45"/>
      <c r="L402" s="95"/>
      <c r="M402" s="45"/>
      <c r="N402" s="45"/>
      <c r="O402" s="45"/>
      <c r="P402" s="45"/>
      <c r="Q402" s="84"/>
    </row>
    <row r="403" spans="1:17" s="1" customFormat="1" ht="16.5" customHeight="1">
      <c r="A403" s="203"/>
      <c r="B403" s="204"/>
      <c r="C403" s="205"/>
      <c r="D403" s="96" t="s">
        <v>103</v>
      </c>
      <c r="E403" s="77">
        <v>1915027.24</v>
      </c>
      <c r="F403" s="77">
        <v>1915027.24</v>
      </c>
      <c r="G403" s="77">
        <f t="shared" si="80"/>
        <v>0</v>
      </c>
      <c r="H403" s="77">
        <v>1910967.3540000001</v>
      </c>
      <c r="I403" s="95">
        <f t="shared" si="89"/>
        <v>99.7879985247625</v>
      </c>
      <c r="J403" s="45"/>
      <c r="K403" s="45"/>
      <c r="L403" s="95"/>
      <c r="M403" s="45"/>
      <c r="N403" s="45"/>
      <c r="O403" s="45"/>
      <c r="P403" s="45"/>
      <c r="Q403" s="84"/>
    </row>
    <row r="404" spans="1:17" s="1" customFormat="1" ht="38.25" customHeight="1">
      <c r="A404" s="203"/>
      <c r="B404" s="204"/>
      <c r="C404" s="205"/>
      <c r="D404" s="96" t="s">
        <v>115</v>
      </c>
      <c r="E404" s="77">
        <v>67719.004000000001</v>
      </c>
      <c r="F404" s="77">
        <v>67719.004000000001</v>
      </c>
      <c r="G404" s="77">
        <f t="shared" si="80"/>
        <v>0</v>
      </c>
      <c r="H404" s="77">
        <v>10334.758</v>
      </c>
      <c r="I404" s="95">
        <f t="shared" si="89"/>
        <v>15.261237451159204</v>
      </c>
      <c r="J404" s="45"/>
      <c r="K404" s="45"/>
      <c r="L404" s="95"/>
      <c r="M404" s="45"/>
      <c r="N404" s="45"/>
      <c r="O404" s="45"/>
      <c r="P404" s="45"/>
      <c r="Q404" s="84"/>
    </row>
    <row r="405" spans="1:17" s="1" customFormat="1" ht="12" hidden="1" customHeight="1">
      <c r="A405" s="203"/>
      <c r="B405" s="204" t="s">
        <v>134</v>
      </c>
      <c r="C405" s="205" t="s">
        <v>123</v>
      </c>
      <c r="D405" s="96" t="s">
        <v>102</v>
      </c>
      <c r="E405" s="77">
        <v>0</v>
      </c>
      <c r="F405" s="77">
        <v>0</v>
      </c>
      <c r="G405" s="77">
        <f t="shared" si="80"/>
        <v>0</v>
      </c>
      <c r="H405" s="77">
        <v>0</v>
      </c>
      <c r="I405" s="95" t="s">
        <v>129</v>
      </c>
      <c r="J405" s="45"/>
      <c r="K405" s="45"/>
      <c r="L405" s="95"/>
      <c r="M405" s="45"/>
      <c r="N405" s="45"/>
      <c r="O405" s="45"/>
      <c r="P405" s="45"/>
      <c r="Q405" s="84"/>
    </row>
    <row r="406" spans="1:17" s="1" customFormat="1" ht="22.5" hidden="1">
      <c r="A406" s="203"/>
      <c r="B406" s="204"/>
      <c r="C406" s="205"/>
      <c r="D406" s="96" t="s">
        <v>104</v>
      </c>
      <c r="E406" s="77">
        <v>0</v>
      </c>
      <c r="F406" s="77">
        <v>0</v>
      </c>
      <c r="G406" s="77">
        <f t="shared" si="80"/>
        <v>0</v>
      </c>
      <c r="H406" s="77">
        <v>0</v>
      </c>
      <c r="I406" s="95" t="s">
        <v>129</v>
      </c>
      <c r="J406" s="45"/>
      <c r="K406" s="45"/>
      <c r="L406" s="95"/>
      <c r="M406" s="45"/>
      <c r="N406" s="45"/>
      <c r="O406" s="45"/>
      <c r="P406" s="45"/>
      <c r="Q406" s="84"/>
    </row>
    <row r="407" spans="1:17" s="1" customFormat="1" hidden="1">
      <c r="A407" s="203"/>
      <c r="B407" s="204"/>
      <c r="C407" s="205"/>
      <c r="D407" s="96" t="s">
        <v>103</v>
      </c>
      <c r="E407" s="77">
        <v>0</v>
      </c>
      <c r="F407" s="77">
        <v>0</v>
      </c>
      <c r="G407" s="77">
        <f t="shared" si="80"/>
        <v>0</v>
      </c>
      <c r="H407" s="77">
        <v>0</v>
      </c>
      <c r="I407" s="95" t="s">
        <v>129</v>
      </c>
      <c r="J407" s="45"/>
      <c r="K407" s="45"/>
      <c r="L407" s="95"/>
      <c r="M407" s="45"/>
      <c r="N407" s="45"/>
      <c r="O407" s="45"/>
      <c r="P407" s="45"/>
      <c r="Q407" s="84"/>
    </row>
    <row r="408" spans="1:17" s="1" customFormat="1" ht="22.5" hidden="1">
      <c r="A408" s="203"/>
      <c r="B408" s="204"/>
      <c r="C408" s="205"/>
      <c r="D408" s="96" t="s">
        <v>115</v>
      </c>
      <c r="E408" s="77">
        <v>0</v>
      </c>
      <c r="F408" s="77">
        <v>0</v>
      </c>
      <c r="G408" s="77">
        <f t="shared" ref="G408:G433" si="90">F408-E408</f>
        <v>0</v>
      </c>
      <c r="H408" s="77">
        <v>0</v>
      </c>
      <c r="I408" s="95" t="s">
        <v>129</v>
      </c>
      <c r="J408" s="45"/>
      <c r="K408" s="45"/>
      <c r="L408" s="95"/>
      <c r="M408" s="45"/>
      <c r="N408" s="45"/>
      <c r="O408" s="45"/>
      <c r="P408" s="45"/>
      <c r="Q408" s="84"/>
    </row>
    <row r="409" spans="1:17" s="1" customFormat="1" ht="10.5" hidden="1" customHeight="1">
      <c r="A409" s="203"/>
      <c r="B409" s="204" t="s">
        <v>119</v>
      </c>
      <c r="C409" s="205" t="s">
        <v>123</v>
      </c>
      <c r="D409" s="96" t="s">
        <v>102</v>
      </c>
      <c r="E409" s="77"/>
      <c r="F409" s="77"/>
      <c r="G409" s="77">
        <f t="shared" si="90"/>
        <v>0</v>
      </c>
      <c r="H409" s="77"/>
      <c r="I409" s="95" t="e">
        <f>H409/F409*100</f>
        <v>#DIV/0!</v>
      </c>
      <c r="J409" s="45"/>
      <c r="K409" s="45"/>
      <c r="L409" s="95"/>
      <c r="M409" s="45"/>
      <c r="N409" s="45"/>
      <c r="O409" s="45"/>
      <c r="P409" s="45"/>
      <c r="Q409" s="84"/>
    </row>
    <row r="410" spans="1:17" s="1" customFormat="1" ht="22.5" hidden="1">
      <c r="A410" s="203"/>
      <c r="B410" s="204"/>
      <c r="C410" s="205"/>
      <c r="D410" s="96" t="s">
        <v>104</v>
      </c>
      <c r="E410" s="77"/>
      <c r="F410" s="77"/>
      <c r="G410" s="77">
        <f t="shared" si="90"/>
        <v>0</v>
      </c>
      <c r="H410" s="77"/>
      <c r="I410" s="95"/>
      <c r="J410" s="45"/>
      <c r="K410" s="45"/>
      <c r="L410" s="95"/>
      <c r="M410" s="45"/>
      <c r="N410" s="45"/>
      <c r="O410" s="45"/>
      <c r="P410" s="45"/>
      <c r="Q410" s="84"/>
    </row>
    <row r="411" spans="1:17" s="1" customFormat="1" hidden="1">
      <c r="A411" s="203"/>
      <c r="B411" s="204"/>
      <c r="C411" s="205"/>
      <c r="D411" s="96" t="s">
        <v>103</v>
      </c>
      <c r="E411" s="77"/>
      <c r="F411" s="77"/>
      <c r="G411" s="77">
        <f t="shared" si="90"/>
        <v>0</v>
      </c>
      <c r="H411" s="77"/>
      <c r="I411" s="95"/>
      <c r="J411" s="45"/>
      <c r="K411" s="45"/>
      <c r="L411" s="95"/>
      <c r="M411" s="45"/>
      <c r="N411" s="45"/>
      <c r="O411" s="45"/>
      <c r="P411" s="45"/>
      <c r="Q411" s="84"/>
    </row>
    <row r="412" spans="1:17" s="1" customFormat="1" ht="22.5" hidden="1">
      <c r="A412" s="203"/>
      <c r="B412" s="204"/>
      <c r="C412" s="205"/>
      <c r="D412" s="96" t="s">
        <v>115</v>
      </c>
      <c r="E412" s="77"/>
      <c r="F412" s="77"/>
      <c r="G412" s="77">
        <f t="shared" si="90"/>
        <v>0</v>
      </c>
      <c r="H412" s="77"/>
      <c r="I412" s="95" t="e">
        <f t="shared" ref="I412" si="91">H412/F412*100</f>
        <v>#DIV/0!</v>
      </c>
      <c r="J412" s="45"/>
      <c r="K412" s="45"/>
      <c r="L412" s="95"/>
      <c r="M412" s="45"/>
      <c r="N412" s="45"/>
      <c r="O412" s="45"/>
      <c r="P412" s="45"/>
      <c r="Q412" s="84"/>
    </row>
    <row r="413" spans="1:17" s="1" customFormat="1" ht="15" hidden="1" customHeight="1">
      <c r="A413" s="203"/>
      <c r="B413" s="204" t="s">
        <v>107</v>
      </c>
      <c r="C413" s="205" t="s">
        <v>123</v>
      </c>
      <c r="D413" s="96" t="s">
        <v>102</v>
      </c>
      <c r="E413" s="77"/>
      <c r="F413" s="77"/>
      <c r="G413" s="77">
        <f t="shared" si="90"/>
        <v>0</v>
      </c>
      <c r="H413" s="77"/>
      <c r="I413" s="95" t="e">
        <f>H413/F413*100</f>
        <v>#DIV/0!</v>
      </c>
      <c r="J413" s="45"/>
      <c r="K413" s="45"/>
      <c r="L413" s="95"/>
      <c r="M413" s="45"/>
      <c r="N413" s="45"/>
      <c r="O413" s="45"/>
      <c r="P413" s="45"/>
      <c r="Q413" s="84"/>
    </row>
    <row r="414" spans="1:17" s="1" customFormat="1" ht="22.5" hidden="1">
      <c r="A414" s="203"/>
      <c r="B414" s="204"/>
      <c r="C414" s="205"/>
      <c r="D414" s="96" t="s">
        <v>104</v>
      </c>
      <c r="E414" s="77"/>
      <c r="F414" s="77"/>
      <c r="G414" s="77">
        <f t="shared" si="90"/>
        <v>0</v>
      </c>
      <c r="H414" s="77"/>
      <c r="I414" s="95" t="e">
        <f t="shared" ref="I414:I415" si="92">H414/F414*100</f>
        <v>#DIV/0!</v>
      </c>
      <c r="J414" s="45"/>
      <c r="K414" s="45"/>
      <c r="L414" s="95"/>
      <c r="M414" s="45"/>
      <c r="N414" s="45"/>
      <c r="O414" s="45"/>
      <c r="P414" s="45"/>
      <c r="Q414" s="84"/>
    </row>
    <row r="415" spans="1:17" s="1" customFormat="1" hidden="1">
      <c r="A415" s="203"/>
      <c r="B415" s="204"/>
      <c r="C415" s="205"/>
      <c r="D415" s="96" t="s">
        <v>103</v>
      </c>
      <c r="E415" s="77"/>
      <c r="F415" s="77"/>
      <c r="G415" s="77">
        <f t="shared" si="90"/>
        <v>0</v>
      </c>
      <c r="H415" s="77"/>
      <c r="I415" s="95" t="e">
        <f t="shared" si="92"/>
        <v>#DIV/0!</v>
      </c>
      <c r="J415" s="45"/>
      <c r="K415" s="45"/>
      <c r="L415" s="95"/>
      <c r="M415" s="45"/>
      <c r="N415" s="45"/>
      <c r="O415" s="45"/>
      <c r="P415" s="45"/>
      <c r="Q415" s="84"/>
    </row>
    <row r="416" spans="1:17" s="1" customFormat="1" ht="30.75" hidden="1" customHeight="1">
      <c r="A416" s="203"/>
      <c r="B416" s="204"/>
      <c r="C416" s="205"/>
      <c r="D416" s="96" t="s">
        <v>115</v>
      </c>
      <c r="E416" s="77"/>
      <c r="F416" s="77"/>
      <c r="G416" s="77">
        <f t="shared" si="90"/>
        <v>0</v>
      </c>
      <c r="H416" s="77"/>
      <c r="I416" s="95" t="e">
        <f>H416/F416*100</f>
        <v>#DIV/0!</v>
      </c>
      <c r="J416" s="45"/>
      <c r="K416" s="45"/>
      <c r="L416" s="95"/>
      <c r="M416" s="45"/>
      <c r="N416" s="45"/>
      <c r="O416" s="45"/>
      <c r="P416" s="45"/>
      <c r="Q416" s="84"/>
    </row>
    <row r="417" spans="1:17" s="1" customFormat="1" ht="12.75" hidden="1" customHeight="1">
      <c r="A417" s="203"/>
      <c r="B417" s="204" t="s">
        <v>108</v>
      </c>
      <c r="C417" s="205" t="s">
        <v>123</v>
      </c>
      <c r="D417" s="96" t="s">
        <v>102</v>
      </c>
      <c r="E417" s="77"/>
      <c r="F417" s="77"/>
      <c r="G417" s="77">
        <f t="shared" si="90"/>
        <v>0</v>
      </c>
      <c r="H417" s="77"/>
      <c r="I417" s="95" t="e">
        <f>H417/F417*100</f>
        <v>#DIV/0!</v>
      </c>
      <c r="J417" s="45"/>
      <c r="K417" s="45"/>
      <c r="L417" s="95"/>
      <c r="M417" s="45"/>
      <c r="N417" s="45"/>
      <c r="O417" s="45"/>
      <c r="P417" s="45"/>
      <c r="Q417" s="84"/>
    </row>
    <row r="418" spans="1:17" s="1" customFormat="1" ht="22.5" hidden="1">
      <c r="A418" s="203"/>
      <c r="B418" s="204"/>
      <c r="C418" s="205"/>
      <c r="D418" s="96" t="s">
        <v>104</v>
      </c>
      <c r="E418" s="77"/>
      <c r="F418" s="77"/>
      <c r="G418" s="77">
        <f t="shared" si="90"/>
        <v>0</v>
      </c>
      <c r="H418" s="77"/>
      <c r="I418" s="95"/>
      <c r="J418" s="45"/>
      <c r="K418" s="45"/>
      <c r="L418" s="95"/>
      <c r="M418" s="45"/>
      <c r="N418" s="45"/>
      <c r="O418" s="45"/>
      <c r="P418" s="45"/>
      <c r="Q418" s="84"/>
    </row>
    <row r="419" spans="1:17" s="1" customFormat="1" hidden="1">
      <c r="A419" s="203"/>
      <c r="B419" s="204"/>
      <c r="C419" s="205"/>
      <c r="D419" s="96" t="s">
        <v>103</v>
      </c>
      <c r="E419" s="77"/>
      <c r="F419" s="77"/>
      <c r="G419" s="77">
        <f t="shared" si="90"/>
        <v>0</v>
      </c>
      <c r="H419" s="77"/>
      <c r="I419" s="95"/>
      <c r="J419" s="45"/>
      <c r="K419" s="45"/>
      <c r="L419" s="95"/>
      <c r="M419" s="45"/>
      <c r="N419" s="45"/>
      <c r="O419" s="45"/>
      <c r="P419" s="45"/>
      <c r="Q419" s="84"/>
    </row>
    <row r="420" spans="1:17" s="1" customFormat="1" ht="3.75" hidden="1" customHeight="1">
      <c r="A420" s="203"/>
      <c r="B420" s="204"/>
      <c r="C420" s="205"/>
      <c r="D420" s="96" t="s">
        <v>115</v>
      </c>
      <c r="E420" s="77"/>
      <c r="F420" s="77"/>
      <c r="G420" s="77">
        <f t="shared" si="90"/>
        <v>0</v>
      </c>
      <c r="H420" s="77"/>
      <c r="I420" s="95" t="e">
        <f t="shared" ref="I420" si="93">H420/F420*100</f>
        <v>#DIV/0!</v>
      </c>
      <c r="J420" s="45"/>
      <c r="K420" s="45"/>
      <c r="L420" s="95"/>
      <c r="M420" s="45"/>
      <c r="N420" s="45"/>
      <c r="O420" s="45"/>
      <c r="P420" s="45"/>
      <c r="Q420" s="84"/>
    </row>
    <row r="421" spans="1:17" s="1" customFormat="1" ht="11.25" hidden="1" customHeight="1">
      <c r="A421" s="203"/>
      <c r="B421" s="204" t="s">
        <v>179</v>
      </c>
      <c r="C421" s="205" t="s">
        <v>185</v>
      </c>
      <c r="D421" s="96" t="s">
        <v>102</v>
      </c>
      <c r="E421" s="77">
        <f>E422+E423+E424+E425</f>
        <v>0</v>
      </c>
      <c r="F421" s="77">
        <f>F422+F423+F424+F425</f>
        <v>0</v>
      </c>
      <c r="G421" s="77">
        <f t="shared" si="90"/>
        <v>0</v>
      </c>
      <c r="H421" s="77">
        <f>H422+H423+H424+H425</f>
        <v>0</v>
      </c>
      <c r="I421" s="95" t="e">
        <f>H421/F421*100</f>
        <v>#DIV/0!</v>
      </c>
      <c r="J421" s="45"/>
      <c r="K421" s="45"/>
      <c r="L421" s="97"/>
      <c r="M421" s="45"/>
      <c r="N421" s="45"/>
      <c r="O421" s="45"/>
      <c r="P421" s="45"/>
      <c r="Q421" s="84" t="s">
        <v>92</v>
      </c>
    </row>
    <row r="422" spans="1:17" s="1" customFormat="1" ht="22.5" hidden="1">
      <c r="A422" s="203"/>
      <c r="B422" s="204"/>
      <c r="C422" s="205"/>
      <c r="D422" s="96" t="s">
        <v>104</v>
      </c>
      <c r="E422" s="77"/>
      <c r="F422" s="77"/>
      <c r="G422" s="77">
        <f t="shared" si="90"/>
        <v>0</v>
      </c>
      <c r="H422" s="77"/>
      <c r="I422" s="95" t="e">
        <f t="shared" ref="I422:I425" si="94">H422/F422*100</f>
        <v>#DIV/0!</v>
      </c>
      <c r="J422" s="45"/>
      <c r="K422" s="45"/>
      <c r="L422" s="97"/>
      <c r="M422" s="45"/>
      <c r="N422" s="45"/>
      <c r="O422" s="45"/>
      <c r="P422" s="45"/>
      <c r="Q422" s="84"/>
    </row>
    <row r="423" spans="1:17" s="1" customFormat="1" ht="19.5" hidden="1" customHeight="1">
      <c r="A423" s="203"/>
      <c r="B423" s="204"/>
      <c r="C423" s="205"/>
      <c r="D423" s="96" t="s">
        <v>103</v>
      </c>
      <c r="E423" s="77"/>
      <c r="F423" s="77"/>
      <c r="G423" s="77">
        <f t="shared" si="90"/>
        <v>0</v>
      </c>
      <c r="H423" s="77"/>
      <c r="I423" s="95" t="e">
        <f t="shared" si="94"/>
        <v>#DIV/0!</v>
      </c>
      <c r="J423" s="45"/>
      <c r="K423" s="45"/>
      <c r="L423" s="97"/>
      <c r="M423" s="45"/>
      <c r="N423" s="45"/>
      <c r="O423" s="45"/>
      <c r="P423" s="45"/>
      <c r="Q423" s="84"/>
    </row>
    <row r="424" spans="1:17" s="1" customFormat="1" ht="24" hidden="1" customHeight="1">
      <c r="A424" s="203"/>
      <c r="B424" s="204"/>
      <c r="C424" s="205"/>
      <c r="D424" s="96" t="s">
        <v>117</v>
      </c>
      <c r="E424" s="77"/>
      <c r="F424" s="77"/>
      <c r="G424" s="77">
        <f t="shared" si="90"/>
        <v>0</v>
      </c>
      <c r="H424" s="77"/>
      <c r="I424" s="95" t="e">
        <f t="shared" ref="I424" si="95">H424/F424*100</f>
        <v>#DIV/0!</v>
      </c>
      <c r="J424" s="45"/>
      <c r="K424" s="45"/>
      <c r="L424" s="97"/>
      <c r="M424" s="45"/>
      <c r="N424" s="45"/>
      <c r="O424" s="45"/>
      <c r="P424" s="45"/>
      <c r="Q424" s="84"/>
    </row>
    <row r="425" spans="1:17" s="1" customFormat="1" ht="24" hidden="1" customHeight="1">
      <c r="A425" s="203"/>
      <c r="B425" s="204"/>
      <c r="C425" s="205"/>
      <c r="D425" s="96" t="s">
        <v>115</v>
      </c>
      <c r="E425" s="77"/>
      <c r="F425" s="77"/>
      <c r="G425" s="77">
        <f t="shared" si="90"/>
        <v>0</v>
      </c>
      <c r="H425" s="77"/>
      <c r="I425" s="95" t="e">
        <f t="shared" si="94"/>
        <v>#DIV/0!</v>
      </c>
      <c r="J425" s="45"/>
      <c r="K425" s="45"/>
      <c r="L425" s="97"/>
      <c r="M425" s="45"/>
      <c r="N425" s="45"/>
      <c r="O425" s="45"/>
      <c r="P425" s="45"/>
      <c r="Q425" s="84"/>
    </row>
    <row r="426" spans="1:17" s="1" customFormat="1" ht="14.25" customHeight="1">
      <c r="A426" s="203"/>
      <c r="B426" s="204" t="s">
        <v>178</v>
      </c>
      <c r="C426" s="205" t="s">
        <v>185</v>
      </c>
      <c r="D426" s="96" t="s">
        <v>102</v>
      </c>
      <c r="E426" s="77">
        <f>E427+E428+E429</f>
        <v>1642.529</v>
      </c>
      <c r="F426" s="77">
        <f>F427+F428+F429</f>
        <v>1642.529</v>
      </c>
      <c r="G426" s="77">
        <f t="shared" si="90"/>
        <v>0</v>
      </c>
      <c r="H426" s="77">
        <f>H427+H428+H429</f>
        <v>1875.78</v>
      </c>
      <c r="I426" s="95">
        <f>H426/F426*100</f>
        <v>114.20072339666454</v>
      </c>
      <c r="J426" s="45">
        <v>4</v>
      </c>
      <c r="K426" s="45">
        <v>4</v>
      </c>
      <c r="L426" s="97">
        <f t="shared" ref="L426" si="96">K426*100/J426</f>
        <v>100</v>
      </c>
      <c r="M426" s="45">
        <v>1</v>
      </c>
      <c r="N426" s="45">
        <v>1</v>
      </c>
      <c r="O426" s="45">
        <v>1</v>
      </c>
      <c r="P426" s="45">
        <v>1</v>
      </c>
      <c r="Q426" s="84" t="s">
        <v>92</v>
      </c>
    </row>
    <row r="427" spans="1:17" s="1" customFormat="1" ht="22.5">
      <c r="A427" s="203"/>
      <c r="B427" s="204"/>
      <c r="C427" s="205"/>
      <c r="D427" s="96" t="s">
        <v>104</v>
      </c>
      <c r="E427" s="77">
        <v>733</v>
      </c>
      <c r="F427" s="77">
        <v>733</v>
      </c>
      <c r="G427" s="77">
        <f t="shared" si="90"/>
        <v>0</v>
      </c>
      <c r="H427" s="77">
        <v>733</v>
      </c>
      <c r="I427" s="95">
        <f t="shared" ref="I427:I428" si="97">H427/F427*100</f>
        <v>100</v>
      </c>
      <c r="J427" s="45"/>
      <c r="K427" s="45"/>
      <c r="L427" s="97"/>
      <c r="M427" s="45"/>
      <c r="N427" s="45"/>
      <c r="O427" s="45"/>
      <c r="P427" s="45"/>
      <c r="Q427" s="84"/>
    </row>
    <row r="428" spans="1:17" s="1" customFormat="1" ht="18" customHeight="1">
      <c r="A428" s="203"/>
      <c r="B428" s="204"/>
      <c r="C428" s="205"/>
      <c r="D428" s="96" t="s">
        <v>103</v>
      </c>
      <c r="E428" s="77">
        <v>109.529</v>
      </c>
      <c r="F428" s="77">
        <v>109.529</v>
      </c>
      <c r="G428" s="77">
        <f t="shared" si="90"/>
        <v>0</v>
      </c>
      <c r="H428" s="77">
        <v>109.529</v>
      </c>
      <c r="I428" s="95">
        <f t="shared" si="97"/>
        <v>100</v>
      </c>
      <c r="J428" s="45"/>
      <c r="K428" s="45"/>
      <c r="L428" s="97"/>
      <c r="M428" s="45"/>
      <c r="N428" s="45"/>
      <c r="O428" s="45"/>
      <c r="P428" s="45"/>
      <c r="Q428" s="84"/>
    </row>
    <row r="429" spans="1:17" s="1" customFormat="1" ht="22.5" customHeight="1">
      <c r="A429" s="203"/>
      <c r="B429" s="204"/>
      <c r="C429" s="205"/>
      <c r="D429" s="96" t="s">
        <v>115</v>
      </c>
      <c r="E429" s="77">
        <v>800</v>
      </c>
      <c r="F429" s="77">
        <v>800</v>
      </c>
      <c r="G429" s="77">
        <f t="shared" si="90"/>
        <v>0</v>
      </c>
      <c r="H429" s="77">
        <v>1033.251</v>
      </c>
      <c r="I429" s="95">
        <f>H429/F429*100</f>
        <v>129.156375</v>
      </c>
      <c r="J429" s="45"/>
      <c r="K429" s="45"/>
      <c r="L429" s="97"/>
      <c r="M429" s="45"/>
      <c r="N429" s="45"/>
      <c r="O429" s="45"/>
      <c r="P429" s="45"/>
      <c r="Q429" s="84"/>
    </row>
    <row r="430" spans="1:17" s="1" customFormat="1" ht="15" customHeight="1">
      <c r="A430" s="203"/>
      <c r="B430" s="204" t="s">
        <v>177</v>
      </c>
      <c r="C430" s="205" t="s">
        <v>73</v>
      </c>
      <c r="D430" s="96" t="s">
        <v>102</v>
      </c>
      <c r="E430" s="77">
        <f>E432+E433</f>
        <v>348980.413</v>
      </c>
      <c r="F430" s="77">
        <f>F431+F432+F433</f>
        <v>368631.484</v>
      </c>
      <c r="G430" s="77">
        <f t="shared" si="90"/>
        <v>19651.070999999996</v>
      </c>
      <c r="H430" s="77">
        <f>H432+H433</f>
        <v>364682.989</v>
      </c>
      <c r="I430" s="95">
        <f>H430/F430*100</f>
        <v>98.928877436849646</v>
      </c>
      <c r="J430" s="45">
        <v>12</v>
      </c>
      <c r="K430" s="45">
        <v>9</v>
      </c>
      <c r="L430" s="97">
        <f t="shared" ref="L430" si="98">K430*100/J430</f>
        <v>75</v>
      </c>
      <c r="M430" s="45">
        <v>2</v>
      </c>
      <c r="N430" s="45">
        <v>1</v>
      </c>
      <c r="O430" s="45">
        <v>3</v>
      </c>
      <c r="P430" s="45">
        <v>2</v>
      </c>
      <c r="Q430" s="84" t="s">
        <v>92</v>
      </c>
    </row>
    <row r="431" spans="1:17" s="1" customFormat="1" ht="22.5">
      <c r="A431" s="203"/>
      <c r="B431" s="204"/>
      <c r="C431" s="205"/>
      <c r="D431" s="96" t="s">
        <v>104</v>
      </c>
      <c r="E431" s="77">
        <v>0</v>
      </c>
      <c r="F431" s="77">
        <v>0</v>
      </c>
      <c r="G431" s="77">
        <f t="shared" si="90"/>
        <v>0</v>
      </c>
      <c r="H431" s="77">
        <v>0</v>
      </c>
      <c r="I431" s="95" t="s">
        <v>129</v>
      </c>
      <c r="J431" s="45"/>
      <c r="K431" s="45"/>
      <c r="L431" s="97"/>
      <c r="M431" s="45"/>
      <c r="N431" s="45"/>
      <c r="O431" s="45"/>
      <c r="P431" s="45"/>
      <c r="Q431" s="84"/>
    </row>
    <row r="432" spans="1:17" s="1" customFormat="1" ht="16.5" customHeight="1">
      <c r="A432" s="203"/>
      <c r="B432" s="204"/>
      <c r="C432" s="205"/>
      <c r="D432" s="96" t="s">
        <v>103</v>
      </c>
      <c r="E432" s="77">
        <v>345915.01299999998</v>
      </c>
      <c r="F432" s="77">
        <v>365566.08399999997</v>
      </c>
      <c r="G432" s="77">
        <f t="shared" si="90"/>
        <v>19651.070999999996</v>
      </c>
      <c r="H432" s="77">
        <v>361617.58899999998</v>
      </c>
      <c r="I432" s="95">
        <f t="shared" ref="I432:I433" si="99">H432/F432*100</f>
        <v>98.919895697982753</v>
      </c>
      <c r="J432" s="45"/>
      <c r="K432" s="45"/>
      <c r="L432" s="97"/>
      <c r="M432" s="45"/>
      <c r="N432" s="45"/>
      <c r="O432" s="45"/>
      <c r="P432" s="45"/>
      <c r="Q432" s="84"/>
    </row>
    <row r="433" spans="1:28" s="1" customFormat="1" ht="23.25" customHeight="1">
      <c r="A433" s="203"/>
      <c r="B433" s="204"/>
      <c r="C433" s="205"/>
      <c r="D433" s="96" t="s">
        <v>115</v>
      </c>
      <c r="E433" s="77">
        <v>3065.4</v>
      </c>
      <c r="F433" s="77">
        <v>3065.4</v>
      </c>
      <c r="G433" s="77">
        <f t="shared" si="90"/>
        <v>0</v>
      </c>
      <c r="H433" s="77">
        <v>3065.4</v>
      </c>
      <c r="I433" s="95">
        <f t="shared" si="99"/>
        <v>100</v>
      </c>
      <c r="J433" s="45"/>
      <c r="K433" s="45"/>
      <c r="L433" s="97"/>
      <c r="M433" s="45"/>
      <c r="N433" s="45"/>
      <c r="O433" s="45"/>
      <c r="P433" s="45"/>
      <c r="Q433" s="84"/>
    </row>
    <row r="434" spans="1:28" s="1" customFormat="1" ht="13.5" customHeight="1">
      <c r="A434" s="203"/>
      <c r="B434" s="98" t="s">
        <v>143</v>
      </c>
      <c r="C434" s="72"/>
      <c r="D434" s="96"/>
      <c r="E434" s="77"/>
      <c r="F434" s="77"/>
      <c r="G434" s="77"/>
      <c r="H434" s="77"/>
      <c r="I434" s="97"/>
      <c r="J434" s="45"/>
      <c r="K434" s="45"/>
      <c r="L434" s="97"/>
      <c r="M434" s="45"/>
      <c r="N434" s="45"/>
      <c r="O434" s="45"/>
      <c r="P434" s="45"/>
      <c r="Q434" s="84"/>
    </row>
    <row r="435" spans="1:28" s="1" customFormat="1" ht="17.25" customHeight="1">
      <c r="A435" s="203"/>
      <c r="B435" s="204" t="s">
        <v>190</v>
      </c>
      <c r="C435" s="205" t="s">
        <v>73</v>
      </c>
      <c r="D435" s="96" t="s">
        <v>102</v>
      </c>
      <c r="E435" s="77">
        <f>E437+E438</f>
        <v>37484.506000000001</v>
      </c>
      <c r="F435" s="77">
        <f>F437+F438</f>
        <v>37141.533000000003</v>
      </c>
      <c r="G435" s="77">
        <f t="shared" ref="G435:G446" si="100">F435-E435</f>
        <v>-342.97299999999814</v>
      </c>
      <c r="H435" s="77">
        <v>34425.178</v>
      </c>
      <c r="I435" s="95">
        <f>H435/F435*100</f>
        <v>92.686475811324215</v>
      </c>
      <c r="J435" s="45">
        <v>4</v>
      </c>
      <c r="K435" s="45">
        <v>3</v>
      </c>
      <c r="L435" s="97">
        <f t="shared" ref="L435" si="101">K435*100/J435</f>
        <v>75</v>
      </c>
      <c r="M435" s="45">
        <v>1</v>
      </c>
      <c r="N435" s="45">
        <v>1</v>
      </c>
      <c r="O435" s="45">
        <v>1</v>
      </c>
      <c r="P435" s="45">
        <v>1</v>
      </c>
      <c r="Q435" s="41" t="s">
        <v>92</v>
      </c>
    </row>
    <row r="436" spans="1:28" s="1" customFormat="1" ht="22.5">
      <c r="A436" s="203"/>
      <c r="B436" s="204"/>
      <c r="C436" s="205"/>
      <c r="D436" s="96" t="s">
        <v>104</v>
      </c>
      <c r="E436" s="77">
        <v>0</v>
      </c>
      <c r="F436" s="77">
        <v>0</v>
      </c>
      <c r="G436" s="77">
        <f t="shared" si="100"/>
        <v>0</v>
      </c>
      <c r="H436" s="77">
        <v>0</v>
      </c>
      <c r="I436" s="97" t="s">
        <v>129</v>
      </c>
      <c r="J436" s="45"/>
      <c r="K436" s="45"/>
      <c r="L436" s="97"/>
      <c r="M436" s="45"/>
      <c r="N436" s="45"/>
      <c r="O436" s="45"/>
      <c r="P436" s="45"/>
      <c r="Q436" s="84"/>
    </row>
    <row r="437" spans="1:28" s="1" customFormat="1" ht="14.25" customHeight="1">
      <c r="A437" s="203"/>
      <c r="B437" s="204"/>
      <c r="C437" s="205"/>
      <c r="D437" s="96" t="s">
        <v>103</v>
      </c>
      <c r="E437" s="77">
        <v>34419.106</v>
      </c>
      <c r="F437" s="77">
        <v>34076.133000000002</v>
      </c>
      <c r="G437" s="77">
        <f t="shared" si="100"/>
        <v>-342.97299999999814</v>
      </c>
      <c r="H437" s="77">
        <v>31359.777999999998</v>
      </c>
      <c r="I437" s="95">
        <f t="shared" ref="I437:I438" si="102">H437/F437*100</f>
        <v>92.028570260598514</v>
      </c>
      <c r="J437" s="45"/>
      <c r="K437" s="45"/>
      <c r="L437" s="97"/>
      <c r="M437" s="45"/>
      <c r="N437" s="45"/>
      <c r="O437" s="45"/>
      <c r="P437" s="45"/>
      <c r="Q437" s="84"/>
    </row>
    <row r="438" spans="1:28" s="1" customFormat="1" ht="22.5" customHeight="1">
      <c r="A438" s="203"/>
      <c r="B438" s="204"/>
      <c r="C438" s="205"/>
      <c r="D438" s="96" t="s">
        <v>115</v>
      </c>
      <c r="E438" s="77">
        <v>3065.4</v>
      </c>
      <c r="F438" s="77">
        <v>3065.4</v>
      </c>
      <c r="G438" s="77">
        <f t="shared" si="100"/>
        <v>0</v>
      </c>
      <c r="H438" s="77">
        <v>3065.4</v>
      </c>
      <c r="I438" s="95">
        <f t="shared" si="102"/>
        <v>100</v>
      </c>
      <c r="J438" s="45"/>
      <c r="K438" s="45"/>
      <c r="L438" s="97"/>
      <c r="M438" s="45"/>
      <c r="N438" s="45"/>
      <c r="O438" s="45"/>
      <c r="P438" s="45"/>
      <c r="Q438" s="84"/>
    </row>
    <row r="439" spans="1:28" s="1" customFormat="1" ht="11.25" hidden="1" customHeight="1">
      <c r="A439" s="203"/>
      <c r="B439" s="204" t="s">
        <v>176</v>
      </c>
      <c r="C439" s="205" t="s">
        <v>185</v>
      </c>
      <c r="D439" s="96" t="s">
        <v>102</v>
      </c>
      <c r="E439" s="77">
        <f>E440+E441+E442</f>
        <v>0</v>
      </c>
      <c r="F439" s="77">
        <v>0</v>
      </c>
      <c r="G439" s="77">
        <f t="shared" si="100"/>
        <v>0</v>
      </c>
      <c r="H439" s="77">
        <v>0</v>
      </c>
      <c r="I439" s="95" t="e">
        <f>H439/F439*100</f>
        <v>#DIV/0!</v>
      </c>
      <c r="J439" s="45"/>
      <c r="K439" s="45"/>
      <c r="L439" s="97"/>
      <c r="M439" s="45"/>
      <c r="N439" s="45"/>
      <c r="O439" s="45"/>
      <c r="P439" s="45"/>
      <c r="Q439" s="84" t="s">
        <v>92</v>
      </c>
    </row>
    <row r="440" spans="1:28" s="1" customFormat="1" ht="24" hidden="1" customHeight="1">
      <c r="A440" s="203"/>
      <c r="B440" s="204"/>
      <c r="C440" s="205"/>
      <c r="D440" s="96" t="s">
        <v>104</v>
      </c>
      <c r="E440" s="77">
        <v>0</v>
      </c>
      <c r="F440" s="77">
        <v>0</v>
      </c>
      <c r="G440" s="77">
        <f t="shared" si="100"/>
        <v>0</v>
      </c>
      <c r="H440" s="77">
        <v>0</v>
      </c>
      <c r="I440" s="97" t="s">
        <v>129</v>
      </c>
      <c r="J440" s="45"/>
      <c r="K440" s="45"/>
      <c r="L440" s="95"/>
      <c r="M440" s="45"/>
      <c r="N440" s="45"/>
      <c r="O440" s="45"/>
      <c r="P440" s="45"/>
      <c r="Q440" s="46"/>
    </row>
    <row r="441" spans="1:28" s="1" customFormat="1" ht="16.5" hidden="1" customHeight="1">
      <c r="A441" s="203"/>
      <c r="B441" s="204"/>
      <c r="C441" s="205"/>
      <c r="D441" s="96" t="s">
        <v>103</v>
      </c>
      <c r="E441" s="77">
        <v>0</v>
      </c>
      <c r="F441" s="77">
        <v>0</v>
      </c>
      <c r="G441" s="77">
        <f t="shared" si="100"/>
        <v>0</v>
      </c>
      <c r="H441" s="77">
        <v>0</v>
      </c>
      <c r="I441" s="95" t="e">
        <f t="shared" ref="I441" si="103">H441/F441*100</f>
        <v>#DIV/0!</v>
      </c>
      <c r="J441" s="45"/>
      <c r="K441" s="45"/>
      <c r="L441" s="95"/>
      <c r="M441" s="45"/>
      <c r="N441" s="45"/>
      <c r="O441" s="45"/>
      <c r="P441" s="45"/>
      <c r="Q441" s="46"/>
    </row>
    <row r="442" spans="1:28" s="1" customFormat="1" ht="24" hidden="1" customHeight="1">
      <c r="A442" s="203"/>
      <c r="B442" s="204"/>
      <c r="C442" s="205"/>
      <c r="D442" s="96" t="s">
        <v>115</v>
      </c>
      <c r="E442" s="77">
        <v>0</v>
      </c>
      <c r="F442" s="77">
        <v>0</v>
      </c>
      <c r="G442" s="77">
        <f t="shared" si="100"/>
        <v>0</v>
      </c>
      <c r="H442" s="77">
        <v>0</v>
      </c>
      <c r="I442" s="95" t="s">
        <v>129</v>
      </c>
      <c r="J442" s="45"/>
      <c r="K442" s="45"/>
      <c r="L442" s="95"/>
      <c r="M442" s="45"/>
      <c r="N442" s="45"/>
      <c r="O442" s="45"/>
      <c r="P442" s="45"/>
      <c r="Q442" s="84"/>
    </row>
    <row r="443" spans="1:28" s="1" customFormat="1" ht="15.75" customHeight="1">
      <c r="A443" s="203"/>
      <c r="B443" s="204" t="s">
        <v>74</v>
      </c>
      <c r="C443" s="205" t="s">
        <v>185</v>
      </c>
      <c r="D443" s="96" t="s">
        <v>102</v>
      </c>
      <c r="E443" s="77">
        <f>E444+E445</f>
        <v>76088.043000000005</v>
      </c>
      <c r="F443" s="77">
        <f>F444+F445</f>
        <v>113436.82</v>
      </c>
      <c r="G443" s="77">
        <f t="shared" si="100"/>
        <v>37348.777000000002</v>
      </c>
      <c r="H443" s="77">
        <f>H444+H445</f>
        <v>112901.181</v>
      </c>
      <c r="I443" s="95">
        <f>H443/F443*100</f>
        <v>99.527808519314974</v>
      </c>
      <c r="J443" s="45">
        <v>1</v>
      </c>
      <c r="K443" s="45">
        <v>1</v>
      </c>
      <c r="L443" s="97">
        <f t="shared" ref="L443" si="104">K443*100/J443</f>
        <v>100</v>
      </c>
      <c r="M443" s="45">
        <v>1</v>
      </c>
      <c r="N443" s="45">
        <v>1</v>
      </c>
      <c r="O443" s="45">
        <v>1</v>
      </c>
      <c r="P443" s="45">
        <v>1</v>
      </c>
      <c r="Q443" s="46" t="s">
        <v>92</v>
      </c>
    </row>
    <row r="444" spans="1:28" s="1" customFormat="1" ht="22.5">
      <c r="A444" s="203"/>
      <c r="B444" s="204"/>
      <c r="C444" s="205"/>
      <c r="D444" s="96" t="s">
        <v>104</v>
      </c>
      <c r="E444" s="77">
        <v>0</v>
      </c>
      <c r="F444" s="77">
        <v>0</v>
      </c>
      <c r="G444" s="77">
        <f t="shared" si="100"/>
        <v>0</v>
      </c>
      <c r="H444" s="77">
        <v>0</v>
      </c>
      <c r="I444" s="95" t="s">
        <v>129</v>
      </c>
      <c r="J444" s="45"/>
      <c r="K444" s="45"/>
      <c r="L444" s="95"/>
      <c r="M444" s="45"/>
      <c r="N444" s="45"/>
      <c r="O444" s="45"/>
      <c r="P444" s="45"/>
      <c r="Q444" s="46"/>
    </row>
    <row r="445" spans="1:28" s="1" customFormat="1" ht="18" customHeight="1">
      <c r="A445" s="203"/>
      <c r="B445" s="204"/>
      <c r="C445" s="205"/>
      <c r="D445" s="96" t="s">
        <v>103</v>
      </c>
      <c r="E445" s="77">
        <v>76088.043000000005</v>
      </c>
      <c r="F445" s="77">
        <v>113436.82</v>
      </c>
      <c r="G445" s="77">
        <f t="shared" si="100"/>
        <v>37348.777000000002</v>
      </c>
      <c r="H445" s="77">
        <v>112901.181</v>
      </c>
      <c r="I445" s="95">
        <f t="shared" ref="I445:I466" si="105">H445/F445*100</f>
        <v>99.527808519314974</v>
      </c>
      <c r="J445" s="45"/>
      <c r="K445" s="45"/>
      <c r="L445" s="95"/>
      <c r="M445" s="45"/>
      <c r="N445" s="45"/>
      <c r="O445" s="45"/>
      <c r="P445" s="45"/>
      <c r="Q445" s="46"/>
    </row>
    <row r="446" spans="1:28" s="1" customFormat="1" ht="26.25" customHeight="1">
      <c r="A446" s="203"/>
      <c r="B446" s="204"/>
      <c r="C446" s="205"/>
      <c r="D446" s="96" t="s">
        <v>115</v>
      </c>
      <c r="E446" s="77">
        <v>0</v>
      </c>
      <c r="F446" s="77">
        <v>0</v>
      </c>
      <c r="G446" s="77">
        <f t="shared" si="100"/>
        <v>0</v>
      </c>
      <c r="H446" s="77">
        <v>0</v>
      </c>
      <c r="I446" s="95" t="s">
        <v>129</v>
      </c>
      <c r="J446" s="45"/>
      <c r="K446" s="45"/>
      <c r="L446" s="95"/>
      <c r="M446" s="45"/>
      <c r="N446" s="45"/>
      <c r="O446" s="45"/>
      <c r="P446" s="45"/>
      <c r="Q446" s="46"/>
    </row>
    <row r="447" spans="1:28" s="60" customFormat="1" ht="21" customHeight="1">
      <c r="A447" s="170">
        <v>20</v>
      </c>
      <c r="B447" s="218" t="s">
        <v>192</v>
      </c>
      <c r="C447" s="219" t="s">
        <v>123</v>
      </c>
      <c r="D447" s="126" t="s">
        <v>102</v>
      </c>
      <c r="E447" s="93">
        <f>E452+E457+E462</f>
        <v>82885.150999999983</v>
      </c>
      <c r="F447" s="93">
        <f>F452+F457+F462</f>
        <v>82885.150999999983</v>
      </c>
      <c r="G447" s="93"/>
      <c r="H447" s="93">
        <f>H452+H457+H462</f>
        <v>84817.32699999999</v>
      </c>
      <c r="I447" s="94">
        <f t="shared" si="105"/>
        <v>102.33114855518572</v>
      </c>
      <c r="J447" s="76">
        <v>8</v>
      </c>
      <c r="K447" s="76">
        <v>7</v>
      </c>
      <c r="L447" s="94">
        <f>K447/J447*100</f>
        <v>87.5</v>
      </c>
      <c r="M447" s="76">
        <v>4</v>
      </c>
      <c r="N447" s="76">
        <v>4</v>
      </c>
      <c r="O447" s="76">
        <v>4</v>
      </c>
      <c r="P447" s="76">
        <v>4</v>
      </c>
      <c r="Q447" s="173" t="s">
        <v>138</v>
      </c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</row>
    <row r="448" spans="1:28" s="60" customFormat="1" ht="26.25" customHeight="1">
      <c r="A448" s="171"/>
      <c r="B448" s="218"/>
      <c r="C448" s="219"/>
      <c r="D448" s="96" t="s">
        <v>104</v>
      </c>
      <c r="E448" s="2">
        <f t="shared" ref="E448:F451" si="106">E453+E463+E458</f>
        <v>32331.399999999998</v>
      </c>
      <c r="F448" s="2">
        <f t="shared" si="106"/>
        <v>32331.399999999998</v>
      </c>
      <c r="G448" s="77"/>
      <c r="H448" s="2">
        <f>H453+H463+H458</f>
        <v>30443.295999999998</v>
      </c>
      <c r="I448" s="95">
        <f t="shared" si="105"/>
        <v>94.160153906109855</v>
      </c>
      <c r="J448" s="45">
        <v>3</v>
      </c>
      <c r="K448" s="45">
        <v>2</v>
      </c>
      <c r="L448" s="95"/>
      <c r="M448" s="45"/>
      <c r="N448" s="45"/>
      <c r="O448" s="45"/>
      <c r="P448" s="45"/>
      <c r="Q448" s="174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</row>
    <row r="449" spans="1:28" s="60" customFormat="1" ht="20.25" customHeight="1">
      <c r="A449" s="171"/>
      <c r="B449" s="218"/>
      <c r="C449" s="219"/>
      <c r="D449" s="96" t="s">
        <v>103</v>
      </c>
      <c r="E449" s="2">
        <f t="shared" si="106"/>
        <v>29529.296999999999</v>
      </c>
      <c r="F449" s="2">
        <f t="shared" si="106"/>
        <v>29529.296999999999</v>
      </c>
      <c r="G449" s="77"/>
      <c r="H449" s="2">
        <f>H454+H464+H459</f>
        <v>28971.296999999999</v>
      </c>
      <c r="I449" s="95">
        <f t="shared" si="105"/>
        <v>98.110351221703652</v>
      </c>
      <c r="J449" s="45"/>
      <c r="K449" s="45"/>
      <c r="L449" s="95"/>
      <c r="M449" s="45"/>
      <c r="N449" s="45"/>
      <c r="O449" s="45"/>
      <c r="P449" s="45"/>
      <c r="Q449" s="174"/>
      <c r="R449" s="110"/>
      <c r="S449" s="110"/>
      <c r="T449" s="110"/>
      <c r="U449" s="110"/>
      <c r="V449" s="110"/>
      <c r="W449" s="110"/>
      <c r="X449" s="110"/>
      <c r="Y449" s="110"/>
      <c r="Z449" s="110"/>
      <c r="AA449" s="110"/>
      <c r="AB449" s="110"/>
    </row>
    <row r="450" spans="1:28" s="60" customFormat="1" ht="16.5" customHeight="1">
      <c r="A450" s="171"/>
      <c r="B450" s="218"/>
      <c r="C450" s="219"/>
      <c r="D450" s="96" t="s">
        <v>117</v>
      </c>
      <c r="E450" s="2">
        <f t="shared" si="106"/>
        <v>2072.4870000000001</v>
      </c>
      <c r="F450" s="2">
        <f t="shared" si="106"/>
        <v>2072.4870000000001</v>
      </c>
      <c r="G450" s="77"/>
      <c r="H450" s="2">
        <f>H455+H465+H460</f>
        <v>1800.4970000000001</v>
      </c>
      <c r="I450" s="95">
        <f t="shared" si="105"/>
        <v>86.876154108566183</v>
      </c>
      <c r="J450" s="45"/>
      <c r="K450" s="45"/>
      <c r="L450" s="95"/>
      <c r="M450" s="45"/>
      <c r="N450" s="45"/>
      <c r="O450" s="45"/>
      <c r="P450" s="45"/>
      <c r="Q450" s="174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</row>
    <row r="451" spans="1:28" s="60" customFormat="1" ht="26.25" customHeight="1">
      <c r="A451" s="171"/>
      <c r="B451" s="218"/>
      <c r="C451" s="219"/>
      <c r="D451" s="96" t="s">
        <v>115</v>
      </c>
      <c r="E451" s="2">
        <f t="shared" si="106"/>
        <v>18951.967000000001</v>
      </c>
      <c r="F451" s="2">
        <f t="shared" si="106"/>
        <v>18951.967000000001</v>
      </c>
      <c r="G451" s="77"/>
      <c r="H451" s="2">
        <f>H456+H466+H461</f>
        <v>23602.236999999997</v>
      </c>
      <c r="I451" s="95">
        <f t="shared" si="105"/>
        <v>124.53713643549504</v>
      </c>
      <c r="J451" s="45"/>
      <c r="K451" s="45"/>
      <c r="L451" s="95"/>
      <c r="M451" s="45"/>
      <c r="N451" s="45"/>
      <c r="O451" s="45"/>
      <c r="P451" s="45"/>
      <c r="Q451" s="175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</row>
    <row r="452" spans="1:28" s="60" customFormat="1" ht="15" customHeight="1">
      <c r="A452" s="171"/>
      <c r="B452" s="206" t="s">
        <v>193</v>
      </c>
      <c r="C452" s="209" t="s">
        <v>185</v>
      </c>
      <c r="D452" s="96" t="s">
        <v>102</v>
      </c>
      <c r="E452" s="77">
        <f>E453+E454+E455+E456</f>
        <v>49626.583999999995</v>
      </c>
      <c r="F452" s="77">
        <f>F453+F454+F455+F456</f>
        <v>49626.583999999995</v>
      </c>
      <c r="G452" s="77"/>
      <c r="H452" s="77">
        <f>H453+H454+H455+H456</f>
        <v>54278.25</v>
      </c>
      <c r="I452" s="95">
        <f t="shared" si="105"/>
        <v>109.37333506573816</v>
      </c>
      <c r="J452" s="45">
        <v>1</v>
      </c>
      <c r="K452" s="45">
        <v>1</v>
      </c>
      <c r="L452" s="97">
        <f>K452/J452*100</f>
        <v>100</v>
      </c>
      <c r="M452" s="45">
        <v>1</v>
      </c>
      <c r="N452" s="45">
        <v>1</v>
      </c>
      <c r="O452" s="45">
        <v>1</v>
      </c>
      <c r="P452" s="45">
        <v>1</v>
      </c>
      <c r="Q452" s="84" t="s">
        <v>92</v>
      </c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</row>
    <row r="453" spans="1:28" s="60" customFormat="1" ht="26.25" customHeight="1">
      <c r="A453" s="171"/>
      <c r="B453" s="207"/>
      <c r="C453" s="210"/>
      <c r="D453" s="96" t="s">
        <v>104</v>
      </c>
      <c r="E453" s="77">
        <v>5873.4</v>
      </c>
      <c r="F453" s="77">
        <v>5873.4</v>
      </c>
      <c r="G453" s="77"/>
      <c r="H453" s="77">
        <v>5851.5450000000001</v>
      </c>
      <c r="I453" s="95">
        <f t="shared" si="105"/>
        <v>99.627898661763211</v>
      </c>
      <c r="J453" s="45"/>
      <c r="K453" s="45"/>
      <c r="L453" s="95"/>
      <c r="M453" s="45"/>
      <c r="N453" s="45"/>
      <c r="O453" s="45"/>
      <c r="P453" s="45"/>
      <c r="Q453" s="46"/>
      <c r="R453" s="110"/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</row>
    <row r="454" spans="1:28" s="60" customFormat="1" ht="27" customHeight="1">
      <c r="A454" s="171"/>
      <c r="B454" s="207"/>
      <c r="C454" s="210"/>
      <c r="D454" s="96" t="s">
        <v>103</v>
      </c>
      <c r="E454" s="77">
        <v>28989.338</v>
      </c>
      <c r="F454" s="77">
        <v>28989.338</v>
      </c>
      <c r="G454" s="77"/>
      <c r="H454" s="77">
        <v>28469.423999999999</v>
      </c>
      <c r="I454" s="95">
        <f t="shared" si="105"/>
        <v>98.2065337262962</v>
      </c>
      <c r="J454" s="45"/>
      <c r="K454" s="45"/>
      <c r="L454" s="95"/>
      <c r="M454" s="45"/>
      <c r="N454" s="45"/>
      <c r="O454" s="45"/>
      <c r="P454" s="45"/>
      <c r="Q454" s="46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</row>
    <row r="455" spans="1:28" s="60" customFormat="1" ht="17.25" hidden="1" customHeight="1">
      <c r="A455" s="171"/>
      <c r="B455" s="207"/>
      <c r="C455" s="210"/>
      <c r="D455" s="96" t="s">
        <v>117</v>
      </c>
      <c r="E455" s="77">
        <v>0</v>
      </c>
      <c r="F455" s="77">
        <v>0</v>
      </c>
      <c r="G455" s="77"/>
      <c r="H455" s="77">
        <v>0</v>
      </c>
      <c r="I455" s="95" t="s">
        <v>129</v>
      </c>
      <c r="J455" s="45"/>
      <c r="K455" s="45"/>
      <c r="L455" s="95"/>
      <c r="M455" s="45"/>
      <c r="N455" s="45"/>
      <c r="O455" s="45"/>
      <c r="P455" s="45"/>
      <c r="Q455" s="46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</row>
    <row r="456" spans="1:28" s="60" customFormat="1" ht="43.5" customHeight="1">
      <c r="A456" s="171"/>
      <c r="B456" s="208"/>
      <c r="C456" s="211"/>
      <c r="D456" s="114" t="s">
        <v>115</v>
      </c>
      <c r="E456" s="140">
        <v>14763.846</v>
      </c>
      <c r="F456" s="140">
        <v>14763.846</v>
      </c>
      <c r="G456" s="140"/>
      <c r="H456" s="140">
        <v>19957.280999999999</v>
      </c>
      <c r="I456" s="141">
        <f t="shared" si="105"/>
        <v>135.17670802038981</v>
      </c>
      <c r="J456" s="45"/>
      <c r="K456" s="45"/>
      <c r="L456" s="95"/>
      <c r="M456" s="45"/>
      <c r="N456" s="45"/>
      <c r="O456" s="45"/>
      <c r="P456" s="45"/>
      <c r="Q456" s="45"/>
      <c r="R456" s="110"/>
      <c r="S456" s="110"/>
      <c r="T456" s="110"/>
      <c r="U456" s="110"/>
      <c r="V456" s="110"/>
      <c r="W456" s="110"/>
      <c r="X456" s="110"/>
      <c r="Y456" s="110"/>
      <c r="Z456" s="110"/>
      <c r="AA456" s="110"/>
      <c r="AB456" s="110"/>
    </row>
    <row r="457" spans="1:28" s="60" customFormat="1" ht="15.75" customHeight="1">
      <c r="A457" s="171"/>
      <c r="B457" s="206" t="s">
        <v>194</v>
      </c>
      <c r="C457" s="209" t="s">
        <v>185</v>
      </c>
      <c r="D457" s="96" t="s">
        <v>102</v>
      </c>
      <c r="E457" s="77">
        <f>E458+E459+E461</f>
        <v>429.75099999999998</v>
      </c>
      <c r="F457" s="77">
        <f>F458+F459+F460+F461</f>
        <v>429.75099999999998</v>
      </c>
      <c r="G457" s="77"/>
      <c r="H457" s="77">
        <f>H458+H459+H460+H461</f>
        <v>430.17</v>
      </c>
      <c r="I457" s="95">
        <f t="shared" si="105"/>
        <v>100.09749831879391</v>
      </c>
      <c r="J457" s="45">
        <v>1</v>
      </c>
      <c r="K457" s="45">
        <v>1</v>
      </c>
      <c r="L457" s="97">
        <f>K457/J457*100</f>
        <v>100</v>
      </c>
      <c r="M457" s="45">
        <v>1</v>
      </c>
      <c r="N457" s="45">
        <v>1</v>
      </c>
      <c r="O457" s="45">
        <v>1</v>
      </c>
      <c r="P457" s="45">
        <v>1</v>
      </c>
      <c r="Q457" s="84" t="s">
        <v>92</v>
      </c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</row>
    <row r="458" spans="1:28" s="60" customFormat="1" ht="26.25" customHeight="1">
      <c r="A458" s="171"/>
      <c r="B458" s="207"/>
      <c r="C458" s="210"/>
      <c r="D458" s="96" t="s">
        <v>104</v>
      </c>
      <c r="E458" s="77">
        <v>379.8</v>
      </c>
      <c r="F458" s="77">
        <v>379.8</v>
      </c>
      <c r="G458" s="77"/>
      <c r="H458" s="77">
        <v>379.41</v>
      </c>
      <c r="I458" s="95">
        <f t="shared" si="105"/>
        <v>99.897314375987364</v>
      </c>
      <c r="J458" s="45"/>
      <c r="K458" s="45"/>
      <c r="L458" s="95"/>
      <c r="M458" s="45"/>
      <c r="N458" s="45"/>
      <c r="O458" s="45"/>
      <c r="P458" s="45"/>
      <c r="Q458" s="46"/>
      <c r="R458" s="110"/>
      <c r="S458" s="110"/>
      <c r="T458" s="110"/>
      <c r="U458" s="110"/>
      <c r="V458" s="110"/>
      <c r="W458" s="110"/>
      <c r="X458" s="110"/>
      <c r="Y458" s="110"/>
      <c r="Z458" s="110"/>
      <c r="AA458" s="110"/>
      <c r="AB458" s="110"/>
    </row>
    <row r="459" spans="1:28" s="60" customFormat="1" ht="16.5" customHeight="1">
      <c r="A459" s="171"/>
      <c r="B459" s="207"/>
      <c r="C459" s="210"/>
      <c r="D459" s="96" t="s">
        <v>103</v>
      </c>
      <c r="E459" s="77">
        <v>7.7510000000000003</v>
      </c>
      <c r="F459" s="77">
        <v>7.7510000000000003</v>
      </c>
      <c r="G459" s="77"/>
      <c r="H459" s="77">
        <v>7.7430000000000003</v>
      </c>
      <c r="I459" s="95">
        <f t="shared" si="105"/>
        <v>99.896787511288863</v>
      </c>
      <c r="J459" s="45"/>
      <c r="K459" s="45"/>
      <c r="L459" s="95"/>
      <c r="M459" s="45"/>
      <c r="N459" s="45"/>
      <c r="O459" s="45"/>
      <c r="P459" s="45"/>
      <c r="Q459" s="46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</row>
    <row r="460" spans="1:28" s="60" customFormat="1" ht="20.25" customHeight="1">
      <c r="A460" s="171"/>
      <c r="B460" s="207"/>
      <c r="C460" s="210"/>
      <c r="D460" s="96" t="s">
        <v>117</v>
      </c>
      <c r="E460" s="77">
        <v>0</v>
      </c>
      <c r="F460" s="77">
        <v>0</v>
      </c>
      <c r="G460" s="77"/>
      <c r="H460" s="77">
        <v>0</v>
      </c>
      <c r="I460" s="95" t="s">
        <v>129</v>
      </c>
      <c r="J460" s="45"/>
      <c r="K460" s="45"/>
      <c r="L460" s="95"/>
      <c r="M460" s="45"/>
      <c r="N460" s="45"/>
      <c r="O460" s="45"/>
      <c r="P460" s="45"/>
      <c r="Q460" s="46"/>
      <c r="R460" s="110"/>
      <c r="S460" s="110"/>
      <c r="T460" s="110"/>
      <c r="U460" s="110"/>
      <c r="V460" s="110"/>
      <c r="W460" s="110"/>
      <c r="X460" s="110"/>
      <c r="Y460" s="110"/>
      <c r="Z460" s="110"/>
      <c r="AA460" s="110"/>
      <c r="AB460" s="110"/>
    </row>
    <row r="461" spans="1:28" s="60" customFormat="1" ht="26.25" customHeight="1">
      <c r="A461" s="171"/>
      <c r="B461" s="208"/>
      <c r="C461" s="211"/>
      <c r="D461" s="96" t="s">
        <v>115</v>
      </c>
      <c r="E461" s="77">
        <v>42.2</v>
      </c>
      <c r="F461" s="77">
        <v>42.2</v>
      </c>
      <c r="G461" s="77"/>
      <c r="H461" s="77">
        <v>43.017000000000003</v>
      </c>
      <c r="I461" s="95">
        <f t="shared" si="105"/>
        <v>101.93601895734596</v>
      </c>
      <c r="J461" s="45"/>
      <c r="K461" s="45"/>
      <c r="L461" s="95"/>
      <c r="M461" s="45"/>
      <c r="N461" s="45"/>
      <c r="O461" s="45"/>
      <c r="P461" s="45"/>
      <c r="Q461" s="46"/>
      <c r="R461" s="110"/>
      <c r="S461" s="110"/>
      <c r="T461" s="110"/>
      <c r="U461" s="110"/>
      <c r="V461" s="110"/>
      <c r="W461" s="110"/>
      <c r="X461" s="110"/>
      <c r="Y461" s="110"/>
      <c r="Z461" s="110"/>
      <c r="AA461" s="110"/>
      <c r="AB461" s="110"/>
    </row>
    <row r="462" spans="1:28" s="60" customFormat="1" ht="19.5" customHeight="1">
      <c r="A462" s="171"/>
      <c r="B462" s="206" t="s">
        <v>195</v>
      </c>
      <c r="C462" s="209" t="s">
        <v>185</v>
      </c>
      <c r="D462" s="96" t="s">
        <v>102</v>
      </c>
      <c r="E462" s="77">
        <f>E463+E464+E465+E466</f>
        <v>32828.815999999999</v>
      </c>
      <c r="F462" s="77">
        <f>F463+F464+F465+F466</f>
        <v>32828.815999999999</v>
      </c>
      <c r="G462" s="77"/>
      <c r="H462" s="77">
        <f>H463+H464+H465+H466</f>
        <v>30108.906999999999</v>
      </c>
      <c r="I462" s="95">
        <f t="shared" si="105"/>
        <v>91.714873299116235</v>
      </c>
      <c r="J462" s="45">
        <v>3</v>
      </c>
      <c r="K462" s="45">
        <v>3</v>
      </c>
      <c r="L462" s="97">
        <f>K462/J462*100</f>
        <v>100</v>
      </c>
      <c r="M462" s="45">
        <v>2</v>
      </c>
      <c r="N462" s="45">
        <v>2</v>
      </c>
      <c r="O462" s="45">
        <v>2</v>
      </c>
      <c r="P462" s="45">
        <v>2</v>
      </c>
      <c r="Q462" s="84" t="s">
        <v>92</v>
      </c>
      <c r="R462" s="110"/>
      <c r="S462" s="110"/>
      <c r="T462" s="110"/>
      <c r="U462" s="110"/>
      <c r="V462" s="110"/>
      <c r="W462" s="110"/>
      <c r="X462" s="110"/>
      <c r="Y462" s="110"/>
      <c r="Z462" s="110"/>
      <c r="AA462" s="110"/>
      <c r="AB462" s="110"/>
    </row>
    <row r="463" spans="1:28" s="60" customFormat="1" ht="26.25" customHeight="1">
      <c r="A463" s="171"/>
      <c r="B463" s="207"/>
      <c r="C463" s="210"/>
      <c r="D463" s="96" t="s">
        <v>104</v>
      </c>
      <c r="E463" s="77">
        <v>26078.2</v>
      </c>
      <c r="F463" s="77">
        <v>26078.2</v>
      </c>
      <c r="G463" s="77"/>
      <c r="H463" s="77">
        <v>24212.341</v>
      </c>
      <c r="I463" s="95">
        <f t="shared" si="105"/>
        <v>92.845138851607857</v>
      </c>
      <c r="J463" s="45"/>
      <c r="K463" s="45"/>
      <c r="L463" s="95"/>
      <c r="M463" s="45"/>
      <c r="N463" s="45"/>
      <c r="O463" s="45"/>
      <c r="P463" s="45"/>
      <c r="Q463" s="46"/>
      <c r="R463" s="110"/>
      <c r="S463" s="110"/>
      <c r="T463" s="110"/>
      <c r="U463" s="110"/>
      <c r="V463" s="110"/>
      <c r="W463" s="110"/>
      <c r="X463" s="110"/>
      <c r="Y463" s="110"/>
      <c r="Z463" s="110"/>
      <c r="AA463" s="110"/>
      <c r="AB463" s="110"/>
    </row>
    <row r="464" spans="1:28" s="60" customFormat="1" ht="18" customHeight="1">
      <c r="A464" s="171"/>
      <c r="B464" s="207"/>
      <c r="C464" s="210"/>
      <c r="D464" s="96" t="s">
        <v>103</v>
      </c>
      <c r="E464" s="77">
        <v>532.20799999999997</v>
      </c>
      <c r="F464" s="77">
        <v>532.20799999999997</v>
      </c>
      <c r="G464" s="77"/>
      <c r="H464" s="77">
        <v>494.13</v>
      </c>
      <c r="I464" s="95">
        <f t="shared" si="105"/>
        <v>92.845278537714577</v>
      </c>
      <c r="J464" s="45"/>
      <c r="K464" s="45"/>
      <c r="L464" s="95"/>
      <c r="M464" s="45"/>
      <c r="N464" s="45"/>
      <c r="O464" s="45"/>
      <c r="P464" s="45"/>
      <c r="Q464" s="46"/>
      <c r="R464" s="110"/>
      <c r="S464" s="110"/>
      <c r="T464" s="110"/>
      <c r="U464" s="110"/>
      <c r="V464" s="110"/>
      <c r="W464" s="110"/>
      <c r="X464" s="110"/>
      <c r="Y464" s="110"/>
      <c r="Z464" s="110"/>
      <c r="AA464" s="110"/>
      <c r="AB464" s="110"/>
    </row>
    <row r="465" spans="1:28" s="60" customFormat="1" ht="20.25" customHeight="1">
      <c r="A465" s="171"/>
      <c r="B465" s="207"/>
      <c r="C465" s="210"/>
      <c r="D465" s="96" t="s">
        <v>117</v>
      </c>
      <c r="E465" s="77">
        <v>2072.4870000000001</v>
      </c>
      <c r="F465" s="77">
        <v>2072.4870000000001</v>
      </c>
      <c r="G465" s="77"/>
      <c r="H465" s="77">
        <v>1800.4970000000001</v>
      </c>
      <c r="I465" s="95">
        <f t="shared" si="105"/>
        <v>86.876154108566183</v>
      </c>
      <c r="J465" s="45"/>
      <c r="K465" s="45"/>
      <c r="L465" s="95"/>
      <c r="M465" s="45"/>
      <c r="N465" s="45"/>
      <c r="O465" s="45"/>
      <c r="P465" s="45"/>
      <c r="Q465" s="46"/>
      <c r="R465" s="110"/>
      <c r="S465" s="110"/>
      <c r="T465" s="110"/>
      <c r="U465" s="110"/>
      <c r="V465" s="110"/>
      <c r="W465" s="110"/>
      <c r="X465" s="110"/>
      <c r="Y465" s="110"/>
      <c r="Z465" s="110"/>
      <c r="AA465" s="110"/>
      <c r="AB465" s="110"/>
    </row>
    <row r="466" spans="1:28" s="60" customFormat="1" ht="23.25" customHeight="1">
      <c r="A466" s="172"/>
      <c r="B466" s="208"/>
      <c r="C466" s="211"/>
      <c r="D466" s="96" t="s">
        <v>115</v>
      </c>
      <c r="E466" s="77">
        <v>4145.9210000000003</v>
      </c>
      <c r="F466" s="77">
        <v>4145.9210000000003</v>
      </c>
      <c r="G466" s="77"/>
      <c r="H466" s="77">
        <v>3601.9389999999999</v>
      </c>
      <c r="I466" s="95">
        <f t="shared" si="105"/>
        <v>86.879103581568472</v>
      </c>
      <c r="J466" s="45"/>
      <c r="K466" s="45"/>
      <c r="L466" s="95"/>
      <c r="M466" s="45"/>
      <c r="N466" s="45"/>
      <c r="O466" s="45"/>
      <c r="P466" s="45"/>
      <c r="Q466" s="46"/>
      <c r="R466" s="110"/>
      <c r="S466" s="110"/>
      <c r="T466" s="110"/>
      <c r="U466" s="110"/>
      <c r="V466" s="110"/>
      <c r="W466" s="110"/>
      <c r="X466" s="110"/>
      <c r="Y466" s="110"/>
      <c r="Z466" s="110"/>
      <c r="AA466" s="110"/>
      <c r="AB466" s="110"/>
    </row>
    <row r="467" spans="1:28" ht="12.75" customHeight="1">
      <c r="A467" s="176">
        <v>21</v>
      </c>
      <c r="B467" s="187" t="s">
        <v>175</v>
      </c>
      <c r="C467" s="179" t="s">
        <v>26</v>
      </c>
      <c r="D467" s="63" t="s">
        <v>102</v>
      </c>
      <c r="E467" s="32">
        <f>E468+E469</f>
        <v>4380</v>
      </c>
      <c r="F467" s="32">
        <f>F468+F469</f>
        <v>4380</v>
      </c>
      <c r="G467" s="93">
        <f t="shared" ref="G467:G474" si="107">F467-E467</f>
        <v>0</v>
      </c>
      <c r="H467" s="32">
        <f>H468+H469</f>
        <v>4379</v>
      </c>
      <c r="I467" s="18">
        <f t="shared" ref="I467:I469" si="108">H467/F467*100</f>
        <v>99.977168949771695</v>
      </c>
      <c r="J467" s="65">
        <v>4</v>
      </c>
      <c r="K467" s="65">
        <v>0</v>
      </c>
      <c r="L467" s="65">
        <v>70.599999999999994</v>
      </c>
      <c r="M467" s="65">
        <v>6</v>
      </c>
      <c r="N467" s="65">
        <v>6</v>
      </c>
      <c r="O467" s="65">
        <v>10</v>
      </c>
      <c r="P467" s="65">
        <v>10</v>
      </c>
      <c r="Q467" s="181" t="s">
        <v>202</v>
      </c>
    </row>
    <row r="468" spans="1:28" ht="24" customHeight="1">
      <c r="A468" s="176"/>
      <c r="B468" s="187"/>
      <c r="C468" s="179"/>
      <c r="D468" s="66" t="s">
        <v>104</v>
      </c>
      <c r="E468" s="2">
        <v>3810.6</v>
      </c>
      <c r="F468" s="2">
        <v>3810.6</v>
      </c>
      <c r="G468" s="77">
        <f t="shared" si="107"/>
        <v>0</v>
      </c>
      <c r="H468" s="2">
        <v>3809.73</v>
      </c>
      <c r="I468" s="17">
        <f t="shared" si="108"/>
        <v>99.977168949771695</v>
      </c>
      <c r="J468" s="117"/>
      <c r="K468" s="117"/>
      <c r="L468" s="117"/>
      <c r="M468" s="117"/>
      <c r="N468" s="117"/>
      <c r="O468" s="117"/>
      <c r="P468" s="117"/>
      <c r="Q468" s="182"/>
    </row>
    <row r="469" spans="1:28" ht="67.5" customHeight="1">
      <c r="A469" s="176"/>
      <c r="B469" s="187"/>
      <c r="C469" s="179"/>
      <c r="D469" s="66" t="s">
        <v>103</v>
      </c>
      <c r="E469" s="2">
        <v>569.4</v>
      </c>
      <c r="F469" s="2">
        <v>569.4</v>
      </c>
      <c r="G469" s="77">
        <f t="shared" si="107"/>
        <v>0</v>
      </c>
      <c r="H469" s="2">
        <v>569.27</v>
      </c>
      <c r="I469" s="17">
        <f t="shared" si="108"/>
        <v>99.977168949771695</v>
      </c>
      <c r="J469" s="117"/>
      <c r="K469" s="117"/>
      <c r="L469" s="117"/>
      <c r="M469" s="117"/>
      <c r="N469" s="117"/>
      <c r="O469" s="117"/>
      <c r="P469" s="117"/>
      <c r="Q469" s="182"/>
    </row>
    <row r="470" spans="1:28" ht="33.75" customHeight="1">
      <c r="A470" s="176">
        <v>22</v>
      </c>
      <c r="B470" s="187" t="s">
        <v>109</v>
      </c>
      <c r="C470" s="179" t="s">
        <v>196</v>
      </c>
      <c r="D470" s="32" t="s">
        <v>102</v>
      </c>
      <c r="E470" s="32">
        <f>E471+E472+E473+E474</f>
        <v>769547.12300000014</v>
      </c>
      <c r="F470" s="32">
        <f>F471+F472+F473+F474</f>
        <v>778551.28500000015</v>
      </c>
      <c r="G470" s="93">
        <f t="shared" si="107"/>
        <v>9004.1620000000112</v>
      </c>
      <c r="H470" s="32">
        <f>H471+H472+H473+H474</f>
        <v>645548.24400000006</v>
      </c>
      <c r="I470" s="18">
        <f>H470/F470*100</f>
        <v>82.916598615594083</v>
      </c>
      <c r="J470" s="65">
        <v>46</v>
      </c>
      <c r="K470" s="65">
        <v>44</v>
      </c>
      <c r="L470" s="18">
        <f>K470/J470*100</f>
        <v>95.652173913043484</v>
      </c>
      <c r="M470" s="65">
        <v>9</v>
      </c>
      <c r="N470" s="65">
        <v>9</v>
      </c>
      <c r="O470" s="65">
        <v>39</v>
      </c>
      <c r="P470" s="65">
        <v>39</v>
      </c>
      <c r="Q470" s="181" t="s">
        <v>138</v>
      </c>
    </row>
    <row r="471" spans="1:28" ht="25.5" customHeight="1">
      <c r="A471" s="176"/>
      <c r="B471" s="187"/>
      <c r="C471" s="179"/>
      <c r="D471" s="66" t="s">
        <v>104</v>
      </c>
      <c r="E471" s="2">
        <f>E492+E480+E487</f>
        <v>123871.29999999999</v>
      </c>
      <c r="F471" s="2">
        <f>F492+F480+F487</f>
        <v>123871.20000000001</v>
      </c>
      <c r="G471" s="77">
        <f t="shared" si="107"/>
        <v>-9.9999999976716936E-2</v>
      </c>
      <c r="H471" s="2">
        <f>H492+H480+H487</f>
        <v>120692.818</v>
      </c>
      <c r="I471" s="17">
        <f t="shared" ref="I471:I493" si="109">H471/F471*100</f>
        <v>97.434123508935073</v>
      </c>
      <c r="J471" s="40">
        <v>10</v>
      </c>
      <c r="K471" s="40">
        <v>10</v>
      </c>
      <c r="L471" s="99"/>
      <c r="M471" s="40"/>
      <c r="N471" s="40"/>
      <c r="O471" s="40"/>
      <c r="P471" s="40"/>
      <c r="Q471" s="182"/>
    </row>
    <row r="472" spans="1:28">
      <c r="A472" s="176"/>
      <c r="B472" s="187"/>
      <c r="C472" s="179"/>
      <c r="D472" s="66" t="s">
        <v>103</v>
      </c>
      <c r="E472" s="2">
        <f>E477+E481+E485+E488+E493</f>
        <v>527447.90100000007</v>
      </c>
      <c r="F472" s="2">
        <f>F477+F481+F485+F488+F493</f>
        <v>536452.16300000006</v>
      </c>
      <c r="G472" s="77">
        <f t="shared" si="107"/>
        <v>9004.2619999999879</v>
      </c>
      <c r="H472" s="2">
        <f>H477+H481+H485+H488+H493</f>
        <v>509226.65199999994</v>
      </c>
      <c r="I472" s="17">
        <f t="shared" si="109"/>
        <v>94.92489491556023</v>
      </c>
      <c r="J472" s="40"/>
      <c r="K472" s="40"/>
      <c r="L472" s="99"/>
      <c r="M472" s="40"/>
      <c r="N472" s="40"/>
      <c r="O472" s="40"/>
      <c r="P472" s="40"/>
      <c r="Q472" s="182"/>
    </row>
    <row r="473" spans="1:28">
      <c r="A473" s="176"/>
      <c r="B473" s="187"/>
      <c r="C473" s="179"/>
      <c r="D473" s="66" t="s">
        <v>117</v>
      </c>
      <c r="E473" s="2">
        <f>E482+E489</f>
        <v>15162.701999999999</v>
      </c>
      <c r="F473" s="2">
        <f>F482+F489</f>
        <v>15162.701999999999</v>
      </c>
      <c r="G473" s="77">
        <f t="shared" si="107"/>
        <v>0</v>
      </c>
      <c r="H473" s="2">
        <f>H482+H489</f>
        <v>11754.3</v>
      </c>
      <c r="I473" s="17">
        <f t="shared" ref="I473" si="110">H473/F473*100</f>
        <v>77.521143658959986</v>
      </c>
      <c r="J473" s="40"/>
      <c r="K473" s="40"/>
      <c r="L473" s="99"/>
      <c r="M473" s="40"/>
      <c r="N473" s="40"/>
      <c r="O473" s="40"/>
      <c r="P473" s="40"/>
      <c r="Q473" s="182"/>
    </row>
    <row r="474" spans="1:28" ht="26.25" customHeight="1">
      <c r="A474" s="176"/>
      <c r="B474" s="187"/>
      <c r="C474" s="179"/>
      <c r="D474" s="66" t="s">
        <v>115</v>
      </c>
      <c r="E474" s="2">
        <f>E490</f>
        <v>103065.22</v>
      </c>
      <c r="F474" s="2">
        <f>F490</f>
        <v>103065.22</v>
      </c>
      <c r="G474" s="77">
        <f t="shared" si="107"/>
        <v>0</v>
      </c>
      <c r="H474" s="2">
        <f>H490</f>
        <v>3874.4740000000002</v>
      </c>
      <c r="I474" s="17">
        <f t="shared" si="109"/>
        <v>3.759244874265053</v>
      </c>
      <c r="J474" s="40"/>
      <c r="K474" s="40"/>
      <c r="L474" s="99"/>
      <c r="M474" s="40"/>
      <c r="N474" s="40"/>
      <c r="O474" s="40"/>
      <c r="P474" s="40"/>
      <c r="Q474" s="183"/>
    </row>
    <row r="475" spans="1:28" ht="13.5" customHeight="1">
      <c r="A475" s="176"/>
      <c r="B475" s="168" t="s">
        <v>75</v>
      </c>
      <c r="C475" s="180" t="s">
        <v>196</v>
      </c>
      <c r="D475" s="66" t="s">
        <v>102</v>
      </c>
      <c r="E475" s="2">
        <f>E476+E477+E478</f>
        <v>84812.53</v>
      </c>
      <c r="F475" s="2">
        <f>F476+F477+F478</f>
        <v>79910.53</v>
      </c>
      <c r="G475" s="2">
        <f t="shared" ref="G475" si="111">G476+G478</f>
        <v>0</v>
      </c>
      <c r="H475" s="2">
        <f>H476+H477+H478</f>
        <v>79525.592999999993</v>
      </c>
      <c r="I475" s="17">
        <f t="shared" si="109"/>
        <v>99.518290017598417</v>
      </c>
      <c r="J475" s="40">
        <v>8</v>
      </c>
      <c r="K475" s="40">
        <v>8</v>
      </c>
      <c r="L475" s="70">
        <f t="shared" ref="L475:L494" si="112">K475/J475*100</f>
        <v>100</v>
      </c>
      <c r="M475" s="40">
        <v>3</v>
      </c>
      <c r="N475" s="40">
        <v>3</v>
      </c>
      <c r="O475" s="40">
        <v>11</v>
      </c>
      <c r="P475" s="40">
        <v>11</v>
      </c>
      <c r="Q475" s="68" t="s">
        <v>92</v>
      </c>
    </row>
    <row r="476" spans="1:28" ht="23.25" customHeight="1">
      <c r="A476" s="176"/>
      <c r="B476" s="168"/>
      <c r="C476" s="180"/>
      <c r="D476" s="66" t="s">
        <v>104</v>
      </c>
      <c r="E476" s="2">
        <v>0</v>
      </c>
      <c r="F476" s="2">
        <v>0</v>
      </c>
      <c r="G476" s="77">
        <f t="shared" ref="G476:G521" si="113">F476-E476</f>
        <v>0</v>
      </c>
      <c r="H476" s="2">
        <v>0</v>
      </c>
      <c r="I476" s="87" t="s">
        <v>129</v>
      </c>
      <c r="J476" s="40"/>
      <c r="K476" s="40"/>
      <c r="L476" s="73"/>
      <c r="M476" s="40"/>
      <c r="N476" s="40"/>
      <c r="O476" s="40"/>
      <c r="P476" s="40"/>
      <c r="Q476" s="68"/>
    </row>
    <row r="477" spans="1:28" ht="23.25" customHeight="1">
      <c r="A477" s="176"/>
      <c r="B477" s="168"/>
      <c r="C477" s="180"/>
      <c r="D477" s="66" t="s">
        <v>103</v>
      </c>
      <c r="E477" s="2">
        <v>84812.53</v>
      </c>
      <c r="F477" s="2">
        <v>79910.53</v>
      </c>
      <c r="G477" s="77">
        <f t="shared" si="113"/>
        <v>-4902</v>
      </c>
      <c r="H477" s="2">
        <v>79525.592999999993</v>
      </c>
      <c r="I477" s="17">
        <f t="shared" ref="I477" si="114">H477/F477*100</f>
        <v>99.518290017598417</v>
      </c>
      <c r="J477" s="40"/>
      <c r="K477" s="40"/>
      <c r="L477" s="73"/>
      <c r="M477" s="40"/>
      <c r="N477" s="40"/>
      <c r="O477" s="40"/>
      <c r="P477" s="40"/>
      <c r="Q477" s="68"/>
    </row>
    <row r="478" spans="1:28" ht="48.75" customHeight="1">
      <c r="A478" s="176"/>
      <c r="B478" s="168"/>
      <c r="C478" s="180"/>
      <c r="D478" s="112" t="s">
        <v>117</v>
      </c>
      <c r="E478" s="135">
        <v>0</v>
      </c>
      <c r="F478" s="135">
        <v>0</v>
      </c>
      <c r="G478" s="140">
        <f t="shared" si="113"/>
        <v>0</v>
      </c>
      <c r="H478" s="135">
        <v>0</v>
      </c>
      <c r="I478" s="142" t="s">
        <v>129</v>
      </c>
      <c r="J478" s="40"/>
      <c r="K478" s="40"/>
      <c r="L478" s="73"/>
      <c r="M478" s="40"/>
      <c r="N478" s="40"/>
      <c r="O478" s="40"/>
      <c r="P478" s="40"/>
      <c r="Q478" s="68"/>
    </row>
    <row r="479" spans="1:28" ht="12" customHeight="1">
      <c r="A479" s="176"/>
      <c r="B479" s="168" t="s">
        <v>76</v>
      </c>
      <c r="C479" s="180" t="s">
        <v>196</v>
      </c>
      <c r="D479" s="66" t="s">
        <v>102</v>
      </c>
      <c r="E479" s="2">
        <f>E480+E481+E482</f>
        <v>225331.61499999999</v>
      </c>
      <c r="F479" s="2">
        <f>F480+F481+F482</f>
        <v>225331.61499999999</v>
      </c>
      <c r="G479" s="77">
        <f t="shared" si="113"/>
        <v>0</v>
      </c>
      <c r="H479" s="2">
        <f>H480+H481+H482</f>
        <v>199876.44699999999</v>
      </c>
      <c r="I479" s="17">
        <f t="shared" si="109"/>
        <v>88.703241664512987</v>
      </c>
      <c r="J479" s="40">
        <v>9</v>
      </c>
      <c r="K479" s="40">
        <v>9</v>
      </c>
      <c r="L479" s="70">
        <f t="shared" si="112"/>
        <v>100</v>
      </c>
      <c r="M479" s="40">
        <v>2</v>
      </c>
      <c r="N479" s="40">
        <v>2</v>
      </c>
      <c r="O479" s="40">
        <v>12</v>
      </c>
      <c r="P479" s="40">
        <v>12</v>
      </c>
      <c r="Q479" s="68" t="s">
        <v>92</v>
      </c>
    </row>
    <row r="480" spans="1:28" ht="24.75" customHeight="1">
      <c r="A480" s="176"/>
      <c r="B480" s="168"/>
      <c r="C480" s="180"/>
      <c r="D480" s="66" t="s">
        <v>104</v>
      </c>
      <c r="E480" s="2">
        <v>21675.5</v>
      </c>
      <c r="F480" s="2">
        <v>21675.5</v>
      </c>
      <c r="G480" s="77">
        <f t="shared" si="113"/>
        <v>0</v>
      </c>
      <c r="H480" s="2">
        <v>21675.272000000001</v>
      </c>
      <c r="I480" s="17">
        <f t="shared" si="109"/>
        <v>99.998948121150605</v>
      </c>
      <c r="J480" s="40"/>
      <c r="K480" s="40"/>
      <c r="L480" s="70"/>
      <c r="M480" s="40"/>
      <c r="N480" s="40"/>
      <c r="O480" s="40"/>
      <c r="P480" s="40"/>
      <c r="Q480" s="68"/>
    </row>
    <row r="481" spans="1:17" ht="21.75" customHeight="1">
      <c r="A481" s="176"/>
      <c r="B481" s="168"/>
      <c r="C481" s="180"/>
      <c r="D481" s="66" t="s">
        <v>103</v>
      </c>
      <c r="E481" s="2">
        <v>203656.11499999999</v>
      </c>
      <c r="F481" s="2">
        <v>203656.11499999999</v>
      </c>
      <c r="G481" s="77">
        <f t="shared" si="113"/>
        <v>0</v>
      </c>
      <c r="H481" s="2">
        <v>178201.17499999999</v>
      </c>
      <c r="I481" s="17">
        <f t="shared" si="109"/>
        <v>87.50101856750041</v>
      </c>
      <c r="J481" s="40"/>
      <c r="K481" s="40"/>
      <c r="L481" s="70"/>
      <c r="M481" s="40"/>
      <c r="N481" s="40"/>
      <c r="O481" s="40"/>
      <c r="P481" s="40"/>
      <c r="Q481" s="68"/>
    </row>
    <row r="482" spans="1:17" ht="15.75" customHeight="1">
      <c r="A482" s="176"/>
      <c r="B482" s="168"/>
      <c r="C482" s="180"/>
      <c r="D482" s="66" t="s">
        <v>117</v>
      </c>
      <c r="E482" s="2">
        <v>0</v>
      </c>
      <c r="F482" s="2">
        <v>0</v>
      </c>
      <c r="G482" s="77">
        <f t="shared" si="113"/>
        <v>0</v>
      </c>
      <c r="H482" s="2">
        <v>0</v>
      </c>
      <c r="I482" s="17" t="s">
        <v>129</v>
      </c>
      <c r="J482" s="40"/>
      <c r="K482" s="40"/>
      <c r="L482" s="70"/>
      <c r="M482" s="40"/>
      <c r="N482" s="40"/>
      <c r="O482" s="40"/>
      <c r="P482" s="40"/>
      <c r="Q482" s="68"/>
    </row>
    <row r="483" spans="1:17" ht="14.25" customHeight="1">
      <c r="A483" s="176"/>
      <c r="B483" s="168" t="s">
        <v>159</v>
      </c>
      <c r="C483" s="180" t="s">
        <v>196</v>
      </c>
      <c r="D483" s="66" t="s">
        <v>102</v>
      </c>
      <c r="E483" s="2">
        <f>E484+E485</f>
        <v>111818.145</v>
      </c>
      <c r="F483" s="2">
        <f>F484+F485</f>
        <v>123006.455</v>
      </c>
      <c r="G483" s="77">
        <f t="shared" si="113"/>
        <v>11188.309999999998</v>
      </c>
      <c r="H483" s="2">
        <f>H484+H485</f>
        <v>122937.079</v>
      </c>
      <c r="I483" s="17">
        <f t="shared" si="109"/>
        <v>99.943599707836469</v>
      </c>
      <c r="J483" s="40">
        <v>3</v>
      </c>
      <c r="K483" s="40">
        <v>3</v>
      </c>
      <c r="L483" s="70">
        <f t="shared" si="112"/>
        <v>100</v>
      </c>
      <c r="M483" s="40">
        <v>1</v>
      </c>
      <c r="N483" s="40">
        <v>1</v>
      </c>
      <c r="O483" s="40">
        <v>4</v>
      </c>
      <c r="P483" s="40">
        <v>4</v>
      </c>
      <c r="Q483" s="68" t="s">
        <v>92</v>
      </c>
    </row>
    <row r="484" spans="1:17" ht="36" customHeight="1">
      <c r="A484" s="176"/>
      <c r="B484" s="168"/>
      <c r="C484" s="180"/>
      <c r="D484" s="66" t="s">
        <v>104</v>
      </c>
      <c r="E484" s="2">
        <v>0</v>
      </c>
      <c r="F484" s="2">
        <v>0</v>
      </c>
      <c r="G484" s="77">
        <f t="shared" si="113"/>
        <v>0</v>
      </c>
      <c r="H484" s="2">
        <v>0</v>
      </c>
      <c r="I484" s="17" t="s">
        <v>129</v>
      </c>
      <c r="J484" s="40"/>
      <c r="K484" s="40"/>
      <c r="L484" s="70"/>
      <c r="M484" s="40"/>
      <c r="N484" s="40"/>
      <c r="O484" s="40"/>
      <c r="P484" s="40"/>
      <c r="Q484" s="68"/>
    </row>
    <row r="485" spans="1:17" ht="23.25" customHeight="1">
      <c r="A485" s="176"/>
      <c r="B485" s="168"/>
      <c r="C485" s="180"/>
      <c r="D485" s="66" t="s">
        <v>103</v>
      </c>
      <c r="E485" s="2">
        <v>111818.145</v>
      </c>
      <c r="F485" s="2">
        <v>123006.455</v>
      </c>
      <c r="G485" s="77">
        <f t="shared" si="113"/>
        <v>11188.309999999998</v>
      </c>
      <c r="H485" s="2">
        <v>122937.079</v>
      </c>
      <c r="I485" s="17">
        <f t="shared" si="109"/>
        <v>99.943599707836469</v>
      </c>
      <c r="J485" s="40"/>
      <c r="K485" s="40"/>
      <c r="L485" s="70"/>
      <c r="M485" s="40"/>
      <c r="N485" s="40"/>
      <c r="O485" s="40"/>
      <c r="P485" s="40"/>
      <c r="Q485" s="68"/>
    </row>
    <row r="486" spans="1:17" ht="18.75" customHeight="1">
      <c r="A486" s="176"/>
      <c r="B486" s="168" t="s">
        <v>188</v>
      </c>
      <c r="C486" s="205" t="s">
        <v>83</v>
      </c>
      <c r="D486" s="66" t="s">
        <v>102</v>
      </c>
      <c r="E486" s="2">
        <f>E487+E488+E489+E490</f>
        <v>294957.90599999996</v>
      </c>
      <c r="F486" s="2">
        <f>F487+F488+F489+F490</f>
        <v>294957.80599999998</v>
      </c>
      <c r="G486" s="77">
        <f t="shared" si="113"/>
        <v>-9.9999999976716936E-2</v>
      </c>
      <c r="H486" s="2">
        <f>H487+H488+H489+H490</f>
        <v>189123.21399999998</v>
      </c>
      <c r="I486" s="17">
        <f t="shared" si="109"/>
        <v>64.118735003066845</v>
      </c>
      <c r="J486" s="40">
        <v>4</v>
      </c>
      <c r="K486" s="40">
        <v>2</v>
      </c>
      <c r="L486" s="70">
        <f t="shared" si="112"/>
        <v>50</v>
      </c>
      <c r="M486" s="40">
        <v>2</v>
      </c>
      <c r="N486" s="40">
        <v>2</v>
      </c>
      <c r="O486" s="40">
        <v>2</v>
      </c>
      <c r="P486" s="40">
        <v>2</v>
      </c>
      <c r="Q486" s="68" t="s">
        <v>92</v>
      </c>
    </row>
    <row r="487" spans="1:17" ht="22.5">
      <c r="A487" s="176"/>
      <c r="B487" s="168"/>
      <c r="C487" s="205"/>
      <c r="D487" s="66" t="s">
        <v>104</v>
      </c>
      <c r="E487" s="2">
        <v>93655.9</v>
      </c>
      <c r="F487" s="2">
        <v>93655.8</v>
      </c>
      <c r="G487" s="77">
        <f t="shared" si="113"/>
        <v>-9.9999999991268851E-2</v>
      </c>
      <c r="H487" s="2">
        <v>90485.062999999995</v>
      </c>
      <c r="I487" s="17">
        <f t="shared" si="109"/>
        <v>96.614478761592977</v>
      </c>
      <c r="J487" s="40"/>
      <c r="K487" s="40"/>
      <c r="L487" s="87"/>
      <c r="M487" s="40"/>
      <c r="N487" s="40"/>
      <c r="O487" s="40"/>
      <c r="P487" s="40"/>
      <c r="Q487" s="41"/>
    </row>
    <row r="488" spans="1:17" ht="16.5" customHeight="1">
      <c r="A488" s="176"/>
      <c r="B488" s="168"/>
      <c r="C488" s="205"/>
      <c r="D488" s="66" t="s">
        <v>103</v>
      </c>
      <c r="E488" s="2">
        <v>83074.084000000003</v>
      </c>
      <c r="F488" s="2">
        <v>83074.084000000003</v>
      </c>
      <c r="G488" s="77">
        <f t="shared" si="113"/>
        <v>0</v>
      </c>
      <c r="H488" s="2">
        <v>83009.376999999993</v>
      </c>
      <c r="I488" s="17">
        <f t="shared" si="109"/>
        <v>99.922109282601284</v>
      </c>
      <c r="J488" s="40"/>
      <c r="K488" s="40"/>
      <c r="L488" s="99"/>
      <c r="M488" s="40"/>
      <c r="N488" s="40"/>
      <c r="O488" s="40"/>
      <c r="P488" s="40"/>
      <c r="Q488" s="41"/>
    </row>
    <row r="489" spans="1:17" ht="16.5" customHeight="1">
      <c r="A489" s="176"/>
      <c r="B489" s="168"/>
      <c r="C489" s="205"/>
      <c r="D489" s="66" t="s">
        <v>117</v>
      </c>
      <c r="E489" s="2">
        <v>15162.701999999999</v>
      </c>
      <c r="F489" s="2">
        <v>15162.701999999999</v>
      </c>
      <c r="G489" s="77">
        <f t="shared" si="113"/>
        <v>0</v>
      </c>
      <c r="H489" s="2">
        <v>11754.3</v>
      </c>
      <c r="I489" s="17">
        <f t="shared" ref="I489" si="115">H489/F489*100</f>
        <v>77.521143658959986</v>
      </c>
      <c r="J489" s="40"/>
      <c r="K489" s="40"/>
      <c r="L489" s="99"/>
      <c r="M489" s="40"/>
      <c r="N489" s="40"/>
      <c r="O489" s="40"/>
      <c r="P489" s="40"/>
      <c r="Q489" s="41"/>
    </row>
    <row r="490" spans="1:17" ht="24" customHeight="1">
      <c r="A490" s="176"/>
      <c r="B490" s="168"/>
      <c r="C490" s="205"/>
      <c r="D490" s="66" t="s">
        <v>115</v>
      </c>
      <c r="E490" s="2">
        <v>103065.22</v>
      </c>
      <c r="F490" s="2">
        <v>103065.22</v>
      </c>
      <c r="G490" s="77">
        <f t="shared" si="113"/>
        <v>0</v>
      </c>
      <c r="H490" s="2">
        <v>3874.4740000000002</v>
      </c>
      <c r="I490" s="17">
        <f t="shared" si="109"/>
        <v>3.759244874265053</v>
      </c>
      <c r="J490" s="40"/>
      <c r="K490" s="40"/>
      <c r="L490" s="99"/>
      <c r="M490" s="40"/>
      <c r="N490" s="40"/>
      <c r="O490" s="40"/>
      <c r="P490" s="40"/>
      <c r="Q490" s="41"/>
    </row>
    <row r="491" spans="1:17" ht="12.75" customHeight="1">
      <c r="A491" s="176"/>
      <c r="B491" s="168" t="s">
        <v>77</v>
      </c>
      <c r="C491" s="180" t="s">
        <v>196</v>
      </c>
      <c r="D491" s="66" t="s">
        <v>102</v>
      </c>
      <c r="E491" s="2">
        <f>E492+E493</f>
        <v>52626.927000000003</v>
      </c>
      <c r="F491" s="2">
        <f>F492+F493</f>
        <v>55344.879000000001</v>
      </c>
      <c r="G491" s="77">
        <f t="shared" si="113"/>
        <v>2717.9519999999975</v>
      </c>
      <c r="H491" s="2">
        <f>H492+H493</f>
        <v>54085.911</v>
      </c>
      <c r="I491" s="17">
        <f t="shared" si="109"/>
        <v>97.725231272074879</v>
      </c>
      <c r="J491" s="40">
        <v>12</v>
      </c>
      <c r="K491" s="40">
        <v>12</v>
      </c>
      <c r="L491" s="70">
        <f t="shared" si="112"/>
        <v>100</v>
      </c>
      <c r="M491" s="40">
        <v>1</v>
      </c>
      <c r="N491" s="40">
        <v>1</v>
      </c>
      <c r="O491" s="40">
        <v>10</v>
      </c>
      <c r="P491" s="40">
        <v>10</v>
      </c>
      <c r="Q491" s="41" t="s">
        <v>92</v>
      </c>
    </row>
    <row r="492" spans="1:17" ht="22.5">
      <c r="A492" s="176"/>
      <c r="B492" s="168"/>
      <c r="C492" s="180"/>
      <c r="D492" s="66" t="s">
        <v>104</v>
      </c>
      <c r="E492" s="2">
        <v>8539.9</v>
      </c>
      <c r="F492" s="2">
        <v>8539.9</v>
      </c>
      <c r="G492" s="77">
        <f t="shared" si="113"/>
        <v>0</v>
      </c>
      <c r="H492" s="2">
        <v>8532.4830000000002</v>
      </c>
      <c r="I492" s="17">
        <f t="shared" si="109"/>
        <v>99.913148865911779</v>
      </c>
      <c r="J492" s="40"/>
      <c r="K492" s="40"/>
      <c r="L492" s="18"/>
      <c r="M492" s="40"/>
      <c r="N492" s="40"/>
      <c r="O492" s="40"/>
      <c r="P492" s="40"/>
      <c r="Q492" s="41"/>
    </row>
    <row r="493" spans="1:17" ht="24" customHeight="1">
      <c r="A493" s="176"/>
      <c r="B493" s="168"/>
      <c r="C493" s="180"/>
      <c r="D493" s="66" t="s">
        <v>103</v>
      </c>
      <c r="E493" s="2">
        <v>44087.027000000002</v>
      </c>
      <c r="F493" s="2">
        <v>46804.978999999999</v>
      </c>
      <c r="G493" s="77">
        <f t="shared" si="113"/>
        <v>2717.9519999999975</v>
      </c>
      <c r="H493" s="2">
        <v>45553.428</v>
      </c>
      <c r="I493" s="17">
        <f t="shared" si="109"/>
        <v>97.326030207170916</v>
      </c>
      <c r="J493" s="40"/>
      <c r="K493" s="40"/>
      <c r="L493" s="18"/>
      <c r="M493" s="40"/>
      <c r="N493" s="40"/>
      <c r="O493" s="40"/>
      <c r="P493" s="40"/>
      <c r="Q493" s="68"/>
    </row>
    <row r="494" spans="1:17" s="55" customFormat="1" ht="15" customHeight="1">
      <c r="A494" s="176">
        <v>23</v>
      </c>
      <c r="B494" s="187" t="s">
        <v>78</v>
      </c>
      <c r="C494" s="179" t="s">
        <v>79</v>
      </c>
      <c r="D494" s="63" t="s">
        <v>102</v>
      </c>
      <c r="E494" s="32">
        <f>E495+E496+E497</f>
        <v>240158.54299999998</v>
      </c>
      <c r="F494" s="32">
        <f>F495+F496+F497</f>
        <v>265199.24699999997</v>
      </c>
      <c r="G494" s="93">
        <f t="shared" si="113"/>
        <v>25040.703999999998</v>
      </c>
      <c r="H494" s="32">
        <f>H495+H496+H497</f>
        <v>275863.31599999999</v>
      </c>
      <c r="I494" s="18">
        <f>H494/F494*100</f>
        <v>104.02115357439156</v>
      </c>
      <c r="J494" s="65">
        <v>21</v>
      </c>
      <c r="K494" s="65">
        <v>18</v>
      </c>
      <c r="L494" s="18">
        <f t="shared" si="112"/>
        <v>85.714285714285708</v>
      </c>
      <c r="M494" s="65">
        <v>6</v>
      </c>
      <c r="N494" s="65">
        <v>5</v>
      </c>
      <c r="O494" s="65">
        <v>23</v>
      </c>
      <c r="P494" s="65">
        <v>22</v>
      </c>
      <c r="Q494" s="181" t="s">
        <v>138</v>
      </c>
    </row>
    <row r="495" spans="1:17" s="55" customFormat="1" ht="22.5">
      <c r="A495" s="176"/>
      <c r="B495" s="187"/>
      <c r="C495" s="179"/>
      <c r="D495" s="66" t="s">
        <v>104</v>
      </c>
      <c r="E495" s="2">
        <f t="shared" ref="E495:F497" si="116">E503+E499</f>
        <v>115018.9</v>
      </c>
      <c r="F495" s="2">
        <f t="shared" si="116"/>
        <v>115018.9</v>
      </c>
      <c r="G495" s="77">
        <f t="shared" si="113"/>
        <v>0</v>
      </c>
      <c r="H495" s="2">
        <f>H503+H499</f>
        <v>114997.997</v>
      </c>
      <c r="I495" s="17">
        <f>H495/F495*100</f>
        <v>99.981826465041848</v>
      </c>
      <c r="J495" s="40">
        <v>4</v>
      </c>
      <c r="K495" s="40">
        <v>3</v>
      </c>
      <c r="L495" s="70"/>
      <c r="M495" s="65"/>
      <c r="N495" s="65"/>
      <c r="O495" s="65"/>
      <c r="P495" s="65"/>
      <c r="Q495" s="182"/>
    </row>
    <row r="496" spans="1:17" s="55" customFormat="1" ht="11.25" customHeight="1">
      <c r="A496" s="176"/>
      <c r="B496" s="187"/>
      <c r="C496" s="179"/>
      <c r="D496" s="66" t="s">
        <v>103</v>
      </c>
      <c r="E496" s="2">
        <f t="shared" si="116"/>
        <v>52942.764999999999</v>
      </c>
      <c r="F496" s="2">
        <f t="shared" si="116"/>
        <v>77983.469000000012</v>
      </c>
      <c r="G496" s="77">
        <f t="shared" si="113"/>
        <v>25040.704000000012</v>
      </c>
      <c r="H496" s="2">
        <f>H504+H500</f>
        <v>77798.68299999999</v>
      </c>
      <c r="I496" s="17">
        <f t="shared" ref="I496:I513" si="117">H496/F496*100</f>
        <v>99.763044652450603</v>
      </c>
      <c r="J496" s="65"/>
      <c r="K496" s="65"/>
      <c r="L496" s="70"/>
      <c r="M496" s="65"/>
      <c r="N496" s="65"/>
      <c r="O496" s="65"/>
      <c r="P496" s="65"/>
      <c r="Q496" s="182"/>
    </row>
    <row r="497" spans="1:17" s="55" customFormat="1" ht="25.5" customHeight="1">
      <c r="A497" s="176"/>
      <c r="B497" s="187"/>
      <c r="C497" s="179"/>
      <c r="D497" s="66" t="s">
        <v>115</v>
      </c>
      <c r="E497" s="2">
        <f t="shared" si="116"/>
        <v>72196.877999999997</v>
      </c>
      <c r="F497" s="2">
        <f t="shared" si="116"/>
        <v>72196.877999999997</v>
      </c>
      <c r="G497" s="77">
        <f t="shared" si="113"/>
        <v>0</v>
      </c>
      <c r="H497" s="2">
        <f>H505+H501</f>
        <v>83066.635999999999</v>
      </c>
      <c r="I497" s="17">
        <f t="shared" si="117"/>
        <v>115.05571750623345</v>
      </c>
      <c r="J497" s="65"/>
      <c r="K497" s="65"/>
      <c r="L497" s="70"/>
      <c r="M497" s="65"/>
      <c r="N497" s="65"/>
      <c r="O497" s="65"/>
      <c r="P497" s="65"/>
      <c r="Q497" s="183"/>
    </row>
    <row r="498" spans="1:17" s="47" customFormat="1" ht="11.25" customHeight="1">
      <c r="A498" s="176"/>
      <c r="B498" s="168" t="s">
        <v>135</v>
      </c>
      <c r="C498" s="180" t="s">
        <v>79</v>
      </c>
      <c r="D498" s="66" t="s">
        <v>102</v>
      </c>
      <c r="E498" s="2">
        <f>E499+E500+E501</f>
        <v>133711.61900000001</v>
      </c>
      <c r="F498" s="2">
        <f>F499+F500+F501</f>
        <v>133418.003</v>
      </c>
      <c r="G498" s="77">
        <f t="shared" si="113"/>
        <v>-293.61600000000908</v>
      </c>
      <c r="H498" s="2">
        <f>H499+H500+H501</f>
        <v>144287.408</v>
      </c>
      <c r="I498" s="17">
        <f t="shared" si="117"/>
        <v>108.14688029770613</v>
      </c>
      <c r="J498" s="40">
        <v>15</v>
      </c>
      <c r="K498" s="40">
        <v>14</v>
      </c>
      <c r="L498" s="44">
        <f t="shared" ref="L498" si="118">K498/J498*100</f>
        <v>93.333333333333329</v>
      </c>
      <c r="M498" s="40">
        <v>5</v>
      </c>
      <c r="N498" s="40">
        <v>4.9000000000000004</v>
      </c>
      <c r="O498" s="40">
        <v>20</v>
      </c>
      <c r="P498" s="40">
        <v>20</v>
      </c>
      <c r="Q498" s="68" t="s">
        <v>92</v>
      </c>
    </row>
    <row r="499" spans="1:17" s="47" customFormat="1" ht="24" customHeight="1">
      <c r="A499" s="176"/>
      <c r="B499" s="168"/>
      <c r="C499" s="180"/>
      <c r="D499" s="66" t="s">
        <v>104</v>
      </c>
      <c r="E499" s="2">
        <v>55502.489000000001</v>
      </c>
      <c r="F499" s="2">
        <v>55208.873</v>
      </c>
      <c r="G499" s="77">
        <f t="shared" si="113"/>
        <v>-293.6160000000018</v>
      </c>
      <c r="H499" s="2">
        <v>55208.52</v>
      </c>
      <c r="I499" s="17">
        <f t="shared" si="117"/>
        <v>99.999360610023686</v>
      </c>
      <c r="J499" s="40"/>
      <c r="K499" s="40"/>
      <c r="L499" s="70"/>
      <c r="M499" s="40"/>
      <c r="N499" s="40"/>
      <c r="O499" s="40"/>
      <c r="P499" s="40"/>
      <c r="Q499" s="68"/>
    </row>
    <row r="500" spans="1:17" s="47" customFormat="1" ht="12" customHeight="1">
      <c r="A500" s="176"/>
      <c r="B500" s="168"/>
      <c r="C500" s="180"/>
      <c r="D500" s="66" t="s">
        <v>103</v>
      </c>
      <c r="E500" s="2">
        <v>6012.2520000000004</v>
      </c>
      <c r="F500" s="2">
        <v>6012.2520000000004</v>
      </c>
      <c r="G500" s="77">
        <f t="shared" si="113"/>
        <v>0</v>
      </c>
      <c r="H500" s="2">
        <v>6012.2520000000004</v>
      </c>
      <c r="I500" s="17">
        <f t="shared" si="117"/>
        <v>100</v>
      </c>
      <c r="J500" s="40"/>
      <c r="K500" s="40"/>
      <c r="L500" s="70"/>
      <c r="M500" s="40"/>
      <c r="N500" s="40"/>
      <c r="O500" s="40"/>
      <c r="P500" s="40"/>
      <c r="Q500" s="68"/>
    </row>
    <row r="501" spans="1:17" s="47" customFormat="1" ht="22.5" customHeight="1">
      <c r="A501" s="176"/>
      <c r="B501" s="168"/>
      <c r="C501" s="180"/>
      <c r="D501" s="66" t="s">
        <v>115</v>
      </c>
      <c r="E501" s="2">
        <v>72196.877999999997</v>
      </c>
      <c r="F501" s="2">
        <v>72196.877999999997</v>
      </c>
      <c r="G501" s="77">
        <f t="shared" si="113"/>
        <v>0</v>
      </c>
      <c r="H501" s="2">
        <v>83066.635999999999</v>
      </c>
      <c r="I501" s="17">
        <f t="shared" si="117"/>
        <v>115.05571750623345</v>
      </c>
      <c r="J501" s="40"/>
      <c r="K501" s="40"/>
      <c r="L501" s="70"/>
      <c r="M501" s="40"/>
      <c r="N501" s="40"/>
      <c r="O501" s="40"/>
      <c r="P501" s="40"/>
      <c r="Q501" s="68"/>
    </row>
    <row r="502" spans="1:17" s="47" customFormat="1" ht="12.75" customHeight="1">
      <c r="A502" s="176"/>
      <c r="B502" s="168" t="s">
        <v>136</v>
      </c>
      <c r="C502" s="180" t="s">
        <v>79</v>
      </c>
      <c r="D502" s="66" t="s">
        <v>102</v>
      </c>
      <c r="E502" s="2">
        <f>E503+E504</f>
        <v>106446.924</v>
      </c>
      <c r="F502" s="2">
        <f>F503+F504</f>
        <v>131781.24400000001</v>
      </c>
      <c r="G502" s="77">
        <f t="shared" si="113"/>
        <v>25334.320000000007</v>
      </c>
      <c r="H502" s="2">
        <f>H503+H504</f>
        <v>131575.908</v>
      </c>
      <c r="I502" s="17">
        <f t="shared" si="117"/>
        <v>99.844184199687774</v>
      </c>
      <c r="J502" s="40">
        <v>2</v>
      </c>
      <c r="K502" s="40">
        <v>1</v>
      </c>
      <c r="L502" s="70">
        <f t="shared" ref="L502" si="119">K502/J502*100</f>
        <v>50</v>
      </c>
      <c r="M502" s="40">
        <v>1</v>
      </c>
      <c r="N502" s="40">
        <v>1</v>
      </c>
      <c r="O502" s="40">
        <v>3</v>
      </c>
      <c r="P502" s="40">
        <v>2</v>
      </c>
      <c r="Q502" s="68" t="s">
        <v>92</v>
      </c>
    </row>
    <row r="503" spans="1:17" s="47" customFormat="1" ht="24" customHeight="1">
      <c r="A503" s="176"/>
      <c r="B503" s="168"/>
      <c r="C503" s="180"/>
      <c r="D503" s="66" t="s">
        <v>104</v>
      </c>
      <c r="E503" s="2">
        <v>59516.411</v>
      </c>
      <c r="F503" s="2">
        <v>59810.027000000002</v>
      </c>
      <c r="G503" s="77">
        <f t="shared" si="113"/>
        <v>293.6160000000018</v>
      </c>
      <c r="H503" s="2">
        <v>59789.476999999999</v>
      </c>
      <c r="I503" s="17">
        <f t="shared" si="117"/>
        <v>99.965641212634793</v>
      </c>
      <c r="J503" s="40"/>
      <c r="K503" s="40"/>
      <c r="L503" s="40"/>
      <c r="M503" s="40"/>
      <c r="N503" s="40"/>
      <c r="O503" s="40"/>
      <c r="P503" s="40"/>
      <c r="Q503" s="68"/>
    </row>
    <row r="504" spans="1:17" s="47" customFormat="1" ht="15.75" customHeight="1">
      <c r="A504" s="176"/>
      <c r="B504" s="168"/>
      <c r="C504" s="180"/>
      <c r="D504" s="66" t="s">
        <v>103</v>
      </c>
      <c r="E504" s="2">
        <v>46930.512999999999</v>
      </c>
      <c r="F504" s="2">
        <v>71971.217000000004</v>
      </c>
      <c r="G504" s="77">
        <f t="shared" si="113"/>
        <v>25040.704000000005</v>
      </c>
      <c r="H504" s="2">
        <v>71786.430999999997</v>
      </c>
      <c r="I504" s="17">
        <f t="shared" si="117"/>
        <v>99.743250138454641</v>
      </c>
      <c r="J504" s="40"/>
      <c r="K504" s="40"/>
      <c r="L504" s="40"/>
      <c r="M504" s="40"/>
      <c r="N504" s="40"/>
      <c r="O504" s="40"/>
      <c r="P504" s="40"/>
      <c r="Q504" s="68"/>
    </row>
    <row r="505" spans="1:17" s="47" customFormat="1" ht="36.75" customHeight="1">
      <c r="A505" s="176"/>
      <c r="B505" s="168"/>
      <c r="C505" s="180"/>
      <c r="D505" s="66" t="s">
        <v>115</v>
      </c>
      <c r="E505" s="2">
        <v>0</v>
      </c>
      <c r="F505" s="2">
        <v>0</v>
      </c>
      <c r="G505" s="77">
        <f t="shared" si="113"/>
        <v>0</v>
      </c>
      <c r="H505" s="2">
        <v>0</v>
      </c>
      <c r="I505" s="17" t="s">
        <v>129</v>
      </c>
      <c r="J505" s="40"/>
      <c r="K505" s="40"/>
      <c r="L505" s="40"/>
      <c r="M505" s="40"/>
      <c r="N505" s="40"/>
      <c r="O505" s="40"/>
      <c r="P505" s="40"/>
      <c r="Q505" s="68"/>
    </row>
    <row r="506" spans="1:17" s="47" customFormat="1" ht="11.25" hidden="1" customHeight="1">
      <c r="A506" s="176"/>
      <c r="B506" s="168" t="s">
        <v>80</v>
      </c>
      <c r="C506" s="180" t="s">
        <v>79</v>
      </c>
      <c r="D506" s="66" t="s">
        <v>102</v>
      </c>
      <c r="E506" s="2"/>
      <c r="F506" s="2"/>
      <c r="G506" s="2">
        <f t="shared" si="113"/>
        <v>0</v>
      </c>
      <c r="H506" s="2"/>
      <c r="I506" s="17" t="e">
        <f t="shared" si="117"/>
        <v>#DIV/0!</v>
      </c>
      <c r="J506" s="40"/>
      <c r="K506" s="40"/>
      <c r="L506" s="40"/>
      <c r="M506" s="40"/>
      <c r="N506" s="40"/>
      <c r="O506" s="40"/>
      <c r="P506" s="40"/>
      <c r="Q506" s="68" t="s">
        <v>92</v>
      </c>
    </row>
    <row r="507" spans="1:17" s="47" customFormat="1" ht="24" hidden="1" customHeight="1">
      <c r="A507" s="176"/>
      <c r="B507" s="168"/>
      <c r="C507" s="180"/>
      <c r="D507" s="66" t="s">
        <v>104</v>
      </c>
      <c r="E507" s="2"/>
      <c r="F507" s="2"/>
      <c r="G507" s="2">
        <f t="shared" si="113"/>
        <v>0</v>
      </c>
      <c r="H507" s="2"/>
      <c r="I507" s="17" t="e">
        <f t="shared" si="117"/>
        <v>#DIV/0!</v>
      </c>
      <c r="J507" s="40"/>
      <c r="K507" s="40"/>
      <c r="L507" s="40"/>
      <c r="M507" s="40"/>
      <c r="N507" s="40"/>
      <c r="O507" s="40"/>
      <c r="P507" s="40"/>
      <c r="Q507" s="41"/>
    </row>
    <row r="508" spans="1:17" s="47" customFormat="1" ht="22.5" hidden="1" customHeight="1">
      <c r="A508" s="176"/>
      <c r="B508" s="168"/>
      <c r="C508" s="180"/>
      <c r="D508" s="66" t="s">
        <v>103</v>
      </c>
      <c r="E508" s="2"/>
      <c r="F508" s="2"/>
      <c r="G508" s="2">
        <f t="shared" si="113"/>
        <v>0</v>
      </c>
      <c r="H508" s="2"/>
      <c r="I508" s="17"/>
      <c r="J508" s="40"/>
      <c r="K508" s="40"/>
      <c r="L508" s="40"/>
      <c r="M508" s="40"/>
      <c r="N508" s="40"/>
      <c r="O508" s="40"/>
      <c r="P508" s="40"/>
      <c r="Q508" s="41"/>
    </row>
    <row r="509" spans="1:17" s="47" customFormat="1" ht="25.5" hidden="1" customHeight="1">
      <c r="A509" s="176"/>
      <c r="B509" s="168"/>
      <c r="C509" s="180"/>
      <c r="D509" s="66" t="s">
        <v>115</v>
      </c>
      <c r="E509" s="2"/>
      <c r="F509" s="2"/>
      <c r="G509" s="2">
        <f t="shared" si="113"/>
        <v>0</v>
      </c>
      <c r="H509" s="2"/>
      <c r="I509" s="17" t="e">
        <f t="shared" si="117"/>
        <v>#DIV/0!</v>
      </c>
      <c r="J509" s="40"/>
      <c r="K509" s="40"/>
      <c r="L509" s="40"/>
      <c r="M509" s="40"/>
      <c r="N509" s="40"/>
      <c r="O509" s="40"/>
      <c r="P509" s="40"/>
      <c r="Q509" s="41"/>
    </row>
    <row r="510" spans="1:17" s="47" customFormat="1" ht="11.25" hidden="1" customHeight="1">
      <c r="A510" s="176"/>
      <c r="B510" s="168" t="s">
        <v>81</v>
      </c>
      <c r="C510" s="180" t="s">
        <v>79</v>
      </c>
      <c r="D510" s="66" t="s">
        <v>102</v>
      </c>
      <c r="E510" s="2"/>
      <c r="F510" s="2"/>
      <c r="G510" s="2">
        <f t="shared" si="113"/>
        <v>0</v>
      </c>
      <c r="H510" s="2"/>
      <c r="I510" s="17" t="e">
        <f t="shared" si="117"/>
        <v>#DIV/0!</v>
      </c>
      <c r="J510" s="40"/>
      <c r="K510" s="40"/>
      <c r="L510" s="40"/>
      <c r="M510" s="40"/>
      <c r="N510" s="40"/>
      <c r="O510" s="40"/>
      <c r="P510" s="40"/>
      <c r="Q510" s="41" t="s">
        <v>92</v>
      </c>
    </row>
    <row r="511" spans="1:17" s="47" customFormat="1" ht="22.5" hidden="1">
      <c r="A511" s="176"/>
      <c r="B511" s="168"/>
      <c r="C511" s="180"/>
      <c r="D511" s="66" t="s">
        <v>104</v>
      </c>
      <c r="E511" s="2"/>
      <c r="F511" s="2"/>
      <c r="G511" s="2">
        <f t="shared" si="113"/>
        <v>0</v>
      </c>
      <c r="H511" s="2"/>
      <c r="I511" s="17" t="e">
        <f t="shared" si="117"/>
        <v>#DIV/0!</v>
      </c>
      <c r="J511" s="40"/>
      <c r="K511" s="40"/>
      <c r="L511" s="40"/>
      <c r="M511" s="40"/>
      <c r="N511" s="40"/>
      <c r="O511" s="40"/>
      <c r="P511" s="40"/>
      <c r="Q511" s="41"/>
    </row>
    <row r="512" spans="1:17" s="47" customFormat="1" ht="12" hidden="1">
      <c r="A512" s="176"/>
      <c r="B512" s="168"/>
      <c r="C512" s="180"/>
      <c r="D512" s="66" t="s">
        <v>103</v>
      </c>
      <c r="E512" s="2"/>
      <c r="F512" s="2"/>
      <c r="G512" s="2">
        <f t="shared" si="113"/>
        <v>0</v>
      </c>
      <c r="H512" s="2"/>
      <c r="I512" s="17" t="e">
        <f t="shared" si="117"/>
        <v>#DIV/0!</v>
      </c>
      <c r="J512" s="40"/>
      <c r="K512" s="40"/>
      <c r="L512" s="40"/>
      <c r="M512" s="40"/>
      <c r="N512" s="40"/>
      <c r="O512" s="40"/>
      <c r="P512" s="40"/>
      <c r="Q512" s="41"/>
    </row>
    <row r="513" spans="1:28" s="47" customFormat="1" ht="25.5" hidden="1" customHeight="1">
      <c r="A513" s="176"/>
      <c r="B513" s="168"/>
      <c r="C513" s="180"/>
      <c r="D513" s="66" t="s">
        <v>115</v>
      </c>
      <c r="E513" s="2"/>
      <c r="F513" s="2"/>
      <c r="G513" s="2">
        <f t="shared" si="113"/>
        <v>0</v>
      </c>
      <c r="H513" s="2"/>
      <c r="I513" s="17" t="e">
        <f t="shared" si="117"/>
        <v>#DIV/0!</v>
      </c>
      <c r="J513" s="40"/>
      <c r="K513" s="40"/>
      <c r="L513" s="40"/>
      <c r="M513" s="40"/>
      <c r="N513" s="40"/>
      <c r="O513" s="40"/>
      <c r="P513" s="40"/>
      <c r="Q513" s="41"/>
    </row>
    <row r="514" spans="1:28" s="57" customFormat="1" ht="12.75" customHeight="1">
      <c r="A514" s="176">
        <v>24</v>
      </c>
      <c r="B514" s="187" t="s">
        <v>82</v>
      </c>
      <c r="C514" s="179" t="s">
        <v>83</v>
      </c>
      <c r="D514" s="63" t="s">
        <v>102</v>
      </c>
      <c r="E514" s="32">
        <f>SUM(E515:E518)</f>
        <v>2475497</v>
      </c>
      <c r="F514" s="32">
        <f>SUM(F515:F518)</f>
        <v>2475497</v>
      </c>
      <c r="G514" s="32">
        <f t="shared" si="113"/>
        <v>0</v>
      </c>
      <c r="H514" s="32">
        <f>SUM(H515:H518)</f>
        <v>2247674.355</v>
      </c>
      <c r="I514" s="18">
        <f>H514/F514*100</f>
        <v>90.79689270477806</v>
      </c>
      <c r="J514" s="65">
        <v>46</v>
      </c>
      <c r="K514" s="65">
        <v>34</v>
      </c>
      <c r="L514" s="18">
        <f t="shared" ref="L514" si="120">K514/J514*100</f>
        <v>73.91304347826086</v>
      </c>
      <c r="M514" s="65">
        <v>13</v>
      </c>
      <c r="N514" s="65">
        <v>11</v>
      </c>
      <c r="O514" s="65">
        <v>13</v>
      </c>
      <c r="P514" s="65">
        <v>11</v>
      </c>
      <c r="Q514" s="181" t="s">
        <v>138</v>
      </c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</row>
    <row r="515" spans="1:28" s="57" customFormat="1" ht="22.5">
      <c r="A515" s="176"/>
      <c r="B515" s="187"/>
      <c r="C515" s="179"/>
      <c r="D515" s="66" t="s">
        <v>104</v>
      </c>
      <c r="E515" s="2">
        <f>E522</f>
        <v>143778</v>
      </c>
      <c r="F515" s="2">
        <f>F522</f>
        <v>143778</v>
      </c>
      <c r="G515" s="2">
        <f t="shared" si="113"/>
        <v>0</v>
      </c>
      <c r="H515" s="2">
        <f>H522</f>
        <v>101892.662</v>
      </c>
      <c r="I515" s="17">
        <f t="shared" ref="I515:I530" si="121">H515/F515*100</f>
        <v>70.868047962831582</v>
      </c>
      <c r="J515" s="40">
        <v>1</v>
      </c>
      <c r="K515" s="40" t="s">
        <v>129</v>
      </c>
      <c r="L515" s="7"/>
      <c r="M515" s="7"/>
      <c r="N515" s="7"/>
      <c r="O515" s="7"/>
      <c r="P515" s="7"/>
      <c r="Q515" s="182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</row>
    <row r="516" spans="1:28" s="57" customFormat="1" ht="12" customHeight="1">
      <c r="A516" s="176"/>
      <c r="B516" s="187"/>
      <c r="C516" s="179"/>
      <c r="D516" s="66" t="s">
        <v>103</v>
      </c>
      <c r="E516" s="2">
        <f>E523+E529</f>
        <v>21485</v>
      </c>
      <c r="F516" s="2">
        <f>F523+F529</f>
        <v>21485</v>
      </c>
      <c r="G516" s="2">
        <f t="shared" si="113"/>
        <v>0</v>
      </c>
      <c r="H516" s="2">
        <f>H523+H529</f>
        <v>15225.366</v>
      </c>
      <c r="I516" s="17">
        <f t="shared" si="121"/>
        <v>70.865096579008608</v>
      </c>
      <c r="J516" s="7"/>
      <c r="K516" s="7"/>
      <c r="L516" s="7"/>
      <c r="M516" s="7"/>
      <c r="N516" s="7"/>
      <c r="O516" s="7"/>
      <c r="P516" s="7"/>
      <c r="Q516" s="182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</row>
    <row r="517" spans="1:28" s="57" customFormat="1" ht="22.5">
      <c r="A517" s="176"/>
      <c r="B517" s="187"/>
      <c r="C517" s="179"/>
      <c r="D517" s="66" t="s">
        <v>115</v>
      </c>
      <c r="E517" s="2">
        <f>E524+E530</f>
        <v>2290234</v>
      </c>
      <c r="F517" s="2">
        <f>F524+F530</f>
        <v>2290234</v>
      </c>
      <c r="G517" s="2">
        <f t="shared" si="113"/>
        <v>0</v>
      </c>
      <c r="H517" s="2">
        <f>H524+H530</f>
        <v>2042018.9180000001</v>
      </c>
      <c r="I517" s="17">
        <f t="shared" si="121"/>
        <v>89.162020911400319</v>
      </c>
      <c r="J517" s="7"/>
      <c r="K517" s="7"/>
      <c r="L517" s="7"/>
      <c r="M517" s="7"/>
      <c r="N517" s="7"/>
      <c r="O517" s="7"/>
      <c r="P517" s="7"/>
      <c r="Q517" s="213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</row>
    <row r="518" spans="1:28" s="57" customFormat="1" ht="18" customHeight="1">
      <c r="A518" s="176"/>
      <c r="B518" s="187"/>
      <c r="C518" s="179"/>
      <c r="D518" s="66" t="s">
        <v>117</v>
      </c>
      <c r="E518" s="2">
        <f>E525</f>
        <v>20000</v>
      </c>
      <c r="F518" s="2">
        <f>F525</f>
        <v>20000</v>
      </c>
      <c r="G518" s="2">
        <f t="shared" si="113"/>
        <v>0</v>
      </c>
      <c r="H518" s="2">
        <f>H525</f>
        <v>88537.409</v>
      </c>
      <c r="I518" s="17">
        <f t="shared" si="121"/>
        <v>442.68704500000001</v>
      </c>
      <c r="J518" s="7"/>
      <c r="K518" s="7"/>
      <c r="L518" s="7"/>
      <c r="M518" s="7"/>
      <c r="N518" s="7"/>
      <c r="O518" s="7"/>
      <c r="P518" s="7"/>
      <c r="Q518" s="214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</row>
    <row r="519" spans="1:28" s="57" customFormat="1" ht="13.5" customHeight="1">
      <c r="A519" s="176"/>
      <c r="B519" s="168" t="s">
        <v>84</v>
      </c>
      <c r="C519" s="180" t="s">
        <v>83</v>
      </c>
      <c r="D519" s="66" t="s">
        <v>102</v>
      </c>
      <c r="E519" s="2">
        <f>SUM(E520:E525)</f>
        <v>935263</v>
      </c>
      <c r="F519" s="2">
        <f>SUM(F520:F525)</f>
        <v>935263</v>
      </c>
      <c r="G519" s="2">
        <f t="shared" si="113"/>
        <v>0</v>
      </c>
      <c r="H519" s="2">
        <f>SUM(H520:H525)</f>
        <v>707440.35499999998</v>
      </c>
      <c r="I519" s="17">
        <f t="shared" si="121"/>
        <v>75.640793552187986</v>
      </c>
      <c r="J519" s="40">
        <v>42</v>
      </c>
      <c r="K519" s="40">
        <v>31</v>
      </c>
      <c r="L519" s="17">
        <f t="shared" ref="L519" si="122">K519/J519*100</f>
        <v>73.80952380952381</v>
      </c>
      <c r="M519" s="40">
        <v>10</v>
      </c>
      <c r="N519" s="40">
        <v>8</v>
      </c>
      <c r="O519" s="40">
        <v>10</v>
      </c>
      <c r="P519" s="40">
        <v>8</v>
      </c>
      <c r="Q519" s="41" t="s">
        <v>92</v>
      </c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</row>
    <row r="520" spans="1:28" s="57" customFormat="1" ht="27.75" hidden="1" customHeight="1">
      <c r="A520" s="176"/>
      <c r="B520" s="168"/>
      <c r="C520" s="180"/>
      <c r="D520" s="66" t="s">
        <v>104</v>
      </c>
      <c r="E520" s="2">
        <v>0</v>
      </c>
      <c r="F520" s="2">
        <v>0</v>
      </c>
      <c r="G520" s="2">
        <f t="shared" si="113"/>
        <v>0</v>
      </c>
      <c r="H520" s="2">
        <v>0</v>
      </c>
      <c r="I520" s="17" t="s">
        <v>129</v>
      </c>
      <c r="J520" s="117"/>
      <c r="K520" s="117"/>
      <c r="L520" s="117"/>
      <c r="M520" s="117"/>
      <c r="N520" s="117"/>
      <c r="O520" s="117"/>
      <c r="P520" s="117"/>
      <c r="Q520" s="120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</row>
    <row r="521" spans="1:28" s="57" customFormat="1" ht="24.75" hidden="1" customHeight="1">
      <c r="A521" s="176"/>
      <c r="B521" s="168"/>
      <c r="C521" s="180"/>
      <c r="D521" s="66" t="s">
        <v>103</v>
      </c>
      <c r="E521" s="2">
        <v>0</v>
      </c>
      <c r="F521" s="2">
        <v>0</v>
      </c>
      <c r="G521" s="2">
        <f t="shared" si="113"/>
        <v>0</v>
      </c>
      <c r="H521" s="2">
        <v>0</v>
      </c>
      <c r="I521" s="17" t="s">
        <v>129</v>
      </c>
      <c r="J521" s="117"/>
      <c r="K521" s="117"/>
      <c r="L521" s="127"/>
      <c r="M521" s="117"/>
      <c r="N521" s="117"/>
      <c r="O521" s="117"/>
      <c r="P521" s="117"/>
      <c r="Q521" s="120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</row>
    <row r="522" spans="1:28" s="57" customFormat="1" ht="24.75" customHeight="1">
      <c r="A522" s="176"/>
      <c r="B522" s="168"/>
      <c r="C522" s="180"/>
      <c r="D522" s="66" t="s">
        <v>104</v>
      </c>
      <c r="E522" s="2">
        <v>143778</v>
      </c>
      <c r="F522" s="2">
        <v>143778</v>
      </c>
      <c r="G522" s="2"/>
      <c r="H522" s="2">
        <v>101892.662</v>
      </c>
      <c r="I522" s="17">
        <f t="shared" si="121"/>
        <v>70.868047962831582</v>
      </c>
      <c r="J522" s="117"/>
      <c r="K522" s="117"/>
      <c r="L522" s="127"/>
      <c r="M522" s="117"/>
      <c r="N522" s="117"/>
      <c r="O522" s="117"/>
      <c r="P522" s="117"/>
      <c r="Q522" s="120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</row>
    <row r="523" spans="1:28" s="57" customFormat="1" ht="24.75" customHeight="1">
      <c r="A523" s="176"/>
      <c r="B523" s="168"/>
      <c r="C523" s="180"/>
      <c r="D523" s="66" t="s">
        <v>103</v>
      </c>
      <c r="E523" s="2">
        <v>21485</v>
      </c>
      <c r="F523" s="2">
        <v>21485</v>
      </c>
      <c r="G523" s="2"/>
      <c r="H523" s="2">
        <v>15225.366</v>
      </c>
      <c r="I523" s="17">
        <f t="shared" si="121"/>
        <v>70.865096579008608</v>
      </c>
      <c r="J523" s="117"/>
      <c r="K523" s="117"/>
      <c r="L523" s="127"/>
      <c r="M523" s="117"/>
      <c r="N523" s="117"/>
      <c r="O523" s="117"/>
      <c r="P523" s="117"/>
      <c r="Q523" s="120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</row>
    <row r="524" spans="1:28" s="57" customFormat="1" ht="23.25" customHeight="1">
      <c r="A524" s="176"/>
      <c r="B524" s="168"/>
      <c r="C524" s="180"/>
      <c r="D524" s="66" t="s">
        <v>115</v>
      </c>
      <c r="E524" s="2">
        <v>750000</v>
      </c>
      <c r="F524" s="2">
        <v>750000</v>
      </c>
      <c r="G524" s="2">
        <f t="shared" ref="G524:G555" si="123">F524-E524</f>
        <v>0</v>
      </c>
      <c r="H524" s="2">
        <v>501784.91800000001</v>
      </c>
      <c r="I524" s="17">
        <f t="shared" si="121"/>
        <v>66.904655733333328</v>
      </c>
      <c r="J524" s="117"/>
      <c r="K524" s="117"/>
      <c r="L524" s="127"/>
      <c r="M524" s="117"/>
      <c r="N524" s="117"/>
      <c r="O524" s="117"/>
      <c r="P524" s="117"/>
      <c r="Q524" s="120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</row>
    <row r="525" spans="1:28" s="57" customFormat="1" ht="15" customHeight="1">
      <c r="A525" s="176"/>
      <c r="B525" s="168"/>
      <c r="C525" s="180"/>
      <c r="D525" s="66" t="s">
        <v>117</v>
      </c>
      <c r="E525" s="2">
        <v>20000</v>
      </c>
      <c r="F525" s="2">
        <v>20000</v>
      </c>
      <c r="G525" s="2">
        <f t="shared" si="123"/>
        <v>0</v>
      </c>
      <c r="H525" s="2">
        <v>88537.409</v>
      </c>
      <c r="I525" s="17">
        <f t="shared" si="121"/>
        <v>442.68704500000001</v>
      </c>
      <c r="J525" s="117"/>
      <c r="K525" s="117"/>
      <c r="L525" s="127"/>
      <c r="M525" s="117"/>
      <c r="N525" s="117"/>
      <c r="O525" s="117"/>
      <c r="P525" s="117"/>
      <c r="Q525" s="120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</row>
    <row r="526" spans="1:28" s="57" customFormat="1" ht="15" customHeight="1">
      <c r="A526" s="176"/>
      <c r="B526" s="168" t="s">
        <v>85</v>
      </c>
      <c r="C526" s="180" t="s">
        <v>83</v>
      </c>
      <c r="D526" s="66" t="s">
        <v>102</v>
      </c>
      <c r="E526" s="2">
        <f t="shared" ref="E526:F526" si="124">SUM(E527:E530)</f>
        <v>1540234</v>
      </c>
      <c r="F526" s="2">
        <f t="shared" si="124"/>
        <v>1540234</v>
      </c>
      <c r="G526" s="2">
        <f t="shared" si="123"/>
        <v>0</v>
      </c>
      <c r="H526" s="2">
        <f>SUM(H527:H530)</f>
        <v>1540234</v>
      </c>
      <c r="I526" s="17">
        <f t="shared" si="121"/>
        <v>100</v>
      </c>
      <c r="J526" s="40">
        <v>3</v>
      </c>
      <c r="K526" s="40">
        <v>3</v>
      </c>
      <c r="L526" s="70">
        <f t="shared" ref="L526" si="125">K526/J526*100</f>
        <v>100</v>
      </c>
      <c r="M526" s="40">
        <v>3</v>
      </c>
      <c r="N526" s="40">
        <v>3</v>
      </c>
      <c r="O526" s="40">
        <v>3</v>
      </c>
      <c r="P526" s="40">
        <v>3</v>
      </c>
      <c r="Q526" s="41" t="s">
        <v>92</v>
      </c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</row>
    <row r="527" spans="1:28" s="57" customFormat="1" ht="22.5" hidden="1">
      <c r="A527" s="176"/>
      <c r="B527" s="168"/>
      <c r="C527" s="180"/>
      <c r="D527" s="66" t="s">
        <v>104</v>
      </c>
      <c r="E527" s="2">
        <v>0</v>
      </c>
      <c r="F527" s="2">
        <v>0</v>
      </c>
      <c r="G527" s="2">
        <f t="shared" si="123"/>
        <v>0</v>
      </c>
      <c r="H527" s="2">
        <v>0</v>
      </c>
      <c r="I527" s="17" t="s">
        <v>129</v>
      </c>
      <c r="J527" s="117"/>
      <c r="K527" s="117"/>
      <c r="L527" s="117"/>
      <c r="M527" s="117"/>
      <c r="N527" s="117"/>
      <c r="O527" s="117"/>
      <c r="P527" s="117"/>
      <c r="Q527" s="120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</row>
    <row r="528" spans="1:28" s="57" customFormat="1" hidden="1">
      <c r="A528" s="176"/>
      <c r="B528" s="168"/>
      <c r="C528" s="180"/>
      <c r="D528" s="66" t="s">
        <v>103</v>
      </c>
      <c r="E528" s="2">
        <v>0</v>
      </c>
      <c r="F528" s="2">
        <v>0</v>
      </c>
      <c r="G528" s="2">
        <f t="shared" si="123"/>
        <v>0</v>
      </c>
      <c r="H528" s="2">
        <v>0</v>
      </c>
      <c r="I528" s="17" t="s">
        <v>129</v>
      </c>
      <c r="J528" s="117"/>
      <c r="K528" s="117"/>
      <c r="L528" s="117"/>
      <c r="M528" s="117"/>
      <c r="N528" s="117"/>
      <c r="O528" s="117"/>
      <c r="P528" s="117"/>
      <c r="Q528" s="120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</row>
    <row r="529" spans="1:28" s="57" customFormat="1" ht="12" customHeight="1">
      <c r="A529" s="176"/>
      <c r="B529" s="168"/>
      <c r="C529" s="180"/>
      <c r="D529" s="66" t="s">
        <v>103</v>
      </c>
      <c r="E529" s="2">
        <v>0</v>
      </c>
      <c r="F529" s="2">
        <v>0</v>
      </c>
      <c r="G529" s="2">
        <f t="shared" si="123"/>
        <v>0</v>
      </c>
      <c r="H529" s="2">
        <v>0</v>
      </c>
      <c r="I529" s="17" t="s">
        <v>129</v>
      </c>
      <c r="J529" s="117"/>
      <c r="K529" s="117"/>
      <c r="L529" s="117"/>
      <c r="M529" s="117"/>
      <c r="N529" s="117"/>
      <c r="O529" s="117"/>
      <c r="P529" s="117"/>
      <c r="Q529" s="120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</row>
    <row r="530" spans="1:28" s="57" customFormat="1" ht="33.75" customHeight="1">
      <c r="A530" s="176"/>
      <c r="B530" s="168"/>
      <c r="C530" s="180"/>
      <c r="D530" s="66" t="s">
        <v>115</v>
      </c>
      <c r="E530" s="2">
        <v>1540234</v>
      </c>
      <c r="F530" s="2">
        <v>1540234</v>
      </c>
      <c r="G530" s="2">
        <f t="shared" si="123"/>
        <v>0</v>
      </c>
      <c r="H530" s="2">
        <v>1540234</v>
      </c>
      <c r="I530" s="17">
        <f t="shared" si="121"/>
        <v>100</v>
      </c>
      <c r="J530" s="117"/>
      <c r="K530" s="117"/>
      <c r="L530" s="117"/>
      <c r="M530" s="117"/>
      <c r="N530" s="117"/>
      <c r="O530" s="117"/>
      <c r="P530" s="117"/>
      <c r="Q530" s="121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</row>
    <row r="531" spans="1:28" s="43" customFormat="1" ht="12" customHeight="1">
      <c r="A531" s="176">
        <v>25</v>
      </c>
      <c r="B531" s="187" t="s">
        <v>86</v>
      </c>
      <c r="C531" s="179" t="s">
        <v>87</v>
      </c>
      <c r="D531" s="63" t="s">
        <v>102</v>
      </c>
      <c r="E531" s="32">
        <f>SUM(E532:E533)</f>
        <v>169898.78700000001</v>
      </c>
      <c r="F531" s="32">
        <f>SUM(F532:F533)</f>
        <v>180522.25899999999</v>
      </c>
      <c r="G531" s="32">
        <f t="shared" si="123"/>
        <v>10623.47199999998</v>
      </c>
      <c r="H531" s="32">
        <f>SUM(H532:H533)</f>
        <v>180120.11199999999</v>
      </c>
      <c r="I531" s="18">
        <f>H531/F531*100</f>
        <v>99.777231349625424</v>
      </c>
      <c r="J531" s="65">
        <v>11</v>
      </c>
      <c r="K531" s="65">
        <v>11</v>
      </c>
      <c r="L531" s="100">
        <f>K531/J531*100</f>
        <v>100</v>
      </c>
      <c r="M531" s="65">
        <v>9</v>
      </c>
      <c r="N531" s="65">
        <v>9</v>
      </c>
      <c r="O531" s="65">
        <v>18</v>
      </c>
      <c r="P531" s="65">
        <v>18</v>
      </c>
      <c r="Q531" s="215" t="s">
        <v>138</v>
      </c>
    </row>
    <row r="532" spans="1:28" s="43" customFormat="1" ht="23.25" customHeight="1">
      <c r="A532" s="176"/>
      <c r="B532" s="187"/>
      <c r="C532" s="179"/>
      <c r="D532" s="66" t="s">
        <v>104</v>
      </c>
      <c r="E532" s="2">
        <v>0</v>
      </c>
      <c r="F532" s="2">
        <v>0</v>
      </c>
      <c r="G532" s="2">
        <f t="shared" si="123"/>
        <v>0</v>
      </c>
      <c r="H532" s="2">
        <v>0</v>
      </c>
      <c r="I532" s="18" t="s">
        <v>129</v>
      </c>
      <c r="J532" s="40">
        <v>1</v>
      </c>
      <c r="K532" s="40">
        <v>1</v>
      </c>
      <c r="L532" s="101"/>
      <c r="M532" s="40"/>
      <c r="N532" s="65"/>
      <c r="O532" s="65"/>
      <c r="P532" s="65"/>
      <c r="Q532" s="216"/>
    </row>
    <row r="533" spans="1:28" s="43" customFormat="1" ht="15.75" customHeight="1">
      <c r="A533" s="176"/>
      <c r="B533" s="187"/>
      <c r="C533" s="179"/>
      <c r="D533" s="66" t="s">
        <v>103</v>
      </c>
      <c r="E533" s="2">
        <f>E537+E541</f>
        <v>169898.78700000001</v>
      </c>
      <c r="F533" s="2">
        <f>F537+F541</f>
        <v>180522.25899999999</v>
      </c>
      <c r="G533" s="2">
        <f t="shared" si="123"/>
        <v>10623.47199999998</v>
      </c>
      <c r="H533" s="2">
        <f>H537+H541</f>
        <v>180120.11199999999</v>
      </c>
      <c r="I533" s="17">
        <f t="shared" ref="I533:I541" si="126">H533/F533*100</f>
        <v>99.777231349625424</v>
      </c>
      <c r="J533" s="65"/>
      <c r="K533" s="65"/>
      <c r="L533" s="18"/>
      <c r="M533" s="65"/>
      <c r="N533" s="65"/>
      <c r="O533" s="65"/>
      <c r="P533" s="65"/>
      <c r="Q533" s="216"/>
    </row>
    <row r="534" spans="1:28" s="43" customFormat="1" ht="34.5" hidden="1" customHeight="1">
      <c r="A534" s="176"/>
      <c r="B534" s="187"/>
      <c r="C534" s="179"/>
      <c r="D534" s="66" t="s">
        <v>115</v>
      </c>
      <c r="E534" s="2">
        <v>0</v>
      </c>
      <c r="F534" s="2">
        <v>0</v>
      </c>
      <c r="G534" s="2">
        <f t="shared" si="123"/>
        <v>0</v>
      </c>
      <c r="H534" s="2">
        <v>0</v>
      </c>
      <c r="I534" s="18" t="s">
        <v>129</v>
      </c>
      <c r="J534" s="65"/>
      <c r="K534" s="65"/>
      <c r="L534" s="17"/>
      <c r="M534" s="65"/>
      <c r="N534" s="65"/>
      <c r="O534" s="65"/>
      <c r="P534" s="65"/>
      <c r="Q534" s="217"/>
    </row>
    <row r="535" spans="1:28" s="43" customFormat="1" ht="16.5" customHeight="1">
      <c r="A535" s="176"/>
      <c r="B535" s="168" t="s">
        <v>147</v>
      </c>
      <c r="C535" s="180" t="s">
        <v>87</v>
      </c>
      <c r="D535" s="66" t="s">
        <v>102</v>
      </c>
      <c r="E535" s="2">
        <f>SUM(E536:E537)</f>
        <v>150686.367</v>
      </c>
      <c r="F535" s="2">
        <f>SUM(F536:F537)</f>
        <v>150686.367</v>
      </c>
      <c r="G535" s="2">
        <f t="shared" si="123"/>
        <v>0</v>
      </c>
      <c r="H535" s="2">
        <f>SUM(H536:H537)</f>
        <v>150681.32199999999</v>
      </c>
      <c r="I535" s="17">
        <f t="shared" si="126"/>
        <v>99.996651986440142</v>
      </c>
      <c r="J535" s="40">
        <v>6</v>
      </c>
      <c r="K535" s="40">
        <v>6</v>
      </c>
      <c r="L535" s="88">
        <f>K535/J535*100</f>
        <v>100</v>
      </c>
      <c r="M535" s="40">
        <v>6</v>
      </c>
      <c r="N535" s="40">
        <v>6</v>
      </c>
      <c r="O535" s="40">
        <v>15</v>
      </c>
      <c r="P535" s="40">
        <v>15</v>
      </c>
      <c r="Q535" s="68" t="s">
        <v>92</v>
      </c>
    </row>
    <row r="536" spans="1:28" s="43" customFormat="1" ht="22.5">
      <c r="A536" s="176"/>
      <c r="B536" s="168"/>
      <c r="C536" s="180"/>
      <c r="D536" s="66" t="s">
        <v>104</v>
      </c>
      <c r="E536" s="2">
        <v>0</v>
      </c>
      <c r="F536" s="2">
        <v>0</v>
      </c>
      <c r="G536" s="2">
        <f t="shared" si="123"/>
        <v>0</v>
      </c>
      <c r="H536" s="2">
        <v>0</v>
      </c>
      <c r="I536" s="18" t="s">
        <v>129</v>
      </c>
      <c r="J536" s="40"/>
      <c r="K536" s="40"/>
      <c r="L536" s="101"/>
      <c r="M536" s="40"/>
      <c r="N536" s="40"/>
      <c r="O536" s="40"/>
      <c r="P536" s="40"/>
      <c r="Q536" s="68"/>
    </row>
    <row r="537" spans="1:28" s="43" customFormat="1" ht="21" customHeight="1">
      <c r="A537" s="176"/>
      <c r="B537" s="168"/>
      <c r="C537" s="180"/>
      <c r="D537" s="66" t="s">
        <v>103</v>
      </c>
      <c r="E537" s="2">
        <v>150686.367</v>
      </c>
      <c r="F537" s="2">
        <v>150686.367</v>
      </c>
      <c r="G537" s="2">
        <f t="shared" si="123"/>
        <v>0</v>
      </c>
      <c r="H537" s="2">
        <v>150681.32199999999</v>
      </c>
      <c r="I537" s="17">
        <f t="shared" si="126"/>
        <v>99.996651986440142</v>
      </c>
      <c r="J537" s="40"/>
      <c r="K537" s="40"/>
      <c r="L537" s="101"/>
      <c r="M537" s="40"/>
      <c r="N537" s="40"/>
      <c r="O537" s="40"/>
      <c r="P537" s="40"/>
      <c r="Q537" s="68"/>
    </row>
    <row r="538" spans="1:28" s="43" customFormat="1" ht="32.25" hidden="1" customHeight="1">
      <c r="A538" s="176"/>
      <c r="B538" s="168"/>
      <c r="C538" s="180"/>
      <c r="D538" s="66" t="s">
        <v>115</v>
      </c>
      <c r="E538" s="2">
        <v>0</v>
      </c>
      <c r="F538" s="2">
        <v>0</v>
      </c>
      <c r="G538" s="2">
        <f t="shared" si="123"/>
        <v>0</v>
      </c>
      <c r="H538" s="2">
        <v>0</v>
      </c>
      <c r="I538" s="17" t="s">
        <v>129</v>
      </c>
      <c r="J538" s="40"/>
      <c r="K538" s="40"/>
      <c r="L538" s="101"/>
      <c r="M538" s="40"/>
      <c r="N538" s="40"/>
      <c r="O538" s="40"/>
      <c r="P538" s="40"/>
      <c r="Q538" s="68"/>
    </row>
    <row r="539" spans="1:28" s="43" customFormat="1" ht="13.5" customHeight="1">
      <c r="A539" s="176"/>
      <c r="B539" s="168" t="s">
        <v>137</v>
      </c>
      <c r="C539" s="180" t="s">
        <v>87</v>
      </c>
      <c r="D539" s="66" t="s">
        <v>102</v>
      </c>
      <c r="E539" s="2">
        <f>SUM(E540:E541)</f>
        <v>19212.419999999998</v>
      </c>
      <c r="F539" s="2">
        <f>SUM(F540:F541)</f>
        <v>29835.892</v>
      </c>
      <c r="G539" s="2">
        <f t="shared" si="123"/>
        <v>10623.472000000002</v>
      </c>
      <c r="H539" s="2">
        <f>SUM(H540:H541)</f>
        <v>29438.79</v>
      </c>
      <c r="I539" s="17">
        <f t="shared" si="126"/>
        <v>98.669045993329107</v>
      </c>
      <c r="J539" s="40">
        <v>4</v>
      </c>
      <c r="K539" s="40">
        <v>4</v>
      </c>
      <c r="L539" s="88">
        <f>K539/J539*100</f>
        <v>100</v>
      </c>
      <c r="M539" s="40">
        <v>3</v>
      </c>
      <c r="N539" s="40">
        <v>3</v>
      </c>
      <c r="O539" s="40">
        <v>3</v>
      </c>
      <c r="P539" s="40">
        <v>3</v>
      </c>
      <c r="Q539" s="68" t="s">
        <v>92</v>
      </c>
    </row>
    <row r="540" spans="1:28" s="43" customFormat="1" ht="22.5">
      <c r="A540" s="176"/>
      <c r="B540" s="168"/>
      <c r="C540" s="180"/>
      <c r="D540" s="66" t="s">
        <v>104</v>
      </c>
      <c r="E540" s="2">
        <v>0</v>
      </c>
      <c r="F540" s="2">
        <v>0</v>
      </c>
      <c r="G540" s="2">
        <f t="shared" si="123"/>
        <v>0</v>
      </c>
      <c r="H540" s="2">
        <v>0</v>
      </c>
      <c r="I540" s="18" t="s">
        <v>129</v>
      </c>
      <c r="J540" s="40"/>
      <c r="K540" s="40"/>
      <c r="L540" s="101"/>
      <c r="M540" s="40"/>
      <c r="N540" s="40"/>
      <c r="O540" s="40"/>
      <c r="P540" s="40"/>
      <c r="Q540" s="41"/>
    </row>
    <row r="541" spans="1:28" s="43" customFormat="1" ht="15.75" customHeight="1">
      <c r="A541" s="176"/>
      <c r="B541" s="168"/>
      <c r="C541" s="180"/>
      <c r="D541" s="66" t="s">
        <v>103</v>
      </c>
      <c r="E541" s="2">
        <v>19212.419999999998</v>
      </c>
      <c r="F541" s="2">
        <v>29835.892</v>
      </c>
      <c r="G541" s="2">
        <f t="shared" si="123"/>
        <v>10623.472000000002</v>
      </c>
      <c r="H541" s="2">
        <v>29438.79</v>
      </c>
      <c r="I541" s="17">
        <f t="shared" si="126"/>
        <v>98.669045993329107</v>
      </c>
      <c r="J541" s="40"/>
      <c r="K541" s="40"/>
      <c r="L541" s="101"/>
      <c r="M541" s="40"/>
      <c r="N541" s="40"/>
      <c r="O541" s="40"/>
      <c r="P541" s="40"/>
      <c r="Q541" s="41"/>
    </row>
    <row r="542" spans="1:28" s="43" customFormat="1" ht="22.5" hidden="1">
      <c r="A542" s="176"/>
      <c r="B542" s="168"/>
      <c r="C542" s="180"/>
      <c r="D542" s="66" t="s">
        <v>115</v>
      </c>
      <c r="E542" s="2"/>
      <c r="F542" s="2"/>
      <c r="G542" s="2">
        <f t="shared" si="123"/>
        <v>0</v>
      </c>
      <c r="H542" s="2"/>
      <c r="I542" s="17"/>
      <c r="J542" s="40"/>
      <c r="K542" s="40"/>
      <c r="L542" s="40"/>
      <c r="M542" s="40"/>
      <c r="N542" s="40"/>
      <c r="O542" s="40"/>
      <c r="P542" s="40"/>
      <c r="Q542" s="41"/>
    </row>
    <row r="543" spans="1:28" ht="20.25" customHeight="1">
      <c r="A543" s="176">
        <v>26</v>
      </c>
      <c r="B543" s="187" t="s">
        <v>110</v>
      </c>
      <c r="C543" s="202" t="s">
        <v>88</v>
      </c>
      <c r="D543" s="31" t="s">
        <v>102</v>
      </c>
      <c r="E543" s="32">
        <f>SUM(E545:E549)</f>
        <v>2766481.9999999995</v>
      </c>
      <c r="F543" s="32">
        <f>SUM(F545:F549)</f>
        <v>2831368.4739999999</v>
      </c>
      <c r="G543" s="32">
        <f t="shared" si="123"/>
        <v>64886.474000000395</v>
      </c>
      <c r="H543" s="32">
        <f>SUM(H545:H549)</f>
        <v>2827391.0620000004</v>
      </c>
      <c r="I543" s="18">
        <f>H543/F543*100</f>
        <v>99.85952333521675</v>
      </c>
      <c r="J543" s="65">
        <v>25</v>
      </c>
      <c r="K543" s="65">
        <v>25</v>
      </c>
      <c r="L543" s="75">
        <f>K543/J543*100</f>
        <v>100</v>
      </c>
      <c r="M543" s="65">
        <v>21</v>
      </c>
      <c r="N543" s="65">
        <v>21</v>
      </c>
      <c r="O543" s="65">
        <v>17</v>
      </c>
      <c r="P543" s="65">
        <v>17</v>
      </c>
      <c r="Q543" s="181" t="s">
        <v>138</v>
      </c>
    </row>
    <row r="544" spans="1:28" ht="69" customHeight="1">
      <c r="A544" s="176"/>
      <c r="B544" s="187"/>
      <c r="C544" s="202"/>
      <c r="D544" s="66" t="s">
        <v>103</v>
      </c>
      <c r="E544" s="2">
        <f>E548+E546+E547+E549</f>
        <v>2766481.9999999995</v>
      </c>
      <c r="F544" s="2">
        <f>F548+F546+F547+F549</f>
        <v>2831368.4739999999</v>
      </c>
      <c r="G544" s="2">
        <f t="shared" si="123"/>
        <v>64886.474000000395</v>
      </c>
      <c r="H544" s="2">
        <f>H548+H546+H547+H549</f>
        <v>2827391.0620000004</v>
      </c>
      <c r="I544" s="17">
        <f t="shared" ref="I544:I549" si="127">H544/F544*100</f>
        <v>99.85952333521675</v>
      </c>
      <c r="J544" s="40">
        <v>2</v>
      </c>
      <c r="K544" s="40">
        <v>2</v>
      </c>
      <c r="L544" s="75"/>
      <c r="M544" s="40"/>
      <c r="N544" s="40"/>
      <c r="O544" s="40"/>
      <c r="P544" s="40"/>
      <c r="Q544" s="183"/>
    </row>
    <row r="545" spans="1:17" ht="33.75" customHeight="1">
      <c r="A545" s="176"/>
      <c r="B545" s="102" t="s">
        <v>114</v>
      </c>
      <c r="C545" s="61" t="s">
        <v>88</v>
      </c>
      <c r="D545" s="66" t="s">
        <v>103</v>
      </c>
      <c r="E545" s="2">
        <v>0</v>
      </c>
      <c r="F545" s="2">
        <v>0</v>
      </c>
      <c r="G545" s="2">
        <f t="shared" si="123"/>
        <v>0</v>
      </c>
      <c r="H545" s="2">
        <v>0</v>
      </c>
      <c r="I545" s="2" t="s">
        <v>129</v>
      </c>
      <c r="J545" s="40">
        <v>2</v>
      </c>
      <c r="K545" s="40">
        <v>2</v>
      </c>
      <c r="L545" s="88">
        <f t="shared" ref="L545:L554" si="128">K545/J545*100</f>
        <v>100</v>
      </c>
      <c r="M545" s="40">
        <v>5</v>
      </c>
      <c r="N545" s="40">
        <v>5</v>
      </c>
      <c r="O545" s="40">
        <v>7</v>
      </c>
      <c r="P545" s="40">
        <v>7</v>
      </c>
      <c r="Q545" s="68" t="s">
        <v>92</v>
      </c>
    </row>
    <row r="546" spans="1:17" ht="37.5" customHeight="1">
      <c r="A546" s="176"/>
      <c r="B546" s="102" t="s">
        <v>111</v>
      </c>
      <c r="C546" s="61" t="s">
        <v>88</v>
      </c>
      <c r="D546" s="66" t="s">
        <v>103</v>
      </c>
      <c r="E546" s="2">
        <v>85999</v>
      </c>
      <c r="F546" s="2">
        <v>85999.042000000001</v>
      </c>
      <c r="G546" s="2">
        <f t="shared" si="123"/>
        <v>4.2000000001280569E-2</v>
      </c>
      <c r="H546" s="2">
        <v>85589.835999999996</v>
      </c>
      <c r="I546" s="17">
        <f t="shared" si="127"/>
        <v>99.524173769284545</v>
      </c>
      <c r="J546" s="40">
        <v>2</v>
      </c>
      <c r="K546" s="40">
        <v>2</v>
      </c>
      <c r="L546" s="88">
        <f t="shared" si="128"/>
        <v>100</v>
      </c>
      <c r="M546" s="40">
        <v>2</v>
      </c>
      <c r="N546" s="40">
        <v>2</v>
      </c>
      <c r="O546" s="40">
        <v>2</v>
      </c>
      <c r="P546" s="40">
        <v>2</v>
      </c>
      <c r="Q546" s="68" t="s">
        <v>92</v>
      </c>
    </row>
    <row r="547" spans="1:17" ht="39" customHeight="1">
      <c r="A547" s="176"/>
      <c r="B547" s="102" t="s">
        <v>112</v>
      </c>
      <c r="C547" s="61" t="s">
        <v>88</v>
      </c>
      <c r="D547" s="66" t="s">
        <v>103</v>
      </c>
      <c r="E547" s="2">
        <v>2366161.2999999998</v>
      </c>
      <c r="F547" s="2">
        <v>2365678.2510000002</v>
      </c>
      <c r="G547" s="2">
        <f t="shared" si="123"/>
        <v>-483.04899999964982</v>
      </c>
      <c r="H547" s="2">
        <v>2365678.2510000002</v>
      </c>
      <c r="I547" s="17">
        <f t="shared" si="127"/>
        <v>100</v>
      </c>
      <c r="J547" s="40">
        <v>11</v>
      </c>
      <c r="K547" s="40">
        <v>11</v>
      </c>
      <c r="L547" s="88">
        <f t="shared" si="128"/>
        <v>100</v>
      </c>
      <c r="M547" s="40">
        <v>10</v>
      </c>
      <c r="N547" s="40">
        <v>10</v>
      </c>
      <c r="O547" s="40">
        <v>6</v>
      </c>
      <c r="P547" s="40">
        <v>6</v>
      </c>
      <c r="Q547" s="68" t="s">
        <v>92</v>
      </c>
    </row>
    <row r="548" spans="1:17" ht="103.5" customHeight="1">
      <c r="A548" s="176"/>
      <c r="B548" s="102" t="s">
        <v>113</v>
      </c>
      <c r="C548" s="61" t="s">
        <v>88</v>
      </c>
      <c r="D548" s="66" t="s">
        <v>103</v>
      </c>
      <c r="E548" s="2">
        <v>267958.3</v>
      </c>
      <c r="F548" s="2">
        <v>309728.43199999997</v>
      </c>
      <c r="G548" s="2">
        <f t="shared" si="123"/>
        <v>41770.131999999983</v>
      </c>
      <c r="H548" s="2">
        <v>306166.63299999997</v>
      </c>
      <c r="I548" s="17">
        <f t="shared" si="127"/>
        <v>98.850025173019958</v>
      </c>
      <c r="J548" s="40">
        <v>3</v>
      </c>
      <c r="K548" s="40">
        <v>3</v>
      </c>
      <c r="L548" s="88">
        <f t="shared" si="128"/>
        <v>100</v>
      </c>
      <c r="M548" s="40">
        <v>1</v>
      </c>
      <c r="N548" s="40">
        <v>1</v>
      </c>
      <c r="O548" s="40">
        <v>1</v>
      </c>
      <c r="P548" s="40">
        <v>1</v>
      </c>
      <c r="Q548" s="68" t="s">
        <v>92</v>
      </c>
    </row>
    <row r="549" spans="1:17" ht="66" customHeight="1">
      <c r="A549" s="176"/>
      <c r="B549" s="102" t="s">
        <v>146</v>
      </c>
      <c r="C549" s="61" t="s">
        <v>186</v>
      </c>
      <c r="D549" s="66" t="s">
        <v>103</v>
      </c>
      <c r="E549" s="2">
        <v>46363.4</v>
      </c>
      <c r="F549" s="2">
        <v>69962.748999999996</v>
      </c>
      <c r="G549" s="2">
        <f t="shared" si="123"/>
        <v>23599.348999999995</v>
      </c>
      <c r="H549" s="2">
        <v>69956.342000000004</v>
      </c>
      <c r="I549" s="17">
        <f t="shared" si="127"/>
        <v>99.990842269505464</v>
      </c>
      <c r="J549" s="40">
        <v>5</v>
      </c>
      <c r="K549" s="40">
        <v>5</v>
      </c>
      <c r="L549" s="88">
        <f t="shared" si="128"/>
        <v>100</v>
      </c>
      <c r="M549" s="40">
        <v>3</v>
      </c>
      <c r="N549" s="40">
        <v>3</v>
      </c>
      <c r="O549" s="40">
        <v>1</v>
      </c>
      <c r="P549" s="40">
        <v>1</v>
      </c>
      <c r="Q549" s="68" t="s">
        <v>92</v>
      </c>
    </row>
    <row r="550" spans="1:17" ht="15.75" customHeight="1">
      <c r="A550" s="184">
        <v>27</v>
      </c>
      <c r="B550" s="187" t="s">
        <v>89</v>
      </c>
      <c r="C550" s="202" t="s">
        <v>91</v>
      </c>
      <c r="D550" s="31" t="s">
        <v>102</v>
      </c>
      <c r="E550" s="32">
        <f>E554+E558</f>
        <v>501612.61700000003</v>
      </c>
      <c r="F550" s="32">
        <f>F551+F552</f>
        <v>527052.53399999999</v>
      </c>
      <c r="G550" s="32">
        <f t="shared" si="123"/>
        <v>25439.916999999958</v>
      </c>
      <c r="H550" s="32">
        <f>H551+H552</f>
        <v>524706.73100000003</v>
      </c>
      <c r="I550" s="18">
        <f>H550/F550*100</f>
        <v>99.554920458839888</v>
      </c>
      <c r="J550" s="65">
        <v>31</v>
      </c>
      <c r="K550" s="65">
        <v>31</v>
      </c>
      <c r="L550" s="75">
        <f t="shared" si="128"/>
        <v>100</v>
      </c>
      <c r="M550" s="65">
        <v>3</v>
      </c>
      <c r="N550" s="65">
        <v>3</v>
      </c>
      <c r="O550" s="76">
        <v>15</v>
      </c>
      <c r="P550" s="76">
        <v>15</v>
      </c>
      <c r="Q550" s="181" t="s">
        <v>138</v>
      </c>
    </row>
    <row r="551" spans="1:17" s="56" customFormat="1" ht="22.5">
      <c r="A551" s="185"/>
      <c r="B551" s="187"/>
      <c r="C551" s="202"/>
      <c r="D551" s="66" t="s">
        <v>104</v>
      </c>
      <c r="E551" s="2">
        <v>0</v>
      </c>
      <c r="F551" s="2">
        <v>0</v>
      </c>
      <c r="G551" s="2">
        <f t="shared" si="123"/>
        <v>0</v>
      </c>
      <c r="H551" s="2">
        <v>0</v>
      </c>
      <c r="I551" s="18" t="s">
        <v>129</v>
      </c>
      <c r="J551" s="40">
        <v>1</v>
      </c>
      <c r="K551" s="40">
        <v>1</v>
      </c>
      <c r="L551" s="88">
        <f t="shared" si="128"/>
        <v>100</v>
      </c>
      <c r="M551" s="65"/>
      <c r="N551" s="65"/>
      <c r="O551" s="65"/>
      <c r="P551" s="65"/>
      <c r="Q551" s="182"/>
    </row>
    <row r="552" spans="1:17" s="56" customFormat="1" ht="16.5" customHeight="1">
      <c r="A552" s="185"/>
      <c r="B552" s="187"/>
      <c r="C552" s="202"/>
      <c r="D552" s="66" t="s">
        <v>103</v>
      </c>
      <c r="E552" s="2">
        <f>E556+E559</f>
        <v>501612.61700000003</v>
      </c>
      <c r="F552" s="2">
        <f>F556+F559</f>
        <v>527052.53399999999</v>
      </c>
      <c r="G552" s="2">
        <f t="shared" si="123"/>
        <v>25439.916999999958</v>
      </c>
      <c r="H552" s="2">
        <f>H556+H559</f>
        <v>524706.73100000003</v>
      </c>
      <c r="I552" s="17">
        <f t="shared" ref="I552:I559" si="129">H552/F552*100</f>
        <v>99.554920458839888</v>
      </c>
      <c r="J552" s="65"/>
      <c r="K552" s="65"/>
      <c r="L552" s="100"/>
      <c r="M552" s="65"/>
      <c r="N552" s="65"/>
      <c r="O552" s="65"/>
      <c r="P552" s="65"/>
      <c r="Q552" s="182"/>
    </row>
    <row r="553" spans="1:17" s="56" customFormat="1" ht="26.25" hidden="1" customHeight="1">
      <c r="A553" s="185"/>
      <c r="B553" s="187"/>
      <c r="C553" s="202"/>
      <c r="D553" s="66" t="s">
        <v>115</v>
      </c>
      <c r="E553" s="2"/>
      <c r="F553" s="2">
        <v>0</v>
      </c>
      <c r="G553" s="2">
        <f t="shared" si="123"/>
        <v>0</v>
      </c>
      <c r="H553" s="2">
        <v>0</v>
      </c>
      <c r="I553" s="18" t="s">
        <v>129</v>
      </c>
      <c r="J553" s="65"/>
      <c r="K553" s="65"/>
      <c r="L553" s="100"/>
      <c r="M553" s="65"/>
      <c r="N553" s="65"/>
      <c r="O553" s="65"/>
      <c r="P553" s="65"/>
      <c r="Q553" s="183"/>
    </row>
    <row r="554" spans="1:17" ht="18.75" customHeight="1">
      <c r="A554" s="185"/>
      <c r="B554" s="168" t="s">
        <v>90</v>
      </c>
      <c r="C554" s="178" t="s">
        <v>91</v>
      </c>
      <c r="D554" s="105" t="s">
        <v>102</v>
      </c>
      <c r="E554" s="2">
        <f>E555+E556</f>
        <v>376546.66600000003</v>
      </c>
      <c r="F554" s="2">
        <f>F555+F556</f>
        <v>376109.65299999999</v>
      </c>
      <c r="G554" s="2">
        <f t="shared" si="123"/>
        <v>-437.01300000003539</v>
      </c>
      <c r="H554" s="2">
        <f>H555+H556</f>
        <v>374456.94500000001</v>
      </c>
      <c r="I554" s="17">
        <f t="shared" si="129"/>
        <v>99.560578148734734</v>
      </c>
      <c r="J554" s="40">
        <v>28</v>
      </c>
      <c r="K554" s="40">
        <v>28</v>
      </c>
      <c r="L554" s="88">
        <f t="shared" si="128"/>
        <v>100</v>
      </c>
      <c r="M554" s="40">
        <v>1</v>
      </c>
      <c r="N554" s="40">
        <v>1</v>
      </c>
      <c r="O554" s="40">
        <v>13</v>
      </c>
      <c r="P554" s="40">
        <v>13</v>
      </c>
      <c r="Q554" s="68" t="s">
        <v>92</v>
      </c>
    </row>
    <row r="555" spans="1:17" ht="22.5">
      <c r="A555" s="185"/>
      <c r="B555" s="168"/>
      <c r="C555" s="178"/>
      <c r="D555" s="66" t="s">
        <v>104</v>
      </c>
      <c r="E555" s="2">
        <v>0</v>
      </c>
      <c r="F555" s="2">
        <v>0</v>
      </c>
      <c r="G555" s="2">
        <f t="shared" si="123"/>
        <v>0</v>
      </c>
      <c r="H555" s="2">
        <v>0</v>
      </c>
      <c r="I555" s="18" t="s">
        <v>129</v>
      </c>
      <c r="J555" s="40"/>
      <c r="K555" s="40"/>
      <c r="L555" s="100"/>
      <c r="M555" s="40"/>
      <c r="N555" s="40"/>
      <c r="O555" s="40"/>
      <c r="P555" s="40"/>
      <c r="Q555" s="41"/>
    </row>
    <row r="556" spans="1:17" ht="27.75" customHeight="1">
      <c r="A556" s="185"/>
      <c r="B556" s="168"/>
      <c r="C556" s="178"/>
      <c r="D556" s="66" t="s">
        <v>103</v>
      </c>
      <c r="E556" s="2">
        <v>376546.66600000003</v>
      </c>
      <c r="F556" s="2">
        <v>376109.65299999999</v>
      </c>
      <c r="G556" s="2">
        <f t="shared" ref="G556:G578" si="130">F556-E556</f>
        <v>-437.01300000003539</v>
      </c>
      <c r="H556" s="2">
        <v>374456.94500000001</v>
      </c>
      <c r="I556" s="17">
        <f t="shared" si="129"/>
        <v>99.560578148734734</v>
      </c>
      <c r="J556" s="40"/>
      <c r="K556" s="40"/>
      <c r="L556" s="19"/>
      <c r="M556" s="40"/>
      <c r="N556" s="40"/>
      <c r="O556" s="40"/>
      <c r="P556" s="40"/>
      <c r="Q556" s="41"/>
    </row>
    <row r="557" spans="1:17" ht="24" hidden="1" customHeight="1">
      <c r="A557" s="185"/>
      <c r="B557" s="168"/>
      <c r="C557" s="178"/>
      <c r="D557" s="66" t="s">
        <v>115</v>
      </c>
      <c r="E557" s="2"/>
      <c r="F557" s="2"/>
      <c r="G557" s="2">
        <f t="shared" si="130"/>
        <v>0</v>
      </c>
      <c r="H557" s="2"/>
      <c r="I557" s="18" t="s">
        <v>129</v>
      </c>
      <c r="J557" s="40"/>
      <c r="K557" s="40"/>
      <c r="L557" s="19"/>
      <c r="M557" s="40"/>
      <c r="N557" s="40"/>
      <c r="O557" s="40"/>
      <c r="P557" s="40"/>
      <c r="Q557" s="68"/>
    </row>
    <row r="558" spans="1:17" ht="19.5" customHeight="1">
      <c r="A558" s="185"/>
      <c r="B558" s="168" t="s">
        <v>162</v>
      </c>
      <c r="C558" s="178" t="s">
        <v>91</v>
      </c>
      <c r="D558" s="66" t="s">
        <v>102</v>
      </c>
      <c r="E558" s="2">
        <f>E559</f>
        <v>125065.951</v>
      </c>
      <c r="F558" s="2">
        <f>F559</f>
        <v>150942.88099999999</v>
      </c>
      <c r="G558" s="2">
        <f t="shared" si="130"/>
        <v>25876.929999999993</v>
      </c>
      <c r="H558" s="2">
        <f>H559</f>
        <v>150249.78599999999</v>
      </c>
      <c r="I558" s="17">
        <f t="shared" si="129"/>
        <v>99.540822995156688</v>
      </c>
      <c r="J558" s="40">
        <v>2</v>
      </c>
      <c r="K558" s="40">
        <v>2</v>
      </c>
      <c r="L558" s="88">
        <f t="shared" ref="L558" si="131">K558/J558*100</f>
        <v>100</v>
      </c>
      <c r="M558" s="40">
        <v>2</v>
      </c>
      <c r="N558" s="40">
        <v>2</v>
      </c>
      <c r="O558" s="40">
        <v>2</v>
      </c>
      <c r="P558" s="40">
        <v>2</v>
      </c>
      <c r="Q558" s="41"/>
    </row>
    <row r="559" spans="1:17" ht="39.75" customHeight="1">
      <c r="A559" s="186"/>
      <c r="B559" s="168"/>
      <c r="C559" s="178"/>
      <c r="D559" s="66" t="s">
        <v>103</v>
      </c>
      <c r="E559" s="2">
        <v>125065.951</v>
      </c>
      <c r="F559" s="2">
        <v>150942.88099999999</v>
      </c>
      <c r="G559" s="2">
        <f t="shared" si="130"/>
        <v>25876.929999999993</v>
      </c>
      <c r="H559" s="2">
        <v>150249.78599999999</v>
      </c>
      <c r="I559" s="17">
        <f t="shared" si="129"/>
        <v>99.540822995156688</v>
      </c>
      <c r="J559" s="40"/>
      <c r="K559" s="40"/>
      <c r="L559" s="19"/>
      <c r="M559" s="40"/>
      <c r="N559" s="40"/>
      <c r="O559" s="40"/>
      <c r="P559" s="40"/>
      <c r="Q559" s="41"/>
    </row>
    <row r="560" spans="1:17" ht="16.5" customHeight="1">
      <c r="A560" s="184">
        <v>28</v>
      </c>
      <c r="B560" s="187" t="s">
        <v>152</v>
      </c>
      <c r="C560" s="202" t="s">
        <v>106</v>
      </c>
      <c r="D560" s="31" t="s">
        <v>102</v>
      </c>
      <c r="E560" s="32">
        <f>E561+E562+E563</f>
        <v>547912.76099999994</v>
      </c>
      <c r="F560" s="32">
        <f>F561+F562+F563</f>
        <v>547696.80299999996</v>
      </c>
      <c r="G560" s="32">
        <f t="shared" si="130"/>
        <v>-215.95799999998417</v>
      </c>
      <c r="H560" s="32">
        <f>H561+H562+H563</f>
        <v>541827.85700000008</v>
      </c>
      <c r="I560" s="18">
        <f t="shared" ref="I560:I578" si="132">H560/F560*100</f>
        <v>98.928431576037539</v>
      </c>
      <c r="J560" s="65">
        <v>16</v>
      </c>
      <c r="K560" s="65">
        <v>16</v>
      </c>
      <c r="L560" s="100">
        <f t="shared" ref="L560" si="133">K560/J560*100</f>
        <v>100</v>
      </c>
      <c r="M560" s="65">
        <v>16</v>
      </c>
      <c r="N560" s="65">
        <v>16</v>
      </c>
      <c r="O560" s="65">
        <v>141</v>
      </c>
      <c r="P560" s="65">
        <v>141</v>
      </c>
      <c r="Q560" s="181" t="s">
        <v>138</v>
      </c>
    </row>
    <row r="561" spans="1:17" ht="22.5">
      <c r="A561" s="185"/>
      <c r="B561" s="187"/>
      <c r="C561" s="202"/>
      <c r="D561" s="66" t="s">
        <v>104</v>
      </c>
      <c r="E561" s="2">
        <v>0</v>
      </c>
      <c r="F561" s="2">
        <v>0</v>
      </c>
      <c r="G561" s="2">
        <f t="shared" si="130"/>
        <v>0</v>
      </c>
      <c r="H561" s="2">
        <f>H565+H569+H577</f>
        <v>0</v>
      </c>
      <c r="I561" s="17" t="s">
        <v>129</v>
      </c>
      <c r="J561" s="40">
        <v>4</v>
      </c>
      <c r="K561" s="40">
        <v>4</v>
      </c>
      <c r="L561" s="88"/>
      <c r="M561" s="65"/>
      <c r="N561" s="65"/>
      <c r="O561" s="65"/>
      <c r="P561" s="65"/>
      <c r="Q561" s="182"/>
    </row>
    <row r="562" spans="1:17" ht="24" customHeight="1">
      <c r="A562" s="185"/>
      <c r="B562" s="187"/>
      <c r="C562" s="202"/>
      <c r="D562" s="66" t="s">
        <v>103</v>
      </c>
      <c r="E562" s="2">
        <f>E566+E570+E574+E578</f>
        <v>547912.76099999994</v>
      </c>
      <c r="F562" s="2">
        <f>F566+F570+F574+F578</f>
        <v>547696.80299999996</v>
      </c>
      <c r="G562" s="2">
        <f t="shared" si="130"/>
        <v>-215.95799999998417</v>
      </c>
      <c r="H562" s="2">
        <f>H566+H570+H574+H578</f>
        <v>541827.85700000008</v>
      </c>
      <c r="I562" s="17">
        <f t="shared" si="132"/>
        <v>98.928431576037539</v>
      </c>
      <c r="J562" s="65"/>
      <c r="K562" s="65"/>
      <c r="L562" s="19"/>
      <c r="M562" s="65"/>
      <c r="N562" s="65"/>
      <c r="O562" s="65"/>
      <c r="P562" s="65"/>
      <c r="Q562" s="182"/>
    </row>
    <row r="563" spans="1:17" ht="2.25" hidden="1" customHeight="1">
      <c r="A563" s="185"/>
      <c r="B563" s="187"/>
      <c r="C563" s="202"/>
      <c r="D563" s="66" t="s">
        <v>115</v>
      </c>
      <c r="E563" s="2">
        <v>0</v>
      </c>
      <c r="F563" s="2">
        <v>0</v>
      </c>
      <c r="G563" s="2">
        <f t="shared" si="130"/>
        <v>0</v>
      </c>
      <c r="H563" s="2">
        <f>H567+H571</f>
        <v>0</v>
      </c>
      <c r="I563" s="17" t="s">
        <v>129</v>
      </c>
      <c r="J563" s="65"/>
      <c r="K563" s="65"/>
      <c r="L563" s="19"/>
      <c r="M563" s="65"/>
      <c r="N563" s="65"/>
      <c r="O563" s="65"/>
      <c r="P563" s="65"/>
      <c r="Q563" s="183"/>
    </row>
    <row r="564" spans="1:17" ht="15.75" customHeight="1">
      <c r="A564" s="195"/>
      <c r="B564" s="194" t="s">
        <v>153</v>
      </c>
      <c r="C564" s="178" t="s">
        <v>106</v>
      </c>
      <c r="D564" s="105" t="s">
        <v>102</v>
      </c>
      <c r="E564" s="2">
        <f>E565+E566+E567</f>
        <v>16102.34</v>
      </c>
      <c r="F564" s="2">
        <f>F565+F566+F567</f>
        <v>16090.341</v>
      </c>
      <c r="G564" s="2">
        <f t="shared" si="130"/>
        <v>-11.998999999999796</v>
      </c>
      <c r="H564" s="2">
        <f>H565+H566+H567</f>
        <v>15832.281000000001</v>
      </c>
      <c r="I564" s="17">
        <f t="shared" si="132"/>
        <v>98.396180665158056</v>
      </c>
      <c r="J564" s="70">
        <v>3</v>
      </c>
      <c r="K564" s="70">
        <v>3</v>
      </c>
      <c r="L564" s="88">
        <f t="shared" ref="L564" si="134">K564/J564*100</f>
        <v>100</v>
      </c>
      <c r="M564" s="70">
        <v>5</v>
      </c>
      <c r="N564" s="70">
        <v>5</v>
      </c>
      <c r="O564" s="70">
        <v>56</v>
      </c>
      <c r="P564" s="70">
        <v>56</v>
      </c>
      <c r="Q564" s="68" t="s">
        <v>92</v>
      </c>
    </row>
    <row r="565" spans="1:17" ht="21.75" customHeight="1">
      <c r="A565" s="195"/>
      <c r="B565" s="194"/>
      <c r="C565" s="178"/>
      <c r="D565" s="66" t="s">
        <v>104</v>
      </c>
      <c r="E565" s="103">
        <v>0</v>
      </c>
      <c r="F565" s="103">
        <v>0</v>
      </c>
      <c r="G565" s="2">
        <f t="shared" si="130"/>
        <v>0</v>
      </c>
      <c r="H565" s="103">
        <v>0</v>
      </c>
      <c r="I565" s="17" t="s">
        <v>129</v>
      </c>
      <c r="J565" s="103"/>
      <c r="K565" s="103"/>
      <c r="L565" s="103"/>
      <c r="M565" s="103"/>
      <c r="N565" s="103"/>
      <c r="O565" s="103"/>
      <c r="P565" s="103"/>
      <c r="Q565" s="104"/>
    </row>
    <row r="566" spans="1:17" ht="15.75" customHeight="1">
      <c r="A566" s="195"/>
      <c r="B566" s="194"/>
      <c r="C566" s="178"/>
      <c r="D566" s="66" t="s">
        <v>103</v>
      </c>
      <c r="E566" s="2">
        <v>16102.34</v>
      </c>
      <c r="F566" s="2">
        <v>16090.341</v>
      </c>
      <c r="G566" s="2">
        <f t="shared" si="130"/>
        <v>-11.998999999999796</v>
      </c>
      <c r="H566" s="2">
        <v>15832.281000000001</v>
      </c>
      <c r="I566" s="17">
        <f t="shared" si="132"/>
        <v>98.396180665158056</v>
      </c>
      <c r="J566" s="103"/>
      <c r="K566" s="103"/>
      <c r="L566" s="103"/>
      <c r="M566" s="103"/>
      <c r="N566" s="103"/>
      <c r="O566" s="103"/>
      <c r="P566" s="103"/>
      <c r="Q566" s="104"/>
    </row>
    <row r="567" spans="1:17" ht="22.5" hidden="1" customHeight="1">
      <c r="A567" s="195"/>
      <c r="B567" s="194"/>
      <c r="C567" s="178"/>
      <c r="D567" s="66" t="s">
        <v>115</v>
      </c>
      <c r="E567" s="103">
        <v>0</v>
      </c>
      <c r="F567" s="103">
        <v>0</v>
      </c>
      <c r="G567" s="2">
        <f t="shared" si="130"/>
        <v>0</v>
      </c>
      <c r="H567" s="103">
        <v>0</v>
      </c>
      <c r="I567" s="17" t="s">
        <v>129</v>
      </c>
      <c r="J567" s="103"/>
      <c r="K567" s="103"/>
      <c r="L567" s="103"/>
      <c r="M567" s="103"/>
      <c r="N567" s="103"/>
      <c r="O567" s="103"/>
      <c r="P567" s="103"/>
      <c r="Q567" s="104"/>
    </row>
    <row r="568" spans="1:17" ht="18" customHeight="1">
      <c r="A568" s="195"/>
      <c r="B568" s="194" t="s">
        <v>154</v>
      </c>
      <c r="C568" s="178" t="s">
        <v>161</v>
      </c>
      <c r="D568" s="105" t="s">
        <v>102</v>
      </c>
      <c r="E568" s="2">
        <f>E569+E570+E571</f>
        <v>163.60499999999999</v>
      </c>
      <c r="F568" s="2">
        <f>F569+F570+F571</f>
        <v>163.60499999999999</v>
      </c>
      <c r="G568" s="2">
        <f t="shared" si="130"/>
        <v>0</v>
      </c>
      <c r="H568" s="2">
        <f>H569+H570+H571</f>
        <v>156.779</v>
      </c>
      <c r="I568" s="17">
        <f t="shared" si="132"/>
        <v>95.827755875431691</v>
      </c>
      <c r="J568" s="40">
        <v>3</v>
      </c>
      <c r="K568" s="40">
        <v>3</v>
      </c>
      <c r="L568" s="88">
        <f t="shared" ref="L568" si="135">K568/J568*100</f>
        <v>100</v>
      </c>
      <c r="M568" s="40">
        <v>3</v>
      </c>
      <c r="N568" s="40">
        <v>3</v>
      </c>
      <c r="O568" s="40">
        <v>6</v>
      </c>
      <c r="P568" s="40">
        <v>6</v>
      </c>
      <c r="Q568" s="68" t="s">
        <v>92</v>
      </c>
    </row>
    <row r="569" spans="1:17" ht="0.75" customHeight="1">
      <c r="A569" s="195"/>
      <c r="B569" s="194"/>
      <c r="C569" s="178"/>
      <c r="D569" s="66" t="s">
        <v>104</v>
      </c>
      <c r="E569" s="103">
        <v>0</v>
      </c>
      <c r="F569" s="103">
        <v>0</v>
      </c>
      <c r="G569" s="2">
        <f t="shared" si="130"/>
        <v>0</v>
      </c>
      <c r="H569" s="103">
        <v>0</v>
      </c>
      <c r="I569" s="17" t="s">
        <v>129</v>
      </c>
      <c r="J569" s="40"/>
      <c r="K569" s="40"/>
      <c r="L569" s="40"/>
      <c r="M569" s="40"/>
      <c r="N569" s="40"/>
      <c r="O569" s="40"/>
      <c r="P569" s="40"/>
      <c r="Q569" s="68"/>
    </row>
    <row r="570" spans="1:17" ht="54" customHeight="1">
      <c r="A570" s="195"/>
      <c r="B570" s="194"/>
      <c r="C570" s="178"/>
      <c r="D570" s="66" t="s">
        <v>103</v>
      </c>
      <c r="E570" s="40">
        <v>163.60499999999999</v>
      </c>
      <c r="F570" s="40">
        <v>163.60499999999999</v>
      </c>
      <c r="G570" s="2">
        <f t="shared" si="130"/>
        <v>0</v>
      </c>
      <c r="H570" s="40">
        <v>156.779</v>
      </c>
      <c r="I570" s="17">
        <f t="shared" si="132"/>
        <v>95.827755875431691</v>
      </c>
      <c r="J570" s="40"/>
      <c r="K570" s="40"/>
      <c r="L570" s="40"/>
      <c r="M570" s="40"/>
      <c r="N570" s="40"/>
      <c r="O570" s="40"/>
      <c r="P570" s="40"/>
      <c r="Q570" s="68"/>
    </row>
    <row r="571" spans="1:17" ht="24" hidden="1" customHeight="1">
      <c r="A571" s="195"/>
      <c r="B571" s="194"/>
      <c r="C571" s="178"/>
      <c r="D571" s="66" t="s">
        <v>115</v>
      </c>
      <c r="E571" s="103">
        <v>0</v>
      </c>
      <c r="F571" s="103">
        <v>0</v>
      </c>
      <c r="G571" s="2">
        <f t="shared" si="130"/>
        <v>0</v>
      </c>
      <c r="H571" s="103">
        <v>0</v>
      </c>
      <c r="I571" s="17" t="s">
        <v>129</v>
      </c>
      <c r="J571" s="40"/>
      <c r="K571" s="40"/>
      <c r="L571" s="40"/>
      <c r="M571" s="40"/>
      <c r="N571" s="40"/>
      <c r="O571" s="40"/>
      <c r="P571" s="40"/>
      <c r="Q571" s="68"/>
    </row>
    <row r="572" spans="1:17" ht="17.25" customHeight="1">
      <c r="A572" s="195"/>
      <c r="B572" s="194" t="s">
        <v>155</v>
      </c>
      <c r="C572" s="178" t="s">
        <v>174</v>
      </c>
      <c r="D572" s="105" t="s">
        <v>102</v>
      </c>
      <c r="E572" s="2">
        <f>E573+E574+E575</f>
        <v>531431.81599999999</v>
      </c>
      <c r="F572" s="2">
        <f>F573+F574+F575</f>
        <v>531227.85699999996</v>
      </c>
      <c r="G572" s="2">
        <f t="shared" si="130"/>
        <v>-203.95900000003166</v>
      </c>
      <c r="H572" s="2">
        <f>H573+H574+H575</f>
        <v>525623.79700000002</v>
      </c>
      <c r="I572" s="17">
        <f t="shared" ref="I572" si="136">H572/F572*100</f>
        <v>98.945074147344656</v>
      </c>
      <c r="J572" s="40">
        <v>3</v>
      </c>
      <c r="K572" s="40">
        <v>3</v>
      </c>
      <c r="L572" s="88">
        <f t="shared" ref="L572" si="137">K572/J572*100</f>
        <v>100</v>
      </c>
      <c r="M572" s="40">
        <v>6</v>
      </c>
      <c r="N572" s="40">
        <v>6</v>
      </c>
      <c r="O572" s="40">
        <v>52</v>
      </c>
      <c r="P572" s="40">
        <v>52</v>
      </c>
      <c r="Q572" s="68" t="s">
        <v>92</v>
      </c>
    </row>
    <row r="573" spans="1:17" ht="0.75" hidden="1" customHeight="1">
      <c r="A573" s="195"/>
      <c r="B573" s="194"/>
      <c r="C573" s="178"/>
      <c r="D573" s="66" t="s">
        <v>104</v>
      </c>
      <c r="E573" s="103">
        <v>0</v>
      </c>
      <c r="F573" s="103">
        <v>0</v>
      </c>
      <c r="G573" s="2">
        <f t="shared" si="130"/>
        <v>0</v>
      </c>
      <c r="H573" s="103">
        <v>0</v>
      </c>
      <c r="I573" s="17" t="s">
        <v>129</v>
      </c>
      <c r="J573" s="40"/>
      <c r="K573" s="40"/>
      <c r="L573" s="40"/>
      <c r="M573" s="40"/>
      <c r="N573" s="40"/>
      <c r="O573" s="40"/>
      <c r="P573" s="40"/>
      <c r="Q573" s="68"/>
    </row>
    <row r="574" spans="1:17" ht="45.75" customHeight="1">
      <c r="A574" s="195"/>
      <c r="B574" s="194"/>
      <c r="C574" s="178"/>
      <c r="D574" s="66" t="s">
        <v>103</v>
      </c>
      <c r="E574" s="2">
        <v>531431.81599999999</v>
      </c>
      <c r="F574" s="2">
        <v>531227.85699999996</v>
      </c>
      <c r="G574" s="2">
        <f t="shared" si="130"/>
        <v>-203.95900000003166</v>
      </c>
      <c r="H574" s="2">
        <v>525623.79700000002</v>
      </c>
      <c r="I574" s="17">
        <f t="shared" ref="I574" si="138">H574/F574*100</f>
        <v>98.945074147344656</v>
      </c>
      <c r="J574" s="40"/>
      <c r="K574" s="40"/>
      <c r="L574" s="40"/>
      <c r="M574" s="40"/>
      <c r="N574" s="40"/>
      <c r="O574" s="40"/>
      <c r="P574" s="40"/>
      <c r="Q574" s="68"/>
    </row>
    <row r="575" spans="1:17" ht="4.5" hidden="1" customHeight="1">
      <c r="A575" s="195"/>
      <c r="B575" s="194"/>
      <c r="C575" s="178"/>
      <c r="D575" s="66" t="s">
        <v>115</v>
      </c>
      <c r="E575" s="103">
        <v>0</v>
      </c>
      <c r="F575" s="103">
        <v>0</v>
      </c>
      <c r="G575" s="2">
        <f t="shared" si="130"/>
        <v>0</v>
      </c>
      <c r="H575" s="103">
        <v>0</v>
      </c>
      <c r="I575" s="17" t="s">
        <v>129</v>
      </c>
      <c r="J575" s="40"/>
      <c r="K575" s="40"/>
      <c r="L575" s="40"/>
      <c r="M575" s="40"/>
      <c r="N575" s="40"/>
      <c r="O575" s="40"/>
      <c r="P575" s="40"/>
      <c r="Q575" s="68"/>
    </row>
    <row r="576" spans="1:17" ht="15" customHeight="1">
      <c r="A576" s="195"/>
      <c r="B576" s="194" t="s">
        <v>163</v>
      </c>
      <c r="C576" s="178" t="s">
        <v>106</v>
      </c>
      <c r="D576" s="105" t="s">
        <v>102</v>
      </c>
      <c r="E576" s="2">
        <f>E577+E578</f>
        <v>215</v>
      </c>
      <c r="F576" s="2">
        <f>F577+F578</f>
        <v>215</v>
      </c>
      <c r="G576" s="2">
        <f t="shared" si="130"/>
        <v>0</v>
      </c>
      <c r="H576" s="2">
        <f>H577+H578</f>
        <v>215</v>
      </c>
      <c r="I576" s="17">
        <f t="shared" si="132"/>
        <v>100</v>
      </c>
      <c r="J576" s="40">
        <v>3</v>
      </c>
      <c r="K576" s="40">
        <v>3</v>
      </c>
      <c r="L576" s="88">
        <f t="shared" ref="L576" si="139">K576/J576*100</f>
        <v>100</v>
      </c>
      <c r="M576" s="40">
        <v>2</v>
      </c>
      <c r="N576" s="40">
        <v>2</v>
      </c>
      <c r="O576" s="40">
        <v>27</v>
      </c>
      <c r="P576" s="40">
        <v>27</v>
      </c>
      <c r="Q576" s="68" t="s">
        <v>92</v>
      </c>
    </row>
    <row r="577" spans="1:17" ht="21" hidden="1" customHeight="1">
      <c r="A577" s="195"/>
      <c r="B577" s="194"/>
      <c r="C577" s="178"/>
      <c r="D577" s="66" t="s">
        <v>104</v>
      </c>
      <c r="E577" s="103">
        <v>0</v>
      </c>
      <c r="F577" s="103">
        <v>0</v>
      </c>
      <c r="G577" s="2">
        <f t="shared" si="130"/>
        <v>0</v>
      </c>
      <c r="H577" s="103">
        <v>0</v>
      </c>
      <c r="I577" s="17" t="s">
        <v>129</v>
      </c>
      <c r="J577" s="40"/>
      <c r="K577" s="40"/>
      <c r="L577" s="40"/>
      <c r="M577" s="40"/>
      <c r="N577" s="40"/>
      <c r="O577" s="40"/>
      <c r="P577" s="40"/>
      <c r="Q577" s="68"/>
    </row>
    <row r="578" spans="1:17" ht="37.5" customHeight="1">
      <c r="A578" s="196"/>
      <c r="B578" s="194"/>
      <c r="C578" s="178"/>
      <c r="D578" s="66" t="s">
        <v>103</v>
      </c>
      <c r="E578" s="2">
        <v>215</v>
      </c>
      <c r="F578" s="2">
        <v>215</v>
      </c>
      <c r="G578" s="2">
        <f t="shared" si="130"/>
        <v>0</v>
      </c>
      <c r="H578" s="103">
        <v>215</v>
      </c>
      <c r="I578" s="17">
        <f t="shared" si="132"/>
        <v>100</v>
      </c>
      <c r="J578" s="40"/>
      <c r="K578" s="40"/>
      <c r="L578" s="40"/>
      <c r="M578" s="40"/>
      <c r="N578" s="40"/>
      <c r="O578" s="40"/>
      <c r="P578" s="40"/>
      <c r="Q578" s="68"/>
    </row>
    <row r="579" spans="1:17" ht="22.5" hidden="1" customHeight="1">
      <c r="A579" s="5"/>
      <c r="B579" s="5"/>
      <c r="C579" s="5"/>
      <c r="D579" s="117"/>
      <c r="E579" s="7"/>
      <c r="F579" s="7"/>
      <c r="G579" s="7"/>
      <c r="H579" s="117"/>
      <c r="I579" s="117"/>
      <c r="J579" s="117"/>
      <c r="K579" s="117"/>
      <c r="L579" s="117"/>
      <c r="M579" s="117"/>
      <c r="N579" s="117"/>
      <c r="O579" s="117"/>
      <c r="P579" s="117"/>
      <c r="Q579" s="121"/>
    </row>
    <row r="580" spans="1:17" ht="22.5" hidden="1" customHeight="1">
      <c r="A580" s="5"/>
      <c r="B580" s="5"/>
      <c r="C580" s="5"/>
      <c r="D580" s="117"/>
      <c r="E580" s="7"/>
      <c r="F580" s="7"/>
      <c r="G580" s="7"/>
      <c r="H580" s="117"/>
      <c r="I580" s="117"/>
      <c r="J580" s="117"/>
      <c r="K580" s="117"/>
      <c r="L580" s="117"/>
      <c r="M580" s="117"/>
      <c r="N580" s="117"/>
      <c r="O580" s="117"/>
      <c r="P580" s="117"/>
      <c r="Q580" s="121"/>
    </row>
    <row r="581" spans="1:17" hidden="1">
      <c r="A581" s="5"/>
      <c r="B581" s="5"/>
      <c r="C581" s="5"/>
      <c r="D581" s="117"/>
      <c r="E581" s="7"/>
      <c r="F581" s="7"/>
      <c r="G581" s="7"/>
      <c r="H581" s="117"/>
      <c r="I581" s="117"/>
      <c r="J581" s="117"/>
      <c r="K581" s="117"/>
      <c r="L581" s="117"/>
      <c r="M581" s="117"/>
      <c r="N581" s="117"/>
      <c r="O581" s="117"/>
      <c r="P581" s="117"/>
      <c r="Q581" s="121"/>
    </row>
    <row r="582" spans="1:17" hidden="1">
      <c r="A582" s="5"/>
      <c r="B582" s="5"/>
      <c r="C582" s="5"/>
      <c r="D582" s="117"/>
      <c r="E582" s="7"/>
      <c r="F582" s="7"/>
      <c r="G582" s="7"/>
      <c r="H582" s="117"/>
      <c r="I582" s="117"/>
      <c r="J582" s="117"/>
      <c r="K582" s="117"/>
      <c r="L582" s="117"/>
      <c r="M582" s="117"/>
      <c r="N582" s="117"/>
      <c r="O582" s="117"/>
      <c r="P582" s="117"/>
      <c r="Q582" s="121"/>
    </row>
    <row r="583" spans="1:17" hidden="1">
      <c r="A583" s="5"/>
      <c r="B583" s="5"/>
      <c r="C583" s="5"/>
      <c r="D583" s="117"/>
      <c r="E583" s="7"/>
      <c r="F583" s="7"/>
      <c r="G583" s="7"/>
      <c r="H583" s="117"/>
      <c r="I583" s="117"/>
      <c r="J583" s="117"/>
      <c r="K583" s="117"/>
      <c r="L583" s="117"/>
      <c r="M583" s="117"/>
      <c r="N583" s="117"/>
      <c r="O583" s="117"/>
      <c r="P583" s="117"/>
      <c r="Q583" s="121"/>
    </row>
    <row r="584" spans="1:17" hidden="1">
      <c r="A584" s="5"/>
      <c r="B584" s="27"/>
      <c r="C584" s="28"/>
      <c r="D584" s="128"/>
      <c r="E584" s="29"/>
      <c r="F584" s="29"/>
      <c r="G584" s="29"/>
      <c r="H584" s="128"/>
      <c r="I584" s="128"/>
      <c r="J584" s="128"/>
      <c r="K584" s="128"/>
      <c r="L584" s="128"/>
      <c r="M584" s="128"/>
      <c r="N584" s="128"/>
      <c r="O584" s="128"/>
      <c r="P584" s="128"/>
      <c r="Q584" s="129"/>
    </row>
    <row r="585" spans="1:17" hidden="1">
      <c r="A585" s="5"/>
      <c r="B585" s="27"/>
      <c r="C585" s="28"/>
      <c r="D585" s="128"/>
      <c r="E585" s="30"/>
      <c r="F585" s="30"/>
      <c r="G585" s="30"/>
      <c r="H585" s="130"/>
      <c r="I585" s="128"/>
      <c r="J585" s="128"/>
      <c r="K585" s="128"/>
      <c r="L585" s="128"/>
      <c r="M585" s="128"/>
      <c r="N585" s="128"/>
      <c r="O585" s="128"/>
      <c r="P585" s="128"/>
      <c r="Q585" s="129"/>
    </row>
    <row r="586" spans="1:17" ht="26.25" customHeight="1">
      <c r="A586" s="5"/>
      <c r="B586" s="16" t="s">
        <v>98</v>
      </c>
      <c r="C586" s="31" t="s">
        <v>92</v>
      </c>
      <c r="D586" s="31" t="s">
        <v>92</v>
      </c>
      <c r="E586" s="32">
        <f>E6+E50+E79+E83+E111+E126+E146+E151+E171+E187+E211+E236+E256+E280+E295+E334+E346+E377+E396+E447+E467+E470+E494+E514+E531+E543+E550+E560</f>
        <v>116140529.94587001</v>
      </c>
      <c r="F586" s="32">
        <f>(F6+F50+F79+F83+F111+F126+F146+F151+F171+F187+F211+F236+F256+F280+F295+F334+F346+F377+F396+F447+F467+F470+F494+F514+F531+F543+F550+F560)</f>
        <v>120440213.93087</v>
      </c>
      <c r="G586" s="21">
        <f t="shared" ref="G586:G591" si="140">F586-E586</f>
        <v>4299683.9849999845</v>
      </c>
      <c r="H586" s="32">
        <f>(H6+H50+H79+H83+H111+H126+H146+H151+H171+H187+H211+H236+H256+H280+H295+H334+H346+H377+H396+H447+H467+H470+H494+H514+H531+H543+H550+H560)</f>
        <v>120664042.67118004</v>
      </c>
      <c r="I586" s="18">
        <f t="shared" ref="I586:I591" si="141">H586/F586*100</f>
        <v>100.1858421975558</v>
      </c>
      <c r="J586" s="33">
        <f>J6+J50+J79+J83+J111+J126+J146+J151+J171+J187+J211+J236+J256+J280+J295+J334+J346+J377+J396+J447+J467+J470+J494+J514+J531+J543+J550+J560</f>
        <v>987</v>
      </c>
      <c r="K586" s="33">
        <f>K6+K50+K79+K83+K111+K126+K146+K151+K171+K187+K211+K236+K256+K280+K295+K334+K346+K377+K396+K447+K467+K470+K494+K514+K531+K543+K550+K560</f>
        <v>880</v>
      </c>
      <c r="L586" s="18">
        <f>K586/J586*100</f>
        <v>89.159067882472144</v>
      </c>
      <c r="M586" s="33">
        <f>M6+M50+M79+M83+M111+M126+M146+M151+M171+M187+M211+M236+M256+M280+M295+M334+M346+M377+M396+M447+M467+M470+M494+M514+M531+M543+M550+M560</f>
        <v>411</v>
      </c>
      <c r="N586" s="33">
        <f>N6+N50+N79+N83+N111+N126+N146+N151+N171+N187+N211+N236+N256+N280+N295+N334+N346+N377+N396+N447+N467+N470+N494+N514+N531+N543+N550+N560</f>
        <v>399</v>
      </c>
      <c r="O586" s="33">
        <f>O6+O50+O79+O83+O111+O126+O146+O151+O171+O187+O211+O236+O256+O280+O295+O334+O346+O377+O396+O447+O467+O470+O494+O514+O531+O543+O550+O560</f>
        <v>945</v>
      </c>
      <c r="P586" s="33">
        <f>P6+P50+P79+P83+P111+P126+P146+P151+P171+P187+P211+P236+P256+P280+P295+P334+P346+P377+P396+P447+P467+P470+P494+P514+P531+P543+P550+P560</f>
        <v>929</v>
      </c>
      <c r="Q586" s="131"/>
    </row>
    <row r="587" spans="1:17" ht="15.75">
      <c r="A587" s="22"/>
      <c r="B587" s="12" t="s">
        <v>93</v>
      </c>
      <c r="C587" s="53" t="s">
        <v>92</v>
      </c>
      <c r="D587" s="105" t="s">
        <v>92</v>
      </c>
      <c r="E587" s="2">
        <f>(E7+E51+E80+E84+E112+E127+E147+E152+E172+E188+E212+E237+E257+E281+E296+E335+E347+E378+E397+E448+E468+E471+E495+E515+E532+E551+E561)</f>
        <v>20164669.892000001</v>
      </c>
      <c r="F587" s="2">
        <f>F7+F51+F80+F84+F112+F127+F147+F152+F172+F188+F212+F237+F257+F281+F296+F335+F347+F378+F397+F448+F468+F471+F495+F515+F532+F551+F561</f>
        <v>22654926.933000002</v>
      </c>
      <c r="G587" s="6">
        <f t="shared" si="140"/>
        <v>2490257.0410000011</v>
      </c>
      <c r="H587" s="2">
        <f>H7+H51+H80+H84+H112+H127+H147+H152+H172+H188+H212+H237+H257+H281+H296+H335+H347+H378+H397+H448+H468+H471+H495+H515+H532+H551+H561</f>
        <v>22025446.679450002</v>
      </c>
      <c r="I587" s="17">
        <f t="shared" si="141"/>
        <v>97.22144213745807</v>
      </c>
      <c r="J587" s="117"/>
      <c r="K587" s="132"/>
      <c r="L587" s="19"/>
      <c r="M587" s="117"/>
      <c r="N587" s="117"/>
      <c r="O587" s="117"/>
      <c r="P587" s="117"/>
      <c r="Q587" s="133"/>
    </row>
    <row r="588" spans="1:17" ht="15.75">
      <c r="A588" s="22"/>
      <c r="B588" s="12" t="s">
        <v>94</v>
      </c>
      <c r="C588" s="53" t="s">
        <v>92</v>
      </c>
      <c r="D588" s="105" t="s">
        <v>92</v>
      </c>
      <c r="E588" s="2">
        <f>E8+E52+E81+E85+E113+E128+E148+E153+E173+E189+E213+E238+E258+E282+E297+E336+E348+E379+E398+E449+E469+E472+E496+E516+E533+E544+E552+E562</f>
        <v>65492740.316000015</v>
      </c>
      <c r="F588" s="2">
        <f>(F8+F52+F81+F85+F113+F128+F148+F153+F173+F189+F213+F238+F258+F282+F297+F336+F348+F379+F398+F449+F469+F472+F496+F516+F533+F544+F552+F562)</f>
        <v>66540329.607000031</v>
      </c>
      <c r="G588" s="6">
        <f t="shared" si="140"/>
        <v>1047589.291000016</v>
      </c>
      <c r="H588" s="2">
        <f>(H8+H52+H81+H85+H113+H128+H148+H153+H173+H189+H213+H238+H258+H282+H297+H336+H348+H379+H398+H449+H469+H472+H496+H516+H533+H544+H552+H562)</f>
        <v>63642313.315159984</v>
      </c>
      <c r="I588" s="17">
        <f t="shared" si="141"/>
        <v>95.644722067118863</v>
      </c>
      <c r="J588" s="117"/>
      <c r="K588" s="117"/>
      <c r="L588" s="19"/>
      <c r="M588" s="117"/>
      <c r="N588" s="117"/>
      <c r="O588" s="117"/>
      <c r="P588" s="117"/>
      <c r="Q588" s="134"/>
    </row>
    <row r="589" spans="1:17" ht="15" customHeight="1">
      <c r="A589" s="22"/>
      <c r="B589" s="12" t="s">
        <v>95</v>
      </c>
      <c r="C589" s="53" t="s">
        <v>92</v>
      </c>
      <c r="D589" s="105" t="s">
        <v>92</v>
      </c>
      <c r="E589" s="2">
        <f>(E82+E129+E149+E214+E239+E260+E380+E450+E473+E518)</f>
        <v>800739.50887000014</v>
      </c>
      <c r="F589" s="2">
        <f>(F82+F129+F149+F214+F239+F260+F380+F450+F473+F518)</f>
        <v>800739.50887000014</v>
      </c>
      <c r="G589" s="6">
        <f t="shared" si="140"/>
        <v>0</v>
      </c>
      <c r="H589" s="2">
        <f>(H82+H129+H149+H214+H239+H260+H380+H450+H473+H518)</f>
        <v>944208.21057</v>
      </c>
      <c r="I589" s="17">
        <f t="shared" si="141"/>
        <v>117.9170254634322</v>
      </c>
      <c r="J589" s="117"/>
      <c r="K589" s="117"/>
      <c r="L589" s="19"/>
      <c r="M589" s="117"/>
      <c r="N589" s="117"/>
      <c r="O589" s="117"/>
      <c r="P589" s="117"/>
      <c r="Q589" s="134"/>
    </row>
    <row r="590" spans="1:17" ht="14.25" customHeight="1">
      <c r="A590" s="22"/>
      <c r="B590" s="12" t="s">
        <v>96</v>
      </c>
      <c r="C590" s="53" t="s">
        <v>92</v>
      </c>
      <c r="D590" s="105" t="s">
        <v>92</v>
      </c>
      <c r="E590" s="2">
        <f>(E130+E215+E240+E337+E381+E400+E451+E474+E497+E517)</f>
        <v>13801517.729</v>
      </c>
      <c r="F590" s="2">
        <f>(F130+F215+F240+F337+F381+F400+F451+F474+F497+F517)</f>
        <v>13801517.729</v>
      </c>
      <c r="G590" s="6">
        <f t="shared" si="140"/>
        <v>0</v>
      </c>
      <c r="H590" s="2">
        <f>(H130+H215+H240+H337+H381+H400+H451+H474+H497+H517)</f>
        <v>17472200.327999998</v>
      </c>
      <c r="I590" s="17">
        <f t="shared" si="141"/>
        <v>126.59622420574146</v>
      </c>
      <c r="J590" s="117"/>
      <c r="K590" s="117"/>
      <c r="L590" s="19"/>
      <c r="M590" s="117"/>
      <c r="N590" s="117"/>
      <c r="O590" s="117"/>
      <c r="P590" s="117"/>
      <c r="Q590" s="134"/>
    </row>
    <row r="591" spans="1:17" ht="18" customHeight="1">
      <c r="A591" s="22"/>
      <c r="B591" s="13" t="s">
        <v>97</v>
      </c>
      <c r="C591" s="111" t="s">
        <v>92</v>
      </c>
      <c r="D591" s="113" t="s">
        <v>92</v>
      </c>
      <c r="E591" s="2">
        <f>E9</f>
        <v>15880862.5</v>
      </c>
      <c r="F591" s="2">
        <f>F9</f>
        <v>16642700.153000001</v>
      </c>
      <c r="G591" s="6">
        <f t="shared" si="140"/>
        <v>761837.65300000086</v>
      </c>
      <c r="H591" s="2">
        <f>H9</f>
        <v>16579874.138</v>
      </c>
      <c r="I591" s="17">
        <f t="shared" si="141"/>
        <v>99.622501070004105</v>
      </c>
      <c r="J591" s="117"/>
      <c r="K591" s="117"/>
      <c r="L591" s="19"/>
      <c r="M591" s="117"/>
      <c r="N591" s="117"/>
      <c r="O591" s="117"/>
      <c r="P591" s="117"/>
      <c r="Q591" s="134"/>
    </row>
    <row r="593" spans="2:16" s="34" customFormat="1" ht="18.75" hidden="1">
      <c r="B593" s="35"/>
      <c r="C593" s="36"/>
      <c r="E593" s="38">
        <f>SUM(E587:E591)</f>
        <v>116140529.94587003</v>
      </c>
      <c r="F593" s="38">
        <f>SUM(F587:F591)</f>
        <v>120440213.93087004</v>
      </c>
      <c r="H593" s="26">
        <f>SUM(H587:H591)</f>
        <v>120664042.67117997</v>
      </c>
    </row>
    <row r="594" spans="2:16" s="34" customFormat="1" ht="18.75" hidden="1">
      <c r="B594" s="35"/>
      <c r="C594" s="36"/>
    </row>
    <row r="595" spans="2:16" s="34" customFormat="1" ht="18.75">
      <c r="B595" s="35"/>
      <c r="C595" s="36"/>
      <c r="E595" s="50"/>
      <c r="F595" s="50"/>
      <c r="G595" s="50"/>
      <c r="H595" s="50"/>
      <c r="I595" s="50"/>
    </row>
    <row r="596" spans="2:16" s="23" customFormat="1" ht="15.75" hidden="1">
      <c r="B596" s="24"/>
      <c r="C596" s="25"/>
      <c r="E596" s="51">
        <f>SUM(E587:E591)</f>
        <v>116140529.94587003</v>
      </c>
      <c r="F596" s="51">
        <f>SUM(F587:F591)</f>
        <v>120440213.93087004</v>
      </c>
      <c r="G596" s="51">
        <f>SUM(G587:G591)</f>
        <v>4299683.985000018</v>
      </c>
      <c r="H596" s="51">
        <f>SUM(H587:H591)</f>
        <v>120664042.67117997</v>
      </c>
      <c r="I596" s="52"/>
    </row>
    <row r="597" spans="2:16" ht="18.75">
      <c r="B597" s="220" t="s">
        <v>205</v>
      </c>
      <c r="C597" s="221"/>
      <c r="D597" s="222"/>
      <c r="E597" s="223"/>
      <c r="F597" s="224"/>
      <c r="G597" s="223"/>
      <c r="H597" s="223"/>
      <c r="I597" s="223"/>
      <c r="J597" s="222"/>
      <c r="K597" s="222"/>
      <c r="L597" s="222"/>
      <c r="M597" s="222"/>
      <c r="N597" s="222" t="s">
        <v>206</v>
      </c>
      <c r="O597" s="222"/>
      <c r="P597" s="222"/>
    </row>
    <row r="598" spans="2:16" hidden="1">
      <c r="E598" s="32">
        <f>E587+E588+E589+E590+E591</f>
        <v>116140529.94587003</v>
      </c>
      <c r="F598" s="32">
        <f>F587+F588+F589+F590+F591</f>
        <v>120440213.93087004</v>
      </c>
      <c r="G598" s="37"/>
      <c r="H598" s="32">
        <f>H587+H588+H589+H590+H591</f>
        <v>120664042.67117997</v>
      </c>
      <c r="I598" s="37"/>
    </row>
    <row r="599" spans="2:16">
      <c r="E599" s="37"/>
      <c r="F599" s="49"/>
      <c r="G599" s="37"/>
      <c r="H599" s="37"/>
      <c r="I599" s="37"/>
    </row>
    <row r="600" spans="2:16">
      <c r="E600" s="37"/>
      <c r="F600" s="49"/>
      <c r="G600" s="37"/>
      <c r="H600" s="37"/>
      <c r="I600" s="37"/>
    </row>
    <row r="601" spans="2:16">
      <c r="E601" s="37"/>
      <c r="F601" s="49"/>
      <c r="G601" s="37"/>
      <c r="H601" s="37"/>
      <c r="I601" s="37"/>
    </row>
    <row r="602" spans="2:16">
      <c r="E602" s="37"/>
      <c r="F602" s="48"/>
      <c r="G602" s="37"/>
      <c r="H602" s="37"/>
      <c r="I602" s="37"/>
    </row>
    <row r="612" spans="5:8">
      <c r="E612" s="37"/>
      <c r="F612" s="48"/>
      <c r="G612" s="37"/>
      <c r="H612" s="37"/>
    </row>
    <row r="613" spans="5:8">
      <c r="E613" s="37"/>
      <c r="F613" s="49"/>
      <c r="G613" s="37"/>
      <c r="H613" s="37"/>
    </row>
    <row r="614" spans="5:8">
      <c r="E614" s="37"/>
      <c r="F614" s="49"/>
      <c r="G614" s="37"/>
      <c r="H614" s="37"/>
    </row>
    <row r="615" spans="5:8">
      <c r="E615" s="37"/>
      <c r="F615" s="49"/>
      <c r="G615" s="37"/>
      <c r="H615" s="37"/>
    </row>
    <row r="616" spans="5:8">
      <c r="E616" s="37"/>
      <c r="F616" s="49"/>
      <c r="G616" s="37"/>
      <c r="H616" s="37"/>
    </row>
    <row r="617" spans="5:8">
      <c r="E617" s="37"/>
      <c r="F617" s="48"/>
      <c r="G617" s="37"/>
      <c r="H617" s="37"/>
    </row>
    <row r="618" spans="5:8">
      <c r="E618" s="37"/>
      <c r="F618" s="37"/>
      <c r="G618" s="37"/>
      <c r="H618" s="37"/>
    </row>
  </sheetData>
  <mergeCells count="371">
    <mergeCell ref="Q377:Q380"/>
    <mergeCell ref="C377:C381"/>
    <mergeCell ref="B382:B386"/>
    <mergeCell ref="C550:C553"/>
    <mergeCell ref="C392:C395"/>
    <mergeCell ref="C430:C433"/>
    <mergeCell ref="C439:C442"/>
    <mergeCell ref="C435:C438"/>
    <mergeCell ref="C421:C425"/>
    <mergeCell ref="B401:B404"/>
    <mergeCell ref="B447:B451"/>
    <mergeCell ref="C447:C451"/>
    <mergeCell ref="Q467:Q469"/>
    <mergeCell ref="C519:C525"/>
    <mergeCell ref="C396:C400"/>
    <mergeCell ref="C494:C497"/>
    <mergeCell ref="B494:B497"/>
    <mergeCell ref="B483:B485"/>
    <mergeCell ref="C483:C485"/>
    <mergeCell ref="B486:B490"/>
    <mergeCell ref="C486:C490"/>
    <mergeCell ref="B491:B493"/>
    <mergeCell ref="Q470:Q474"/>
    <mergeCell ref="B439:B442"/>
    <mergeCell ref="C491:C493"/>
    <mergeCell ref="B475:B478"/>
    <mergeCell ref="C475:C478"/>
    <mergeCell ref="B479:B482"/>
    <mergeCell ref="C479:C482"/>
    <mergeCell ref="B430:B433"/>
    <mergeCell ref="C452:C456"/>
    <mergeCell ref="C462:C466"/>
    <mergeCell ref="Q494:Q497"/>
    <mergeCell ref="A79:A82"/>
    <mergeCell ref="B79:B82"/>
    <mergeCell ref="C79:C82"/>
    <mergeCell ref="B405:B408"/>
    <mergeCell ref="C405:C408"/>
    <mergeCell ref="B409:B412"/>
    <mergeCell ref="C409:C412"/>
    <mergeCell ref="B514:B518"/>
    <mergeCell ref="C514:C518"/>
    <mergeCell ref="C401:C404"/>
    <mergeCell ref="B396:B400"/>
    <mergeCell ref="B377:B381"/>
    <mergeCell ref="B392:B395"/>
    <mergeCell ref="C211:C215"/>
    <mergeCell ref="B211:B215"/>
    <mergeCell ref="B251:B255"/>
    <mergeCell ref="B246:B250"/>
    <mergeCell ref="B310:B313"/>
    <mergeCell ref="C310:C313"/>
    <mergeCell ref="B285:B289"/>
    <mergeCell ref="C236:C240"/>
    <mergeCell ref="B270:B274"/>
    <mergeCell ref="C270:C274"/>
    <mergeCell ref="B275:B279"/>
    <mergeCell ref="A531:A542"/>
    <mergeCell ref="C531:C534"/>
    <mergeCell ref="A543:A549"/>
    <mergeCell ref="C560:C563"/>
    <mergeCell ref="A514:A530"/>
    <mergeCell ref="Q560:Q563"/>
    <mergeCell ref="Q550:Q553"/>
    <mergeCell ref="C535:C538"/>
    <mergeCell ref="B554:B557"/>
    <mergeCell ref="C554:C557"/>
    <mergeCell ref="Q514:Q518"/>
    <mergeCell ref="B539:B542"/>
    <mergeCell ref="C539:C542"/>
    <mergeCell ref="B531:B534"/>
    <mergeCell ref="Q531:Q534"/>
    <mergeCell ref="Q543:Q544"/>
    <mergeCell ref="B510:B513"/>
    <mergeCell ref="C387:C391"/>
    <mergeCell ref="B568:B571"/>
    <mergeCell ref="C568:C571"/>
    <mergeCell ref="B576:B578"/>
    <mergeCell ref="C576:C578"/>
    <mergeCell ref="B564:B567"/>
    <mergeCell ref="C564:C567"/>
    <mergeCell ref="B498:B501"/>
    <mergeCell ref="C498:C501"/>
    <mergeCell ref="B502:B505"/>
    <mergeCell ref="C510:C513"/>
    <mergeCell ref="B519:B525"/>
    <mergeCell ref="C543:C544"/>
    <mergeCell ref="B543:B544"/>
    <mergeCell ref="B550:B553"/>
    <mergeCell ref="B526:B530"/>
    <mergeCell ref="C526:C530"/>
    <mergeCell ref="B558:B559"/>
    <mergeCell ref="C558:C559"/>
    <mergeCell ref="B560:B563"/>
    <mergeCell ref="B572:B575"/>
    <mergeCell ref="C572:C575"/>
    <mergeCell ref="B535:B538"/>
    <mergeCell ref="Q396:Q400"/>
    <mergeCell ref="C216:C220"/>
    <mergeCell ref="B221:B225"/>
    <mergeCell ref="C221:C225"/>
    <mergeCell ref="Q236:Q240"/>
    <mergeCell ref="Q256:Q260"/>
    <mergeCell ref="Q280:Q284"/>
    <mergeCell ref="B203:B206"/>
    <mergeCell ref="C285:C289"/>
    <mergeCell ref="B338:B341"/>
    <mergeCell ref="C338:C341"/>
    <mergeCell ref="Q334:Q337"/>
    <mergeCell ref="B207:B210"/>
    <mergeCell ref="C207:C210"/>
    <mergeCell ref="Q295:Q299"/>
    <mergeCell ref="C251:C255"/>
    <mergeCell ref="Q346:Q350"/>
    <mergeCell ref="C355:C358"/>
    <mergeCell ref="C290:C294"/>
    <mergeCell ref="B266:B269"/>
    <mergeCell ref="C266:C269"/>
    <mergeCell ref="B346:B350"/>
    <mergeCell ref="C346:C350"/>
    <mergeCell ref="Q211:Q215"/>
    <mergeCell ref="A494:A513"/>
    <mergeCell ref="B467:B469"/>
    <mergeCell ref="C502:C505"/>
    <mergeCell ref="B506:B509"/>
    <mergeCell ref="C506:C509"/>
    <mergeCell ref="A467:A469"/>
    <mergeCell ref="B470:B474"/>
    <mergeCell ref="C470:C474"/>
    <mergeCell ref="A295:A333"/>
    <mergeCell ref="C342:C345"/>
    <mergeCell ref="B342:B345"/>
    <mergeCell ref="A334:A341"/>
    <mergeCell ref="B314:B318"/>
    <mergeCell ref="C314:C318"/>
    <mergeCell ref="B319:B323"/>
    <mergeCell ref="C319:C323"/>
    <mergeCell ref="C329:C333"/>
    <mergeCell ref="B334:B337"/>
    <mergeCell ref="B329:B333"/>
    <mergeCell ref="C324:C328"/>
    <mergeCell ref="B300:B304"/>
    <mergeCell ref="C300:C304"/>
    <mergeCell ref="B452:B456"/>
    <mergeCell ref="B457:B461"/>
    <mergeCell ref="A470:A493"/>
    <mergeCell ref="C467:C469"/>
    <mergeCell ref="C351:C354"/>
    <mergeCell ref="B355:B358"/>
    <mergeCell ref="C382:C386"/>
    <mergeCell ref="B387:B391"/>
    <mergeCell ref="B371:B376"/>
    <mergeCell ref="C371:C376"/>
    <mergeCell ref="B359:B362"/>
    <mergeCell ref="C359:C362"/>
    <mergeCell ref="A377:A395"/>
    <mergeCell ref="A396:A446"/>
    <mergeCell ref="B413:B416"/>
    <mergeCell ref="C413:C416"/>
    <mergeCell ref="B417:B420"/>
    <mergeCell ref="C417:C420"/>
    <mergeCell ref="B435:B438"/>
    <mergeCell ref="B462:B466"/>
    <mergeCell ref="C457:C461"/>
    <mergeCell ref="B443:B446"/>
    <mergeCell ref="C443:C446"/>
    <mergeCell ref="B421:B425"/>
    <mergeCell ref="B426:B429"/>
    <mergeCell ref="C426:C429"/>
    <mergeCell ref="Q187:Q190"/>
    <mergeCell ref="A342:A345"/>
    <mergeCell ref="C155:C158"/>
    <mergeCell ref="B159:B162"/>
    <mergeCell ref="B280:B284"/>
    <mergeCell ref="C280:C284"/>
    <mergeCell ref="B261:B265"/>
    <mergeCell ref="C261:C265"/>
    <mergeCell ref="B231:B235"/>
    <mergeCell ref="C231:C235"/>
    <mergeCell ref="B241:B245"/>
    <mergeCell ref="C241:C245"/>
    <mergeCell ref="B324:B328"/>
    <mergeCell ref="C334:C337"/>
    <mergeCell ref="B295:B299"/>
    <mergeCell ref="C295:C299"/>
    <mergeCell ref="C179:C182"/>
    <mergeCell ref="A187:A206"/>
    <mergeCell ref="C203:C206"/>
    <mergeCell ref="C163:C166"/>
    <mergeCell ref="B256:B260"/>
    <mergeCell ref="Q171:Q174"/>
    <mergeCell ref="A1:Q1"/>
    <mergeCell ref="B6:B9"/>
    <mergeCell ref="B3:B4"/>
    <mergeCell ref="C3:C4"/>
    <mergeCell ref="E3:I3"/>
    <mergeCell ref="A3:A4"/>
    <mergeCell ref="J3:L3"/>
    <mergeCell ref="M3:N3"/>
    <mergeCell ref="C6:C9"/>
    <mergeCell ref="D3:D4"/>
    <mergeCell ref="A6:A49"/>
    <mergeCell ref="B14:B17"/>
    <mergeCell ref="C14:C17"/>
    <mergeCell ref="B22:B25"/>
    <mergeCell ref="C22:C25"/>
    <mergeCell ref="C26:C29"/>
    <mergeCell ref="C46:C49"/>
    <mergeCell ref="B18:B21"/>
    <mergeCell ref="C18:C21"/>
    <mergeCell ref="Q6:Q9"/>
    <mergeCell ref="O3:P3"/>
    <mergeCell ref="C10:C13"/>
    <mergeCell ref="B26:B29"/>
    <mergeCell ref="B30:B33"/>
    <mergeCell ref="B10:B13"/>
    <mergeCell ref="Q3:Q4"/>
    <mergeCell ref="A550:A559"/>
    <mergeCell ref="A560:A578"/>
    <mergeCell ref="B46:B49"/>
    <mergeCell ref="B146:B150"/>
    <mergeCell ref="C146:C150"/>
    <mergeCell ref="A111:A125"/>
    <mergeCell ref="B75:B78"/>
    <mergeCell ref="C75:C78"/>
    <mergeCell ref="A83:A110"/>
    <mergeCell ref="B91:B94"/>
    <mergeCell ref="C91:C94"/>
    <mergeCell ref="B95:B98"/>
    <mergeCell ref="C95:C98"/>
    <mergeCell ref="B99:B102"/>
    <mergeCell ref="C99:C102"/>
    <mergeCell ref="C87:C90"/>
    <mergeCell ref="B107:B110"/>
    <mergeCell ref="B175:B178"/>
    <mergeCell ref="C175:C178"/>
    <mergeCell ref="B179:B182"/>
    <mergeCell ref="C275:C279"/>
    <mergeCell ref="A236:A255"/>
    <mergeCell ref="Q50:Q53"/>
    <mergeCell ref="C42:C45"/>
    <mergeCell ref="B42:B45"/>
    <mergeCell ref="Q83:Q86"/>
    <mergeCell ref="B50:B54"/>
    <mergeCell ref="C50:C54"/>
    <mergeCell ref="B60:B64"/>
    <mergeCell ref="B34:B37"/>
    <mergeCell ref="C34:C37"/>
    <mergeCell ref="B38:B41"/>
    <mergeCell ref="C38:C41"/>
    <mergeCell ref="C60:C64"/>
    <mergeCell ref="B83:B86"/>
    <mergeCell ref="B65:B69"/>
    <mergeCell ref="C65:C69"/>
    <mergeCell ref="B70:B74"/>
    <mergeCell ref="C70:C74"/>
    <mergeCell ref="Q79:Q82"/>
    <mergeCell ref="C103:C106"/>
    <mergeCell ref="C120:C122"/>
    <mergeCell ref="B55:B59"/>
    <mergeCell ref="C126:C130"/>
    <mergeCell ref="B351:B354"/>
    <mergeCell ref="B305:B309"/>
    <mergeCell ref="C305:C309"/>
    <mergeCell ref="B236:B240"/>
    <mergeCell ref="B290:B294"/>
    <mergeCell ref="B131:B135"/>
    <mergeCell ref="C131:C135"/>
    <mergeCell ref="B126:B130"/>
    <mergeCell ref="B136:B140"/>
    <mergeCell ref="C136:C140"/>
    <mergeCell ref="B117:B119"/>
    <mergeCell ref="C195:C198"/>
    <mergeCell ref="B199:B202"/>
    <mergeCell ref="B187:B190"/>
    <mergeCell ref="C187:C190"/>
    <mergeCell ref="Q111:Q113"/>
    <mergeCell ref="C123:C125"/>
    <mergeCell ref="B114:B116"/>
    <mergeCell ref="C114:C116"/>
    <mergeCell ref="B171:B174"/>
    <mergeCell ref="C171:C174"/>
    <mergeCell ref="B167:B170"/>
    <mergeCell ref="C167:C170"/>
    <mergeCell ref="Q126:Q130"/>
    <mergeCell ref="A50:A78"/>
    <mergeCell ref="C83:C86"/>
    <mergeCell ref="B111:B113"/>
    <mergeCell ref="C30:C33"/>
    <mergeCell ref="C55:C59"/>
    <mergeCell ref="C191:C194"/>
    <mergeCell ref="A256:A279"/>
    <mergeCell ref="B226:B230"/>
    <mergeCell ref="C226:C230"/>
    <mergeCell ref="A211:A235"/>
    <mergeCell ref="C256:C260"/>
    <mergeCell ref="A207:A210"/>
    <mergeCell ref="C246:C250"/>
    <mergeCell ref="A126:A145"/>
    <mergeCell ref="A151:A166"/>
    <mergeCell ref="C199:C202"/>
    <mergeCell ref="C183:C186"/>
    <mergeCell ref="B183:B186"/>
    <mergeCell ref="B195:B198"/>
    <mergeCell ref="C117:C119"/>
    <mergeCell ref="B120:B122"/>
    <mergeCell ref="C111:C113"/>
    <mergeCell ref="B87:B90"/>
    <mergeCell ref="B103:B106"/>
    <mergeCell ref="B363:B366"/>
    <mergeCell ref="C363:C366"/>
    <mergeCell ref="B367:B370"/>
    <mergeCell ref="C367:C370"/>
    <mergeCell ref="A447:A466"/>
    <mergeCell ref="Q447:Q451"/>
    <mergeCell ref="A280:A294"/>
    <mergeCell ref="C107:C110"/>
    <mergeCell ref="B141:B145"/>
    <mergeCell ref="C141:C145"/>
    <mergeCell ref="C151:C154"/>
    <mergeCell ref="C159:C162"/>
    <mergeCell ref="B163:B166"/>
    <mergeCell ref="Q146:Q150"/>
    <mergeCell ref="B155:B158"/>
    <mergeCell ref="Q151:Q154"/>
    <mergeCell ref="B123:B125"/>
    <mergeCell ref="B216:B220"/>
    <mergeCell ref="B191:B194"/>
    <mergeCell ref="A167:A169"/>
    <mergeCell ref="B151:B154"/>
    <mergeCell ref="A146:A150"/>
    <mergeCell ref="A171:A186"/>
    <mergeCell ref="A346:A376"/>
    <mergeCell ref="Q373:Q375"/>
    <mergeCell ref="D369:D370"/>
    <mergeCell ref="E369:E370"/>
    <mergeCell ref="F369:F370"/>
    <mergeCell ref="H369:H370"/>
    <mergeCell ref="I369:I370"/>
    <mergeCell ref="J369:J370"/>
    <mergeCell ref="K369:K370"/>
    <mergeCell ref="L369:L370"/>
    <mergeCell ref="M369:M370"/>
    <mergeCell ref="N369:N370"/>
    <mergeCell ref="O369:O370"/>
    <mergeCell ref="P369:P370"/>
    <mergeCell ref="Q369:Q370"/>
    <mergeCell ref="D373:D375"/>
    <mergeCell ref="E373:E375"/>
    <mergeCell ref="F373:F375"/>
    <mergeCell ref="H373:H375"/>
    <mergeCell ref="I373:I375"/>
    <mergeCell ref="J373:J375"/>
    <mergeCell ref="K373:K375"/>
    <mergeCell ref="L373:L375"/>
    <mergeCell ref="M373:M375"/>
    <mergeCell ref="N373:N375"/>
    <mergeCell ref="O373:O375"/>
    <mergeCell ref="P373:P375"/>
    <mergeCell ref="D348:D350"/>
    <mergeCell ref="E348:E349"/>
    <mergeCell ref="F348:F349"/>
    <mergeCell ref="H348:H349"/>
    <mergeCell ref="I348:I349"/>
    <mergeCell ref="J348:J349"/>
    <mergeCell ref="K348:K349"/>
    <mergeCell ref="L348:L349"/>
    <mergeCell ref="M348:M349"/>
    <mergeCell ref="N348:N349"/>
    <mergeCell ref="O348:O349"/>
    <mergeCell ref="P348:P349"/>
  </mergeCells>
  <pageMargins left="0.19685039370078741" right="0.15748031496062992" top="0.55118110236220474" bottom="0.31496062992125984" header="0.35433070866141736" footer="0.31496062992125984"/>
  <pageSetup paperSize="9" scale="8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</dc:creator>
  <cp:lastModifiedBy>Наталья Макаренко</cp:lastModifiedBy>
  <cp:lastPrinted>2022-04-12T07:09:27Z</cp:lastPrinted>
  <dcterms:created xsi:type="dcterms:W3CDTF">2016-01-25T11:04:51Z</dcterms:created>
  <dcterms:modified xsi:type="dcterms:W3CDTF">2022-04-12T07:10:10Z</dcterms:modified>
</cp:coreProperties>
</file>