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05" windowWidth="19155" windowHeight="6930" tabRatio="922"/>
  </bookViews>
  <sheets>
    <sheet name="1" sheetId="13" r:id="rId1"/>
  </sheets>
  <externalReferences>
    <externalReference r:id="rId2"/>
    <externalReference r:id="rId3"/>
    <externalReference r:id="rId4"/>
  </externalReferences>
  <definedNames>
    <definedName name="list_rnu_work">'[1]Фильтр работы'!$G$2:$G$1000</definedName>
    <definedName name="а">'[2]Фильтр работы'!$G$2:$G$1000</definedName>
    <definedName name="д">'[2]Фильтр работы'!$G$2:$G$1000</definedName>
    <definedName name="_xlnm.Print_Titles" localSheetId="0">'1'!$10:$10</definedName>
    <definedName name="_xlnm.Print_Area" localSheetId="0">'1'!$A$1:$S$926</definedName>
  </definedNames>
  <calcPr calcId="125725"/>
</workbook>
</file>

<file path=xl/calcChain.xml><?xml version="1.0" encoding="utf-8"?>
<calcChain xmlns="http://schemas.openxmlformats.org/spreadsheetml/2006/main">
  <c r="Q850" i="13"/>
  <c r="Q930" s="1"/>
  <c r="S899"/>
  <c r="Q899"/>
  <c r="O899"/>
  <c r="M899"/>
  <c r="K899"/>
  <c r="S11" l="1"/>
  <c r="Q11"/>
  <c r="O11"/>
  <c r="M11"/>
  <c r="S908"/>
  <c r="Q908"/>
  <c r="O908"/>
  <c r="M908"/>
  <c r="K908"/>
  <c r="S904" l="1"/>
  <c r="Q904"/>
  <c r="O904"/>
  <c r="M904"/>
  <c r="K904"/>
  <c r="S734" l="1"/>
  <c r="Q734"/>
  <c r="O734"/>
  <c r="M734"/>
  <c r="K734"/>
  <c r="M786"/>
  <c r="S826" l="1"/>
  <c r="Q826"/>
  <c r="O826"/>
  <c r="M826"/>
  <c r="K826"/>
  <c r="K19" l="1"/>
  <c r="K11" s="1"/>
  <c r="S906" l="1"/>
  <c r="Q906"/>
  <c r="O906"/>
  <c r="M906"/>
  <c r="K906"/>
  <c r="S878"/>
  <c r="Q878"/>
  <c r="O878"/>
  <c r="M878"/>
  <c r="K878"/>
  <c r="O850" l="1"/>
  <c r="S850"/>
  <c r="M850"/>
  <c r="K850"/>
  <c r="S682"/>
  <c r="Q682"/>
  <c r="O682"/>
  <c r="M682"/>
  <c r="K682"/>
  <c r="S731"/>
  <c r="Q731"/>
  <c r="O731"/>
  <c r="M731"/>
  <c r="K731"/>
  <c r="K607" l="1"/>
  <c r="Q663"/>
  <c r="K663"/>
  <c r="S663" l="1"/>
  <c r="O663"/>
  <c r="M663"/>
  <c r="J660"/>
  <c r="M659"/>
  <c r="S654"/>
  <c r="Q654"/>
  <c r="O654"/>
  <c r="M654"/>
  <c r="O650"/>
  <c r="S647"/>
  <c r="Q647"/>
  <c r="O647"/>
  <c r="M647"/>
  <c r="Q641"/>
  <c r="O641"/>
  <c r="S639"/>
  <c r="Q639"/>
  <c r="M639"/>
  <c r="O625"/>
  <c r="O619"/>
  <c r="S616"/>
  <c r="Q616"/>
  <c r="M616"/>
  <c r="S615"/>
  <c r="Q615"/>
  <c r="O615"/>
  <c r="O614"/>
  <c r="O613"/>
  <c r="O612"/>
  <c r="O611"/>
  <c r="O608"/>
  <c r="O607" l="1"/>
  <c r="M607"/>
  <c r="S607"/>
  <c r="Q607"/>
  <c r="S794" l="1"/>
  <c r="Q794"/>
  <c r="O794"/>
  <c r="K794"/>
  <c r="M813"/>
  <c r="M794" s="1"/>
  <c r="K859" l="1"/>
  <c r="S868"/>
  <c r="S859" s="1"/>
  <c r="Q868"/>
  <c r="Q859" s="1"/>
  <c r="O868"/>
  <c r="O859" s="1"/>
  <c r="M868"/>
  <c r="M859" s="1"/>
  <c r="S927" l="1"/>
  <c r="Q927"/>
  <c r="O927"/>
  <c r="M927"/>
  <c r="S567"/>
  <c r="S36" s="1"/>
  <c r="Q567"/>
  <c r="Q36" s="1"/>
  <c r="O567"/>
  <c r="O36" s="1"/>
  <c r="M529"/>
  <c r="M36" s="1"/>
  <c r="M930" s="1"/>
  <c r="K522"/>
  <c r="K502"/>
  <c r="K501"/>
  <c r="J501"/>
  <c r="K500"/>
  <c r="K499"/>
  <c r="J499"/>
  <c r="K492"/>
  <c r="K491"/>
  <c r="K472"/>
  <c r="K335"/>
  <c r="J334"/>
  <c r="K327"/>
  <c r="K326"/>
  <c r="J326"/>
  <c r="K228"/>
  <c r="K227"/>
  <c r="J227"/>
  <c r="G90"/>
  <c r="K831"/>
  <c r="M831"/>
  <c r="O831"/>
  <c r="Q831"/>
  <c r="S831"/>
  <c r="M843"/>
  <c r="K844"/>
  <c r="O844"/>
  <c r="Q844"/>
  <c r="S844"/>
  <c r="K845"/>
  <c r="O845"/>
  <c r="Q845"/>
  <c r="S845"/>
  <c r="K846"/>
  <c r="O846"/>
  <c r="Q846"/>
  <c r="S846"/>
  <c r="K925"/>
  <c r="M925"/>
  <c r="O925"/>
  <c r="Q925"/>
  <c r="S925"/>
  <c r="S930" l="1"/>
  <c r="K36"/>
  <c r="K930" s="1"/>
  <c r="S843"/>
  <c r="Q843"/>
  <c r="K843"/>
  <c r="O843"/>
  <c r="O930" s="1"/>
</calcChain>
</file>

<file path=xl/sharedStrings.xml><?xml version="1.0" encoding="utf-8"?>
<sst xmlns="http://schemas.openxmlformats.org/spreadsheetml/2006/main" count="6004" uniqueCount="1778">
  <si>
    <t>№ п/п</t>
  </si>
  <si>
    <t>Потребители государственных услуг</t>
  </si>
  <si>
    <t>Единицы измерения показателя объема государственной услуги (работы)</t>
  </si>
  <si>
    <t xml:space="preserve">Наименование государственной программы </t>
  </si>
  <si>
    <t>2025 год</t>
  </si>
  <si>
    <t xml:space="preserve">Наименование главного распорядителя средств областного бюджета </t>
  </si>
  <si>
    <t>Реестровый номер услуги или код базовой услуги из базового (отраслевого) или регионального перечня услуг (работ)</t>
  </si>
  <si>
    <t>2023 год (ожидаемое исполнение)</t>
  </si>
  <si>
    <t>2024  год</t>
  </si>
  <si>
    <t>2026 год</t>
  </si>
  <si>
    <t>Наименование показателя, характеризующего объем государственной услуги (работы)</t>
  </si>
  <si>
    <t>Наименование государственной услуги (работы)</t>
  </si>
  <si>
    <t>Код (коды)  бюджетной классификации</t>
  </si>
  <si>
    <t>Сведения о фактических и плановых объемах оказания государственных услуг (работ) и объемах субсидий на их выполнение в 2022-2026 годах государственными бюджетными и автономными учреждениями Курской области</t>
  </si>
  <si>
    <t xml:space="preserve">Планируемый объем  оказания государственных услуг (выполнения работ) </t>
  </si>
  <si>
    <t>Предусмотренный объем субсидии на оказание государственных услуг (выполнение работ)  (рублей)</t>
  </si>
  <si>
    <t>Планируемый объем субсидии на оказание государственных услуг (выполнение работ)   (рублей)</t>
  </si>
  <si>
    <t xml:space="preserve">Планируемый объем  оказания государственных услуг (выполнения работ)  </t>
  </si>
  <si>
    <t xml:space="preserve">Планируемый объем  оказания государственных услуг (выполнения работ)   </t>
  </si>
  <si>
    <t xml:space="preserve">Объем  оказания государственных услуг (выполнения работ) </t>
  </si>
  <si>
    <t>Объем субсидии на оказание государственных услуг (выполнение работ) (рублей)</t>
  </si>
  <si>
    <t>Комитет региональной безопасности Курской области</t>
  </si>
  <si>
    <t xml:space="preserve">«Защита населения и территорий от чрезвычайных ситуаций,
обеспечение пожарной безопасности и безопасности людей
на водных объектах»
</t>
  </si>
  <si>
    <t>Реализация дополнительных профессиональных  программ повышения квалификации</t>
  </si>
  <si>
    <t>854200.Р.49.0.12810001001</t>
  </si>
  <si>
    <t>Юридические лица, физические лица</t>
  </si>
  <si>
    <t>комплектование слушателями учебных групп в соответствии с подлежащими обучению категориями</t>
  </si>
  <si>
    <t>шт</t>
  </si>
  <si>
    <t>Администрация Курской области</t>
  </si>
  <si>
    <t xml:space="preserve">Содержание (эксплуатация) имущества, находящегося в 
государственной (муниципальной) собственности
</t>
  </si>
  <si>
    <t>841119.Р.49.0.8III0001002</t>
  </si>
  <si>
    <t xml:space="preserve">государственные органы Курской области
(Правительство Курской области, Администрация Курской области, Курская областная Дума)
</t>
  </si>
  <si>
    <t xml:space="preserve">эксплуатируема площадь </t>
  </si>
  <si>
    <t>тыс. м.кв.</t>
  </si>
  <si>
    <t xml:space="preserve">Организация и осуществление транспортного обслуживания должностных лиц,
 государственных органов и государственных учреждений
</t>
  </si>
  <si>
    <t>493939.Р.49.1.7III0001001</t>
  </si>
  <si>
    <t>машино-часы работы автомобиля</t>
  </si>
  <si>
    <t>ед.</t>
  </si>
  <si>
    <t>Протокольное сопровождение мероприятий, техническое и организационное обеспечение документационного оборота Правительства Курской области, Администрации Курской области</t>
  </si>
  <si>
    <t>821100.Р.49.1.32II0001002</t>
  </si>
  <si>
    <t xml:space="preserve">Правительство Курской области, Администрация  Курской  области </t>
  </si>
  <si>
    <t>Количество человек</t>
  </si>
  <si>
    <t>человек</t>
  </si>
  <si>
    <t>Обеспечение деятельности Губернатора Курской области, Правительства Курской области и Администра-ции Курской области</t>
  </si>
  <si>
    <t>841100.Р.49.1.32VI0002002</t>
  </si>
  <si>
    <t>841100.Р.49.1.322Х0001001</t>
  </si>
  <si>
    <t xml:space="preserve">первый заместитель Губернатора Курской области – Председатель Правительства Курской области, сотрудники Правительства Курской области, сотрудники Администрации  Курской  области 
</t>
  </si>
  <si>
    <t>682000.Р.49.1.322.0001000</t>
  </si>
  <si>
    <t xml:space="preserve">Исполнительные органы Курской области </t>
  </si>
  <si>
    <t>арендуемая площадь</t>
  </si>
  <si>
    <t>кв. м.</t>
  </si>
  <si>
    <t>Предоставление в безвозмездное пользование имущества для краткосрочного проживания, в целях организации и проведения мероприятий</t>
  </si>
  <si>
    <t>552000.Р.49.1.30VV0001001</t>
  </si>
  <si>
    <t>Администрация Курской области, Правительство Курской области, органы исполнительной власти Курской области</t>
  </si>
  <si>
    <t>количество мероприятий</t>
  </si>
  <si>
    <t>Курская областная Дума, лица, замещающие государственные должности Курской области в  исполнительных органах Курской области,  должностные лица  Администрации  Курской  области и исполнительных органов Курской области, исполнительные органы Курской области</t>
  </si>
  <si>
    <t>Министерство имущества Курской области</t>
  </si>
  <si>
    <t>государственная программа Курской области "Управление имуществом Курской области"</t>
  </si>
  <si>
    <t>749000.Р.49.0.15VI0001001</t>
  </si>
  <si>
    <t>физические лица; юридические лица</t>
  </si>
  <si>
    <t>Количество рассмотренных заявлений, связанных с наличием ошибок, допущенных при определении кадастровой стоимости</t>
  </si>
  <si>
    <t>812.0113.2510110010.611</t>
  </si>
  <si>
    <t>749000.Р.49.0.15110003001</t>
  </si>
  <si>
    <t>Количество объектов недвижимости, в отношении которых представлены разъяснения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</si>
  <si>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 информации, необходимой для ведения Единого государственного реестра недвижимости</t>
  </si>
  <si>
    <t>749000.Р.49.0.15XI0001001</t>
  </si>
  <si>
    <t>Объем представленной информации</t>
  </si>
  <si>
    <t>749000.Р.49.0.15.70001001</t>
  </si>
  <si>
    <t>Количество выданных копий документов</t>
  </si>
  <si>
    <t>749000.Р.49.1.15VV0001001</t>
  </si>
  <si>
    <t>Количество отчетов о сборе, обработке, систематизации и хранении информации</t>
  </si>
  <si>
    <t>749000.Р.49.1.15.80001001</t>
  </si>
  <si>
    <t xml:space="preserve">Количество объектов недвижимости, для которых определена кадастровая стоимость </t>
  </si>
  <si>
    <t>749000.Р.49.1.15990001001</t>
  </si>
  <si>
    <t>Количество объектов недвижимости, для которых определена кадастровая стоимость</t>
  </si>
  <si>
    <t>749000.Р.49.1.15380001002</t>
  </si>
  <si>
    <t xml:space="preserve">Количество обследованных объектов </t>
  </si>
  <si>
    <t>680000.Р.49.1.15390001002</t>
  </si>
  <si>
    <t>Количество оформленных документов</t>
  </si>
  <si>
    <t>749000.Р.49.1.15410001001</t>
  </si>
  <si>
    <t>Количество оформленных проектов договоров, правовых актов и решений</t>
  </si>
  <si>
    <t>749000.Р.49.1.15XL0001001</t>
  </si>
  <si>
    <t>Количество рассмотренных заявлений об установлении кадастровой стоимости объекта недвижимости в размере его рыночной стоимости</t>
  </si>
  <si>
    <r>
      <t>рассмотрение заявлений, связанных с наличием ошибок, допущенных при определении кадастровой стоимости</t>
    </r>
    <r>
      <rPr>
        <sz val="12"/>
        <color theme="1"/>
        <rFont val="Calibri"/>
        <family val="2"/>
        <charset val="204"/>
      </rPr>
      <t xml:space="preserve">
</t>
    </r>
  </si>
  <si>
    <r>
      <t>разъяснение результатов определения кадастровой стоимости</t>
    </r>
    <r>
      <rPr>
        <sz val="12"/>
        <color theme="1"/>
        <rFont val="Calibri"/>
        <family val="2"/>
        <charset val="204"/>
      </rPr>
      <t xml:space="preserve">
</t>
    </r>
  </si>
  <si>
    <t>юридические лица</t>
  </si>
  <si>
    <r>
      <t>Использование технических паспортов, оценочной и иной учетно-технической документации</t>
    </r>
    <r>
      <rPr>
        <sz val="12"/>
        <color theme="1"/>
        <rFont val="Calibri"/>
        <family val="2"/>
        <charset val="204"/>
      </rPr>
      <t xml:space="preserve">
</t>
    </r>
  </si>
  <si>
    <r>
      <t>Сбор, обработка, систематизация, накопление и хранение информации при определении кадастровой стоимости и формируемой в результате ее проведения</t>
    </r>
    <r>
      <rPr>
        <sz val="12"/>
        <color theme="1"/>
        <rFont val="Calibri"/>
        <family val="2"/>
        <charset val="204"/>
      </rPr>
      <t xml:space="preserve">
</t>
    </r>
  </si>
  <si>
    <r>
      <t>Определение кадастровой стоимости объектов недвижимости в соответствии со статьей 14 Федерального закона от 3 июля 2016 № 237-ФЗ "О государственной кадастровой оценке"</t>
    </r>
    <r>
      <rPr>
        <sz val="12"/>
        <color theme="1"/>
        <rFont val="Calibri"/>
        <family val="2"/>
        <charset val="204"/>
      </rPr>
      <t xml:space="preserve">
</t>
    </r>
  </si>
  <si>
    <r>
      <t>Определение кадастровой стоимости объектов недвижимости в соответствии со статьей 16 Федерального закона от 3 июля 2016 № 237-ФЗ "О государственной кадастровой оценке"</t>
    </r>
    <r>
      <rPr>
        <sz val="12"/>
        <color theme="1"/>
        <rFont val="Calibri"/>
        <family val="2"/>
        <charset val="204"/>
      </rPr>
      <t xml:space="preserve">
</t>
    </r>
  </si>
  <si>
    <r>
      <t>Сбор материалов для определения вида фактического использования объектов недвижимого имущества (зданий, строений, сооружений, помещений), в отношении которых налоговая база определяется как кадастровая стоимость</t>
    </r>
    <r>
      <rPr>
        <sz val="12"/>
        <color theme="1"/>
        <rFont val="Calibri"/>
        <family val="2"/>
        <charset val="204"/>
      </rPr>
      <t xml:space="preserve">
</t>
    </r>
  </si>
  <si>
    <r>
      <t>исполнительный орган Курской области (Министерство имущества Курской области);</t>
    </r>
    <r>
      <rPr>
        <sz val="12"/>
        <color theme="1"/>
        <rFont val="Calibri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физические лица; юридические лица</t>
    </r>
    <r>
      <rPr>
        <sz val="12"/>
        <color theme="1"/>
        <rFont val="Calibri"/>
        <family val="2"/>
        <charset val="204"/>
      </rPr>
      <t xml:space="preserve">
</t>
    </r>
  </si>
  <si>
    <r>
      <t>Подготовка документов, необходимых для государственной регистрации права собственности Курской области на объекты недвижимого имущества, земельные участки, находящиеся в собственности Курской области, а также земельные участки, государственная собственность на которые не разграничена, расположенные в границах города Курска</t>
    </r>
    <r>
      <rPr>
        <sz val="12"/>
        <color theme="1"/>
        <rFont val="Calibri"/>
        <family val="2"/>
        <charset val="204"/>
      </rPr>
      <t xml:space="preserve">
</t>
    </r>
  </si>
  <si>
    <r>
      <t>исполнительный орган Курской области (Министерство имущества Курской области)</t>
    </r>
    <r>
      <rPr>
        <sz val="12"/>
        <color theme="1"/>
        <rFont val="Calibri"/>
        <family val="2"/>
        <charset val="204"/>
      </rPr>
      <t xml:space="preserve">
</t>
    </r>
  </si>
  <si>
    <r>
      <t>Обеспечение реализации полномочий Курской области по предоставлению земельных участков из земель сельскохозяйственного назначения, право государственной собственности на которые не разграничено</t>
    </r>
    <r>
      <rPr>
        <sz val="12"/>
        <color theme="1"/>
        <rFont val="Calibri"/>
        <family val="2"/>
        <charset val="204"/>
      </rPr>
      <t xml:space="preserve">
</t>
    </r>
  </si>
  <si>
    <r>
      <t>физические лица; юридические лица</t>
    </r>
    <r>
      <rPr>
        <sz val="12"/>
        <color theme="1"/>
        <rFont val="Calibri"/>
        <family val="2"/>
        <charset val="204"/>
      </rPr>
      <t xml:space="preserve">
</t>
    </r>
  </si>
  <si>
    <r>
      <t>Рассмотрение заявлений об установлении кадастровой стоимости объекта недвижимости в размере его рыночной стоимости</t>
    </r>
    <r>
      <rPr>
        <sz val="12"/>
        <color theme="1"/>
        <rFont val="Calibri"/>
        <family val="2"/>
        <charset val="204"/>
      </rPr>
      <t xml:space="preserve">
</t>
    </r>
  </si>
  <si>
    <t>Министерство внутренней и молодежной политики Курской области</t>
  </si>
  <si>
    <t xml:space="preserve">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 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</si>
  <si>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</si>
  <si>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932900.Р.49.1.19230001001</t>
  </si>
  <si>
    <t>физические лица от 14 до 30 лет</t>
  </si>
  <si>
    <t>Количество мероприятий</t>
  </si>
  <si>
    <t>единица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</si>
  <si>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</si>
  <si>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932900.Р.49.1.19.20002001</t>
  </si>
  <si>
    <t xml:space="preserve">физические лица </t>
  </si>
  <si>
    <t>Организация досуга детей, подростков и молодежи</t>
  </si>
  <si>
    <t>932900.Р.49.1.19210002001</t>
  </si>
  <si>
    <t>Количество кружков и секций</t>
  </si>
  <si>
    <t xml:space="preserve">Организация работы специализированных (профильных) лагерей  </t>
  </si>
  <si>
    <t>854199.Р.49.1.19.20001000</t>
  </si>
  <si>
    <t>физичекие лица от 7 до 18 лет</t>
  </si>
  <si>
    <t xml:space="preserve">Повышение эфективности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 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</si>
  <si>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</t>
  </si>
  <si>
    <t xml:space="preserve"> Физические лица</t>
  </si>
  <si>
    <t>Мероприятие</t>
  </si>
  <si>
    <t>Организация  специализированных(профильных) лагерей</t>
  </si>
  <si>
    <t>854199.Р.49.1.19.30001000</t>
  </si>
  <si>
    <t>6</t>
  </si>
  <si>
    <t>МИНИСТЕРСТВО ОБРАЗОВАНИЯ И НАУКИ КУРСКОЙ ОБЛАСТИ</t>
  </si>
  <si>
    <t/>
  </si>
  <si>
    <t>"Развитие образования в Курской области"</t>
  </si>
  <si>
    <t>852101О.99.0.ББ29МО12000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</si>
  <si>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</si>
  <si>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Физические лица</t>
  </si>
  <si>
    <t>Численность обучающихся</t>
  </si>
  <si>
    <t>Человек</t>
  </si>
  <si>
    <t>852101О.99.0.ББ29ОЛ40000</t>
  </si>
  <si>
    <t>852101О.99.0.ББ29ОО28000</t>
  </si>
  <si>
    <t>852101О.99.0.ББ29ОП72000</t>
  </si>
  <si>
    <t>852101О.99.0.ББ29ПМ20000</t>
  </si>
  <si>
    <t>852101О.99.0.ББ28ИО60000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</si>
  <si>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</si>
  <si>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852101О.99.0.ББ28ПЯ04000</t>
  </si>
  <si>
    <t>852101О.99.0.ББ28РЩ96000</t>
  </si>
  <si>
    <t>852101О.99.0.ББ28ШС96002</t>
  </si>
  <si>
    <t>852101О.99.0.ББ28СК92000</t>
  </si>
  <si>
    <t>852101О.99.0.ББ28ЗР68000</t>
  </si>
  <si>
    <t>852101О.99.0.ББ28СГ44000</t>
  </si>
  <si>
    <t>852101О.99.0.ББ28ЗХ00000</t>
  </si>
  <si>
    <t>852101О.99.0.ББ28ПХ56000</t>
  </si>
  <si>
    <t>852101О.99.0.ББ28ПЩ88000</t>
  </si>
  <si>
    <t>852101О.99.0.ББ29ОО76000</t>
  </si>
  <si>
    <t>852101О.99.0.ББ28СД16000</t>
  </si>
  <si>
    <t>852101О.99.0.ББ29ОР20000</t>
  </si>
  <si>
    <t>852101О.99.0.ББ28РЭ68000</t>
  </si>
  <si>
    <t>852100О.99.0.БО84ИО60000</t>
  </si>
  <si>
    <t>852100О.99.0.БО84ЖР60000</t>
  </si>
  <si>
    <t>852100О.99.0.БО83ММ68000</t>
  </si>
  <si>
    <t>852100О.99.0.БО84ОЮ96000</t>
  </si>
  <si>
    <t>852100О.99.0.БО83КУ00000</t>
  </si>
  <si>
    <t>804200О.99.0.ББ52АЖ48000</t>
  </si>
  <si>
    <t>Реализация дополнительных общеразвивающих программ</t>
  </si>
  <si>
    <t>Количество человеко-часов</t>
  </si>
  <si>
    <t>Человеко-час</t>
  </si>
  <si>
    <t>852101О.99.0.ББ29КМ52000</t>
  </si>
  <si>
    <t>852101О.99.0.ББ28ЗХ72000</t>
  </si>
  <si>
    <t>801012О.99.0.БА81АЦ60001</t>
  </si>
  <si>
    <t>Реализация основных общеобразовательных программ начального общего образования</t>
  </si>
  <si>
    <t>804200О.99.0.ББ52АА24000</t>
  </si>
  <si>
    <t>804200О.99.0.ББ52АЖ96000</t>
  </si>
  <si>
    <t>804200О.99.0.ББ59АА72001</t>
  </si>
  <si>
    <t>Реализация дополнительных профессиональных программ профессиональной переподготовки</t>
  </si>
  <si>
    <t>804200О.99.0.ББ59АА73001</t>
  </si>
  <si>
    <t>804200О.99.0.ББ60АА72001</t>
  </si>
  <si>
    <t>Реализация дополнительных профессиональных программ повышения квалификации</t>
  </si>
  <si>
    <t>804200О.99.0.ББ60АА73001</t>
  </si>
  <si>
    <t>804200О.99.0.ББ63АБ92000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</si>
  <si>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</t>
  </si>
  <si>
    <t>804200О.99.0.ББ63АБ93000</t>
  </si>
  <si>
    <t>804200О.99.0.ББ65АА01000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</si>
  <si>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</si>
  <si>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804200О.99.0.ББ65АА02000</t>
  </si>
  <si>
    <t>804200О.99.0.ББ65АВ01000</t>
  </si>
  <si>
    <t>804200О.99.0.ББ65АЕ97000</t>
  </si>
  <si>
    <t>850000.Р.49.1.12230001001</t>
  </si>
  <si>
    <t>48.Г67.1 Организация проведения общественно значимых мероприятий в сфере образования, науки</t>
  </si>
  <si>
    <t>Единиц</t>
  </si>
  <si>
    <t>852100.Р.49.0.12730001000</t>
  </si>
  <si>
    <t>852100О.99.0.БО83АТ28000</t>
  </si>
  <si>
    <t>852100О.99.0.БО83АФ44000</t>
  </si>
  <si>
    <t>852100О.99.0.БО83АШ76000</t>
  </si>
  <si>
    <t>852100О.99.0.БО83АЭ92000</t>
  </si>
  <si>
    <t>852100О.99.0.БО83БВ24000</t>
  </si>
  <si>
    <t>852100О.99.0.БО83БД40000</t>
  </si>
  <si>
    <t>852100О.99.0.БО83ВТ44000</t>
  </si>
  <si>
    <t>852100О.99.0.БО83ГА24000</t>
  </si>
  <si>
    <t>852100О.99.0.БО83ГО20000</t>
  </si>
  <si>
    <t>852100О.99.0.БО83ГЮ16000</t>
  </si>
  <si>
    <t>852100О.99.0.БО83ЕО36000</t>
  </si>
  <si>
    <t>852100О.99.0.БО83ЗО52000</t>
  </si>
  <si>
    <t>852100О.99.0.БО83ИА64000</t>
  </si>
  <si>
    <t>852100О.99.0.БО83ЛХ24000</t>
  </si>
  <si>
    <t>852100О.99.0.БО83ММ92000</t>
  </si>
  <si>
    <t>852100О.99.0.БО83МО84000</t>
  </si>
  <si>
    <t>852100О.99.0.БО84АЭ92000</t>
  </si>
  <si>
    <t>852100О.99.0.БО84БЛ88000</t>
  </si>
  <si>
    <t>852100О.99.0.БО84ДЮ24000</t>
  </si>
  <si>
    <t>852100О.99.0.БО84ЕМ20000</t>
  </si>
  <si>
    <t>852100О.99.0.БО84ЖО44000</t>
  </si>
  <si>
    <t>852100О.99.0.БО84НК60000</t>
  </si>
  <si>
    <t>852100О.99.0.БО84ОЩ80000</t>
  </si>
  <si>
    <t>852100О.99.0.БО84ОЯ36000</t>
  </si>
  <si>
    <t>852100О.99.0.БО84ПЗ60000</t>
  </si>
  <si>
    <t>852100О.99.0.БО84ПС24000</t>
  </si>
  <si>
    <t>852100О.99.0.БО84ПС64000</t>
  </si>
  <si>
    <t>852100О.99.0.БО84ПЧ72000</t>
  </si>
  <si>
    <t>852100О.99.0.БО84СЧ88000</t>
  </si>
  <si>
    <t>852101О.99.0.ББ28АР12000</t>
  </si>
  <si>
    <t>852101О.99.0.ББ28АР84000</t>
  </si>
  <si>
    <t>852101О.99.0.ББ28БО04000</t>
  </si>
  <si>
    <t>852101О.99.0.ББ28БО28000</t>
  </si>
  <si>
    <t>852101О.99.0.ББ28БО76000</t>
  </si>
  <si>
    <t>852101О.99.0.ББ28БТ36000</t>
  </si>
  <si>
    <t>852101О.99.0.ББ28БУ08000</t>
  </si>
  <si>
    <t>852101О.99.0.ББ28БФ52000</t>
  </si>
  <si>
    <t>852101О.99.0.ББ28БХ24000</t>
  </si>
  <si>
    <t>852101О.99.0.ББ28ГВ40000</t>
  </si>
  <si>
    <t>852101О.99.0.ББ28ДР44000</t>
  </si>
  <si>
    <t>852101О.99.0.ББ28ДЩ08000</t>
  </si>
  <si>
    <t>852101О.99.0.ББ28ДЩ32000</t>
  </si>
  <si>
    <t>852101О.99.0.ББ28ДЩ40000</t>
  </si>
  <si>
    <t>852101О.99.0.ББ28ДЩ48000</t>
  </si>
  <si>
    <t>852101О.99.0.ББ28ДЩ80000</t>
  </si>
  <si>
    <t>852101О.99.0.ББ28ДЭ04000</t>
  </si>
  <si>
    <t>852101О.99.0.ББ28ЕА40000</t>
  </si>
  <si>
    <t>852101О.99.0.ББ28ЕТ68000</t>
  </si>
  <si>
    <t>852101О.99.0.ББ28ЕФ84000</t>
  </si>
  <si>
    <t>852101О.99.0.ББ28ЕЧ00000</t>
  </si>
  <si>
    <t>852101О.99.0.ББ28ЕЩ16000</t>
  </si>
  <si>
    <t>852101О.99.0.ББ28ЕЩ48000</t>
  </si>
  <si>
    <t>852101О.99.0.ББ28ЖК12000</t>
  </si>
  <si>
    <t>852101О.99.0.ББ28ЗГ12000</t>
  </si>
  <si>
    <t>852101О.99.0.ББ28ЗД88000</t>
  </si>
  <si>
    <t>852101О.99.0.ББ28ЗХ16000</t>
  </si>
  <si>
    <t>852101О.99.0.ББ28ЗХ40000</t>
  </si>
  <si>
    <t>852101О.99.0.ББ28ЗЮ48000</t>
  </si>
  <si>
    <t>852101О.99.0.ББ28ИВ80000</t>
  </si>
  <si>
    <t>852101О.99.0.ББ28КР84000</t>
  </si>
  <si>
    <t>852101О.99.0.ББ28КС24000</t>
  </si>
  <si>
    <t>852101О.99.0.ББ28КХ16000</t>
  </si>
  <si>
    <t>852101О.99.0.ББ28ЛВ96000</t>
  </si>
  <si>
    <t>852101О.99.0.ББ28ЛГ36000</t>
  </si>
  <si>
    <t>852101О.99.0.ББ28ЛК44000</t>
  </si>
  <si>
    <t>852101О.99.0.ББ28ЛК84000</t>
  </si>
  <si>
    <t>852101О.99.0.ББ28ЛЛ16000</t>
  </si>
  <si>
    <t>852101О.99.0.ББ28ЛО76000</t>
  </si>
  <si>
    <t>852101О.99.0.ББ28ЛП00000</t>
  </si>
  <si>
    <t>852101О.99.0.ББ28ЛП16000</t>
  </si>
  <si>
    <t>852101О.99.0.ББ28ЛП48000</t>
  </si>
  <si>
    <t>852101О.99.0.ББ28ЛУ08000</t>
  </si>
  <si>
    <t>852101О.99.0.ББ28ЛУ80000</t>
  </si>
  <si>
    <t>852101О.99.0.ББ28ЛХ24000</t>
  </si>
  <si>
    <t>852101О.99.0.ББ28НЩ72000</t>
  </si>
  <si>
    <t>852101О.99.0.ББ28ПХ96000</t>
  </si>
  <si>
    <t>852101О.99.0.ББ28ПЭ28000</t>
  </si>
  <si>
    <t>852101О.99.0.ББ28ПЯ44000</t>
  </si>
  <si>
    <t>852101О.99.0.ББ28РЗ68000</t>
  </si>
  <si>
    <t>852101О.99.0.ББ28РИ40000</t>
  </si>
  <si>
    <t>852101О.99.0.ББ28РУ48000</t>
  </si>
  <si>
    <t>852101О.99.0.ББ28РФ20000</t>
  </si>
  <si>
    <t>852101О.99.0.ББ28РЭ20000</t>
  </si>
  <si>
    <t>852101О.99.0.ББ28РЭ36000</t>
  </si>
  <si>
    <t>852101О.99.0.ББ28СБ28000</t>
  </si>
  <si>
    <t>852101О.99.0.ББ28СБ68000</t>
  </si>
  <si>
    <t>852101О.99.0.ББ28СВ00000</t>
  </si>
  <si>
    <t>852101О.99.0.ББ28СЕ60000</t>
  </si>
  <si>
    <t>852101О.99.0.ББ28СЖ00000</t>
  </si>
  <si>
    <t>852101О.99.0.ББ28СИ00000</t>
  </si>
  <si>
    <t>852101О.99.0.ББ28СИ72000</t>
  </si>
  <si>
    <t>852101О.99.0.ББ28СЛ16000</t>
  </si>
  <si>
    <t>852101О.99.0.ББ28СЛ88000</t>
  </si>
  <si>
    <t>852101О.99.0.ББ28СП24000</t>
  </si>
  <si>
    <t>852101О.99.0.ББ28СП48000</t>
  </si>
  <si>
    <t>852101О.99.0.ББ28СП64000</t>
  </si>
  <si>
    <t>852101О.99.0.ББ28ТБ36000</t>
  </si>
  <si>
    <t>852101О.99.0.ББ28ТЗ84000</t>
  </si>
  <si>
    <t>852101О.99.0.ББ28УБ44000</t>
  </si>
  <si>
    <t>852101О.99.0.ББ28УЕ76000</t>
  </si>
  <si>
    <t>852101О.99.0.ББ28УЖ16000</t>
  </si>
  <si>
    <t>852101О.99.0.ББ28УЗ92000</t>
  </si>
  <si>
    <t>852101О.99.0.ББ28УИ32000</t>
  </si>
  <si>
    <t>852101О.99.0.ББ28УИ64000</t>
  </si>
  <si>
    <t>852101О.99.0.ББ28УЛ08000</t>
  </si>
  <si>
    <t>852101О.99.0.ББ28УЛ48000</t>
  </si>
  <si>
    <t>852101О.99.0.ББ28УП40000</t>
  </si>
  <si>
    <t>852101О.99.0.ББ28УЭ20000</t>
  </si>
  <si>
    <t>852101О.99.0.ББ28УЭ92000</t>
  </si>
  <si>
    <t>852101О.99.0.ББ28ХБ60000</t>
  </si>
  <si>
    <t>852101О.99.0.ББ28ХШ20000</t>
  </si>
  <si>
    <t>852101О.99.0.ББ28ЦЖ00000</t>
  </si>
  <si>
    <t>852101О.99.0.ББ28ЦШ28002</t>
  </si>
  <si>
    <t>852101О.99.0.ББ28ЦШ68002</t>
  </si>
  <si>
    <t>852101О.99.0.ББ28ЦЭ44002</t>
  </si>
  <si>
    <t>852101О.99.0.ББ28ЦЮ16002</t>
  </si>
  <si>
    <t>852101О.99.0.ББ28ЧБ76002</t>
  </si>
  <si>
    <t>852101О.99.0.ББ28ЧВ48002</t>
  </si>
  <si>
    <t>852101О.99.0.ББ28ЧГ92002</t>
  </si>
  <si>
    <t>852101О.99.0.ББ28ЧД32002</t>
  </si>
  <si>
    <t>852101О.99.0.ББ28ЧФ04002</t>
  </si>
  <si>
    <t>852101О.99.0.ББ28ЧЦ20002</t>
  </si>
  <si>
    <t>852101О.99.0.ББ28ЧШ36002</t>
  </si>
  <si>
    <t>852101О.99.0.ББ28ЧШ68002</t>
  </si>
  <si>
    <t>852101О.99.0.ББ28ЧЩ08002</t>
  </si>
  <si>
    <t>852101О.99.0.ББ28ШБ84002</t>
  </si>
  <si>
    <t>852101О.99.0.ББ28ШВ24002</t>
  </si>
  <si>
    <t>852101О.99.0.ББ28ШТ36002</t>
  </si>
  <si>
    <t>852101О.99.0.ББ28ШТ68002</t>
  </si>
  <si>
    <t>852101О.99.0.ББ28ШЦ28002</t>
  </si>
  <si>
    <t>852101О.99.0.ББ28ШЧ00002</t>
  </si>
  <si>
    <t>852101О.99.0.ББ28ШШ44002</t>
  </si>
  <si>
    <t>852101О.99.0.ББ28ШЭ60002</t>
  </si>
  <si>
    <t>852101О.99.0.ББ28ШЮ00002</t>
  </si>
  <si>
    <t>852101О.99.0.ББ29АМ52000</t>
  </si>
  <si>
    <t>852101О.99.0.ББ29АН96000</t>
  </si>
  <si>
    <t>852101О.99.0.ББ29АО44000</t>
  </si>
  <si>
    <t>852101О.99.0.ББ29АТ28000</t>
  </si>
  <si>
    <t>852101О.99.0.ББ29БА80000</t>
  </si>
  <si>
    <t>852101О.99.0.ББ29БЛ88000</t>
  </si>
  <si>
    <t>852101О.99.0.ББ29БН32000</t>
  </si>
  <si>
    <t>852101О.99.0.ББ29БО76000</t>
  </si>
  <si>
    <t>852101О.99.0.ББ29БП24000</t>
  </si>
  <si>
    <t>852101О.99.0.ББ29БС64000</t>
  </si>
  <si>
    <t>852101О.99.0.ББ29ГЖ72000</t>
  </si>
  <si>
    <t>852101О.99.0.ББ29ГЦ12000</t>
  </si>
  <si>
    <t>852101О.99.0.ББ29ГЦ28000</t>
  </si>
  <si>
    <t>852101О.99.0.ББ29ГЦ36000</t>
  </si>
  <si>
    <t>852101О.99.0.ББ29ГЦ60000</t>
  </si>
  <si>
    <t>852101О.99.0.ББ29ДП72000</t>
  </si>
  <si>
    <t>852101О.99.0.ББ29ДР20000</t>
  </si>
  <si>
    <t>852101О.99.0.ББ29ДС16000</t>
  </si>
  <si>
    <t>852101О.99.0.ББ29ДЦ92000</t>
  </si>
  <si>
    <t>852101О.99.0.ББ29ДЧ40000</t>
  </si>
  <si>
    <t>852101О.99.0.ББ29ЖЯ84000</t>
  </si>
  <si>
    <t>852101О.99.0.ББ29ЗА32000</t>
  </si>
  <si>
    <t>852101О.99.0.ББ29ЗЦ44000</t>
  </si>
  <si>
    <t>852101О.99.0.ББ29ИЖ40000</t>
  </si>
  <si>
    <t>852101О.99.0.ББ29ИК28000</t>
  </si>
  <si>
    <t>852101О.99.0.ББ29КР84000</t>
  </si>
  <si>
    <t>852101О.99.0.ББ29КТ28000</t>
  </si>
  <si>
    <t>852101О.99.0.ББ29КТ44000</t>
  </si>
  <si>
    <t>852101О.99.0.ББ29КТ76000</t>
  </si>
  <si>
    <t>852101О.99.0.ББ29КХ16000</t>
  </si>
  <si>
    <t>852101О.99.0.ББ29МО60000</t>
  </si>
  <si>
    <t>852101О.99.0.ББ29НС80000</t>
  </si>
  <si>
    <t>852101О.99.0.ББ29ОО44000</t>
  </si>
  <si>
    <t>852101О.99.0.ББ29ОП88000</t>
  </si>
  <si>
    <t>852101О.99.0.ББ29ОС16000</t>
  </si>
  <si>
    <t>852101О.99.0.ББ29ПР68000</t>
  </si>
  <si>
    <t>852101О.99.0.ББ29ПЧ72000</t>
  </si>
  <si>
    <t>852101О.99.0.ББ29ПЧ88000</t>
  </si>
  <si>
    <t>852101О.99.0.ББ29ПШ20000</t>
  </si>
  <si>
    <t>852101О.99.0.ББ29СР68002</t>
  </si>
  <si>
    <t>852101О.99.0.ББ29СТ12002</t>
  </si>
  <si>
    <t>852101О.99.0.ББ29СЦ44002</t>
  </si>
  <si>
    <t>852101О.99.0.ББ29СЦ92002</t>
  </si>
  <si>
    <t>852101О.99.0.ББ29СЧ88002</t>
  </si>
  <si>
    <t>852101О.99.0.ББ29ТВ08002</t>
  </si>
  <si>
    <t>852101О.99.0.ББ29ТВ24002</t>
  </si>
  <si>
    <t>852101О.99.0.ББ29ТГ52002</t>
  </si>
  <si>
    <t>852101О.99.0.ББ29ТГ68002</t>
  </si>
  <si>
    <t>804200О.99.0.ББ60АА76001</t>
  </si>
  <si>
    <t>804200О.99.0.ББ60АА77001</t>
  </si>
  <si>
    <t>804200О.99.0.ББ59АА76001</t>
  </si>
  <si>
    <t>804200О.99.0.ББ59АА77001</t>
  </si>
  <si>
    <t>"Повышение уровня финансовой грамотности населения Курской области" на 2018-2023 годы</t>
  </si>
  <si>
    <t>852000.Р.49.1.12210001001</t>
  </si>
  <si>
    <t>48.Д70.1 Методическое обеспечение образовательной деятельности</t>
  </si>
  <si>
    <t>804200О.99.0.ББ52АЕ52000</t>
  </si>
  <si>
    <t>804200О.99.0.ББ52АЖ00000</t>
  </si>
  <si>
    <t>804200О.99.0.ББ52АЕ76000</t>
  </si>
  <si>
    <t>804200О.99.0.ББ52АЖ24000</t>
  </si>
  <si>
    <t>804200О.99.0.ББ52АЖ72000</t>
  </si>
  <si>
    <t>804200О.99.0.ББ52АЗ44000</t>
  </si>
  <si>
    <t>804200О.99.0.ББ52АЗ92000</t>
  </si>
  <si>
    <t>804200О.99.0.ББ52АА72000</t>
  </si>
  <si>
    <t>552315О.99.0.БА83АА00000</t>
  </si>
  <si>
    <t>Содержание детей</t>
  </si>
  <si>
    <t>Количество обучающихся</t>
  </si>
  <si>
    <t>552315О.99.0.БА92АА12000</t>
  </si>
  <si>
    <t>559019О.99.0.БА97АА03000</t>
  </si>
  <si>
    <t>559019О.99.0.ББ12АА03000</t>
  </si>
  <si>
    <t>801012О.99.0.БА81АА00001</t>
  </si>
  <si>
    <t>801012О.99.0.БА81АА24001</t>
  </si>
  <si>
    <t>801012О.99.0.БА81АА25001</t>
  </si>
  <si>
    <t>801012О.99.0.БА81АЦ61001</t>
  </si>
  <si>
    <t>801012О.99.0.БА81АЩ73001</t>
  </si>
  <si>
    <t>802111О.99.0.БА96АА00001</t>
  </si>
  <si>
    <t>Реализация основных общеобразовательных программ основного общего образования</t>
  </si>
  <si>
    <t>802111О.99.0.БА96АА25001</t>
  </si>
  <si>
    <t>802111О.99.0.БА96АА26001</t>
  </si>
  <si>
    <t>802111О.99.0.БА96АЧ08001</t>
  </si>
  <si>
    <t>802111О.99.0.БА96АЧ09001</t>
  </si>
  <si>
    <t>802111О.99.0.БА96АЭ34001</t>
  </si>
  <si>
    <t>802112О.99.0.ББ11АА00001</t>
  </si>
  <si>
    <t>Реализация основных общеобразовательных программ среднего общего образования</t>
  </si>
  <si>
    <t>802112О.99.0.ББ11АА26001</t>
  </si>
  <si>
    <t>802112О.99.0.ББ11АЛ26001</t>
  </si>
  <si>
    <t>802112О.99.0.ББ11АЧ08001</t>
  </si>
  <si>
    <t>802112О.99.0.ББ11АЭ34001</t>
  </si>
  <si>
    <t>804200О.99.0.ББ52АЖ67000</t>
  </si>
  <si>
    <t>804200О.99.0.ББ52АИ16000</t>
  </si>
  <si>
    <t>Услуга</t>
  </si>
  <si>
    <t>804200О.99.0.ББ52АП88000</t>
  </si>
  <si>
    <t>850000.Р.49.1.12240001001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</si>
  <si>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</si>
  <si>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853212О.99.0.БВ22АА00001</t>
  </si>
  <si>
    <t>Коррекционно-развивающая, компенсирующая и логопедическая помощь обучающимся</t>
  </si>
  <si>
    <t>880900О.99.0.БА80АА18000</t>
  </si>
  <si>
    <t>Присмотр и уход</t>
  </si>
  <si>
    <t>880900О.99.0.БА80АА21000</t>
  </si>
  <si>
    <t>880900О.99.0.БА80АА60000</t>
  </si>
  <si>
    <t>880900О.99.0.БА80АА63000</t>
  </si>
  <si>
    <t>880900О.99.0.ББ05АА21000</t>
  </si>
  <si>
    <t>880900О.99.0.ББ05АА63000</t>
  </si>
  <si>
    <t>880900О.99.0.ББ20АА15000</t>
  </si>
  <si>
    <t>880900О.99.0.ББ20АА57000</t>
  </si>
  <si>
    <t>889111О.99.0.БА91АА63000</t>
  </si>
  <si>
    <t>880900О.99.0.БА86АА01000</t>
  </si>
  <si>
    <t>880900О.99.0.ББ00АА00000</t>
  </si>
  <si>
    <t>880900О.99.0.ББ00АА01000</t>
  </si>
  <si>
    <t>880900О.99.0.ББ15АА01000</t>
  </si>
  <si>
    <t>Министерство приоритетных проектов развития территорий и туризма Курской области</t>
  </si>
  <si>
    <t>Развитие культуры в Курской области</t>
  </si>
  <si>
    <t xml:space="preserve"> Формирование, ведение баз данных, в том числе интернет-ресурсов в сфере туризма</t>
  </si>
  <si>
    <t>631110.P.49.1.19.20001000</t>
  </si>
  <si>
    <t xml:space="preserve"> 
В интересах общества</t>
  </si>
  <si>
    <t xml:space="preserve"> Количество работ</t>
  </si>
  <si>
    <t>Единица</t>
  </si>
  <si>
    <t xml:space="preserve"> Оказание туристско-информационных услуг</t>
  </si>
  <si>
    <t>799010.P.49.1.19.20001000</t>
  </si>
  <si>
    <t xml:space="preserve"> 
Физические и юридические лица</t>
  </si>
  <si>
    <t xml:space="preserve"> количество просмотров</t>
  </si>
  <si>
    <t>Министерство культуры Курской области</t>
  </si>
  <si>
    <t>Комитет ветеринарии Курской области</t>
  </si>
  <si>
    <t>Развитие сельского хозяйства и регулирование рынков сельскохозяйственной продукции, сырья и продовольствия в Курской области</t>
  </si>
  <si>
    <t xml:space="preserve"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 </t>
  </si>
  <si>
    <t>750000.Р.49.0.17120003002</t>
  </si>
  <si>
    <t>Юридические лица</t>
  </si>
  <si>
    <t>817.0405.1840110010.611</t>
  </si>
  <si>
    <t>750000.Р.49.0.17170003002</t>
  </si>
  <si>
    <t>750000.Р.49.0.17250002002</t>
  </si>
  <si>
    <t>750000.Р.49.0.172I0001001</t>
  </si>
  <si>
    <t>Количество исследований</t>
  </si>
  <si>
    <t>750000.Р.49.0.175.0003002</t>
  </si>
  <si>
    <t>750000.Р.49.0.179.0003002</t>
  </si>
  <si>
    <t>852000О.99.0.АЦ44АА00003</t>
  </si>
  <si>
    <t>852000О.99.0.АЦ44АА03003</t>
  </si>
  <si>
    <t>852000О.99.0.АЦ44АА07003</t>
  </si>
  <si>
    <t>852000О.99.0.АЦ44АА13003</t>
  </si>
  <si>
    <t>852000О.99.0.АЦ44АА15003</t>
  </si>
  <si>
    <t>852000О.99.0.АЦ44АА25003</t>
  </si>
  <si>
    <t>852000О.99.0.АЦ44АА29003</t>
  </si>
  <si>
    <t>Оформление и выдача ветеринарных сопроводительных документов</t>
  </si>
  <si>
    <t>750000.Р.49.0.17240002002</t>
  </si>
  <si>
    <t>Количество документов</t>
  </si>
  <si>
    <t>Штуки</t>
  </si>
  <si>
    <t>852000О.99.0.АЦ46АА01003</t>
  </si>
  <si>
    <t xml:space="preserve">Проведение мероприятий по защите населения от болезней общих для человека и животных и пищевых отравлений </t>
  </si>
  <si>
    <t>750000.Р.49.0.17220002002</t>
  </si>
  <si>
    <t>Количество исследований, количество мероприятий</t>
  </si>
  <si>
    <t>852000О.99.0.АЦ47АА02004</t>
  </si>
  <si>
    <t>852000О.99.0.АЦ47АА25004</t>
  </si>
  <si>
    <t>Министерство физической культуры и спорта Курской области</t>
  </si>
  <si>
    <t xml:space="preserve">Государственная программа Курской области "Развитие физической культуры и спорта в Курской области", утвержденная постановлением Администрации Курской области от 11.10.2013 № 724-па </t>
  </si>
  <si>
    <t>Реализация дополнительных образовательных программ спортивной подготовки по олимпийским видам спорта (спортивная борьба)</t>
  </si>
  <si>
    <t>854100О.99.0.БО52АВ04000</t>
  </si>
  <si>
    <t>Физические лица (граждане Российской Федерации)</t>
  </si>
  <si>
    <t xml:space="preserve">Число лиц, прошедших спортивную подготовку на этапах спортивной подготовки </t>
  </si>
  <si>
    <t xml:space="preserve">Человек </t>
  </si>
  <si>
    <t xml:space="preserve">809.1103.1120310010.614                  </t>
  </si>
  <si>
    <t>Реализация дополнительных образовательных программ спортивной подготовки по олимпийским видам спорта (велосипедный спорт)</t>
  </si>
  <si>
    <t>854100О.99.0.БО52АБ80000</t>
  </si>
  <si>
    <t>Реализация дополнительных образовательных программ спортивной подготовки по олимпийским видам спорта (дзюдо)</t>
  </si>
  <si>
    <t>854100О.99.0.БО52АБ64000</t>
  </si>
  <si>
    <t>Реализация дополнительных образовательных программ спортивной подготовки по олимпийским видам спорта (спортивная гимнастика)</t>
  </si>
  <si>
    <t>854100О.99.0.БО52АА08000</t>
  </si>
  <si>
    <t>Реализация дополнительных образовательных программ спортивной подготовки по неолимпийским видам спорта (парашютный спорт)</t>
  </si>
  <si>
    <t>854100О.99.0.БО53АБ85000</t>
  </si>
  <si>
    <t>Реализация дополнительных образовательных программ спортивной подготовки по адаптивным видам спорта (спорт глухих)</t>
  </si>
  <si>
    <t>854100О.99.0.БО51АА01000</t>
  </si>
  <si>
    <t>Реализация дополнительных образовательных программ спортивной подготовки по адаптивным видам спорта (спорт лиц с поражением ОДА)</t>
  </si>
  <si>
    <t>854100О.99.0.БО51АА09000</t>
  </si>
  <si>
    <t>854100О.99.0.БО51АА08000</t>
  </si>
  <si>
    <t>Реализация дополнительных образовательных программ спортивной подготовки по олимпийским видам спорта (фехтование)</t>
  </si>
  <si>
    <t>854100О.99.0.БО52АА92000</t>
  </si>
  <si>
    <t>Реализация дополнительных образовательных программ спортивной подготовки по олимпийским видам спорта (теннис)</t>
  </si>
  <si>
    <t>854100О.99.0.БО52АА44000</t>
  </si>
  <si>
    <t>809.1103.1120310010.624</t>
  </si>
  <si>
    <t>Реализация дополнительных образовательных программ спортивной подготовки по олимпийским видам спорта (легкая атлетика)</t>
  </si>
  <si>
    <t>854100О.99.0.БО52АА56000</t>
  </si>
  <si>
    <t>Реализация дополнительных образовательных программ спортивной подготовки по олимпийским видам спорта (тяжелая атлетика)</t>
  </si>
  <si>
    <t>854100О.99.0.БО52АА60000</t>
  </si>
  <si>
    <t>Реализация дополнительных образовательных программ спортивной подготовки по олимпийским видам спорта (бокс)</t>
  </si>
  <si>
    <t>854100О.99.0.БО52АА40000</t>
  </si>
  <si>
    <t>Реализация дополнительных образовательных программ спортивной подготовки по олимпийским видам спорта (баскетбол)</t>
  </si>
  <si>
    <t>854100О.99.0.БО52АВ08000</t>
  </si>
  <si>
    <t>Реализация дополнительных образовательных программ спортивной подготовки по олимпийским видам спорта (регби)</t>
  </si>
  <si>
    <t>854100О.99.0.БО52АБ76000</t>
  </si>
  <si>
    <t>Реализация дополнительных образовательных программ спортивной подготовки по олимпийским видам спорта (фигурное катание на коньках)</t>
  </si>
  <si>
    <t>854100О.99.0.БО52АБ00000</t>
  </si>
  <si>
    <t>Реализация дополнительных образовательных программ спортивной подготовки по олимпийским видам спорта (лыжные гонки)</t>
  </si>
  <si>
    <t>854100О.99.0.БО52АА72000</t>
  </si>
  <si>
    <t>Реализация дополнительных образовательных программ спортивной подготовки по олимпийским видам спорта (хоккей)</t>
  </si>
  <si>
    <t>854100О.99.0.БО52АА68000</t>
  </si>
  <si>
    <t>Реализация дополнительных образовательных программ спортивной подготовки по олимпийским видам спорта (конный спорт)</t>
  </si>
  <si>
    <t>854100О.99.0.БО52АБ96000</t>
  </si>
  <si>
    <t>Обеспечение участия лиц, проходящих спортивную подготовку, в спортивных соревнованиях</t>
  </si>
  <si>
    <t>931900.Р.49.0..1110001002</t>
  </si>
  <si>
    <t>Количество соревнований</t>
  </si>
  <si>
    <t xml:space="preserve">809.1103.1120310010.611 </t>
  </si>
  <si>
    <t xml:space="preserve">809.1103.1120310010.621              </t>
  </si>
  <si>
    <t>Обеспечение доступа к объектам спорта</t>
  </si>
  <si>
    <t>931900.Р.49.1..2160001002</t>
  </si>
  <si>
    <t>В интересах общества</t>
  </si>
  <si>
    <t xml:space="preserve">Количество часов </t>
  </si>
  <si>
    <t>Час</t>
  </si>
  <si>
    <t>809.1103.1120310010.611</t>
  </si>
  <si>
    <t>809.1103.1120310010.621</t>
  </si>
  <si>
    <t>809.1102.1110110010.621</t>
  </si>
  <si>
    <t>Организация и проведение официальных физкультурных (физкультурно-оздоровительных) мероприятий и спортивных мероприятий</t>
  </si>
  <si>
    <t>931900.Р.49.1..2150001002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</si>
  <si>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</si>
  <si>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931900.Р.49.1..2120001002</t>
  </si>
  <si>
    <t>Проведение тестирования выполнения испытаний (тестов) комплекса ГТО</t>
  </si>
  <si>
    <t>931900.Р.49.1..1620001002</t>
  </si>
  <si>
    <t>Обеспечение участия спортивных сборных команд в официальных физкультурных мероприятиях и спортивных мероприятиях</t>
  </si>
  <si>
    <t>931900.Р.49.1..2140001002</t>
  </si>
  <si>
    <t xml:space="preserve">Количество мероприятий </t>
  </si>
  <si>
    <t>Штука</t>
  </si>
  <si>
    <t>809.1103.1120110010.611</t>
  </si>
  <si>
    <t>809.1004.1120110010.611</t>
  </si>
  <si>
    <t xml:space="preserve">Участие в организации официальных спортивных мероприятий </t>
  </si>
  <si>
    <t>931900.P.49.1..2110001000</t>
  </si>
  <si>
    <t>809.1102.1110110010.611</t>
  </si>
  <si>
    <t>8. Министерство физической культуры и спорта Курской области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</si>
  <si>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</si>
  <si>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</si>
  <si>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</si>
  <si>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</si>
  <si>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</si>
  <si>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</si>
  <si>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</si>
  <si>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</si>
  <si>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</si>
  <si>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</si>
  <si>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</si>
  <si>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</si>
  <si>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</si>
  <si>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</si>
  <si>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</si>
  <si>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</si>
  <si>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</si>
  <si>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</si>
  <si>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</si>
  <si>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</si>
  <si>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</si>
  <si>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</si>
  <si>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</si>
  <si>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</si>
  <si>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</si>
  <si>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</si>
  <si>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</si>
  <si>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 xml:space="preserve">10.Министерство имущества Курской области 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</si>
  <si>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</si>
  <si>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</si>
  <si>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</si>
  <si>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</si>
  <si>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</si>
  <si>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</si>
  <si>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</si>
  <si>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</si>
  <si>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</si>
  <si>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</si>
  <si>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</si>
  <si>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11. Министерство внутренней и молодежной политики Курской области</t>
  </si>
  <si>
    <t>11.1</t>
  </si>
  <si>
    <t>11.2</t>
  </si>
  <si>
    <t>11.3</t>
  </si>
  <si>
    <t>11.4</t>
  </si>
  <si>
    <t>11.5</t>
  </si>
  <si>
    <t>11.6</t>
  </si>
  <si>
    <t xml:space="preserve">13. Комитет ветеринарии Курской области 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</si>
  <si>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</si>
  <si>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</si>
  <si>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</si>
  <si>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</si>
  <si>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</si>
  <si>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</si>
  <si>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</si>
  <si>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</si>
  <si>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</si>
  <si>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</si>
  <si>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</si>
  <si>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</si>
  <si>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</si>
  <si>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</si>
  <si>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</si>
  <si>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</si>
  <si>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</si>
  <si>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</si>
  <si>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 xml:space="preserve">19. Комитет региональной безопасности Курской области </t>
  </si>
  <si>
    <t>19.1</t>
  </si>
  <si>
    <t>20. Министерство приоритетных проектов развития территорий и туризма Курской области</t>
  </si>
  <si>
    <t>20.1</t>
  </si>
  <si>
    <t>20.2</t>
  </si>
  <si>
    <t xml:space="preserve">1. Администрация Курской области </t>
  </si>
  <si>
    <t>1.1</t>
  </si>
  <si>
    <t>1.2</t>
  </si>
  <si>
    <t>1.3</t>
  </si>
  <si>
    <t>1.4</t>
  </si>
  <si>
    <t>1.5</t>
  </si>
  <si>
    <t>1.6</t>
  </si>
  <si>
    <t>1.7</t>
  </si>
  <si>
    <t xml:space="preserve">2. Министерство образованияси науки Курской области </t>
  </si>
  <si>
    <t>803.0704.0240310010.621</t>
  </si>
  <si>
    <t>803.0704.02403R3630.621</t>
  </si>
  <si>
    <t>2.1</t>
  </si>
  <si>
    <t>801.0113.8120010010.611</t>
  </si>
  <si>
    <t xml:space="preserve">Губернатор Курской области, первый заместитель Губернатора Курской области – Председатель Прави-тельства Курской области,  сотрудники Правительства Курской области, сотрудники Администрации  Курской  области 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</si>
  <si>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</si>
  <si>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</si>
  <si>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</si>
  <si>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</si>
  <si>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</si>
  <si>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</si>
  <si>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</si>
  <si>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</si>
  <si>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</si>
  <si>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</si>
  <si>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</si>
  <si>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</si>
  <si>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</si>
  <si>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</si>
  <si>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</si>
  <si>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</si>
  <si>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803.0703.0240310010.624</t>
  </si>
  <si>
    <t>803.0702.0240110010.611</t>
  </si>
  <si>
    <t>803.0704.0240310010.611</t>
  </si>
  <si>
    <t>803.0702.02401R3030.611</t>
  </si>
  <si>
    <t>803.0702.02401R3040.611</t>
  </si>
  <si>
    <t>803.0703.0240310010.614</t>
  </si>
  <si>
    <t>803.0704.02403R3630.611</t>
  </si>
  <si>
    <t>803.0704.02403R3630 611</t>
  </si>
  <si>
    <t>804.0704.0240310010.611</t>
  </si>
  <si>
    <t>803.1004.0240310010.611</t>
  </si>
  <si>
    <t>803.0704.0240310000.000</t>
  </si>
  <si>
    <t>803.0703.0240210010.611</t>
  </si>
  <si>
    <t>803.0703.0240210010.614</t>
  </si>
  <si>
    <t>803.0703.021E1А1723.614</t>
  </si>
  <si>
    <t>803.0703.0240110010.614</t>
  </si>
  <si>
    <t>803.0709.86В0011494.611</t>
  </si>
  <si>
    <t>803.0705.0240110010.611</t>
  </si>
  <si>
    <t>803.0703.0240210000.000</t>
  </si>
  <si>
    <t>803.1004.0240210010.611</t>
  </si>
  <si>
    <t>803.1004.0240110010.611</t>
  </si>
  <si>
    <t>80.30704.0240310010.611</t>
  </si>
  <si>
    <t>80.30704.02403R3630.611</t>
  </si>
  <si>
    <t>803.0704.0240310010.610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</si>
  <si>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</si>
  <si>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</si>
  <si>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</si>
  <si>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</si>
  <si>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</si>
  <si>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</si>
  <si>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</si>
  <si>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</si>
  <si>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</si>
  <si>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</si>
  <si>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</si>
  <si>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</si>
  <si>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</si>
  <si>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</si>
  <si>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</si>
  <si>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</si>
  <si>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2.34.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</si>
  <si>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</si>
  <si>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</si>
  <si>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</si>
  <si>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</si>
  <si>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</si>
  <si>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</si>
  <si>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</si>
  <si>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</si>
  <si>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</si>
  <si>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</si>
  <si>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</si>
  <si>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</si>
  <si>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</si>
  <si>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</si>
  <si>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</si>
  <si>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Показ (организация показа) концертных программ</t>
  </si>
  <si>
    <t>900100О.99.0.ББ81АА01002</t>
  </si>
  <si>
    <t xml:space="preserve">физические лица    </t>
  </si>
  <si>
    <t>Количество концертов</t>
  </si>
  <si>
    <t>Создание концертов и концертных программ</t>
  </si>
  <si>
    <t>900100.Р.49.1.10V.0001001</t>
  </si>
  <si>
    <t>Научно-методическое обеспечение</t>
  </si>
  <si>
    <t>742000.Р.49.1.13.I0001001</t>
  </si>
  <si>
    <t>в интересах общества</t>
  </si>
  <si>
    <t>Количество разработанных аналитических материалов</t>
  </si>
  <si>
    <t xml:space="preserve">Библиографическая обработка документов и создание каталогов </t>
  </si>
  <si>
    <t>900100.Р.49.1.10..0001001</t>
  </si>
  <si>
    <t>Министерство здравоохранения Курской области</t>
  </si>
  <si>
    <t>860000О.99.0.АД57АА46002</t>
  </si>
  <si>
    <t>Первичная медико-санитарная помощь, не включенная в базовую программу обязательного медицинского страхования</t>
  </si>
  <si>
    <t>население Курской области</t>
  </si>
  <si>
    <t>число посещений</t>
  </si>
  <si>
    <t>Условная единица</t>
  </si>
  <si>
    <t>79 769.00</t>
  </si>
  <si>
    <t>860000О.99.0.АД57АА49002</t>
  </si>
  <si>
    <t>96 169.00</t>
  </si>
  <si>
    <t>860000О.99.0.АД57АА43003</t>
  </si>
  <si>
    <t>110 381.00</t>
  </si>
  <si>
    <t>860000О.99.0.АД57АА34003</t>
  </si>
  <si>
    <t>55 855.00</t>
  </si>
  <si>
    <t>860000О.99.0.АД57АА40002</t>
  </si>
  <si>
    <t>14 500.00</t>
  </si>
  <si>
    <t>860000О.99.0.АД57АА31002</t>
  </si>
  <si>
    <t>32 670.00</t>
  </si>
  <si>
    <t>число обращений</t>
  </si>
  <si>
    <t>17 850.00</t>
  </si>
  <si>
    <t>45 106.00</t>
  </si>
  <si>
    <t>52 698.00</t>
  </si>
  <si>
    <t>8 275.00</t>
  </si>
  <si>
    <t>860000О.99.0.АД57АА80002</t>
  </si>
  <si>
    <t>1 200.00</t>
  </si>
  <si>
    <t>860000О.99.0.АД57АА83004</t>
  </si>
  <si>
    <t>57 600.00</t>
  </si>
  <si>
    <t>860000О.99.0.АД59АА04001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</si>
  <si>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</t>
  </si>
  <si>
    <t>Случаев госпитализации</t>
  </si>
  <si>
    <t>1 288.00</t>
  </si>
  <si>
    <t>860000О.99.0.АД59АА06001</t>
  </si>
  <si>
    <t>160.00</t>
  </si>
  <si>
    <t>860000О.99.0.АД59АА07002</t>
  </si>
  <si>
    <t>Случаев лечения</t>
  </si>
  <si>
    <t>125.00</t>
  </si>
  <si>
    <t>860000О.99.0.АД59АА02001</t>
  </si>
  <si>
    <t>2 400.00</t>
  </si>
  <si>
    <t>860000О.99.0.АД59АА03002</t>
  </si>
  <si>
    <t>150.00</t>
  </si>
  <si>
    <t>860000О.99.0.АД59АА00001</t>
  </si>
  <si>
    <t>7 550.00</t>
  </si>
  <si>
    <t>860000О.99.0.АД59АА01002</t>
  </si>
  <si>
    <t>990.00</t>
  </si>
  <si>
    <t>860000О.99.0.АД59АА08001</t>
  </si>
  <si>
    <t>100.00</t>
  </si>
  <si>
    <t>860000О.99.0.АД59АА12001</t>
  </si>
  <si>
    <t>620.00</t>
  </si>
  <si>
    <t>861000.Р.49.0.1.х.0001000</t>
  </si>
  <si>
    <t>Консультация врача-психиатра</t>
  </si>
  <si>
    <t>Количество консультаций</t>
  </si>
  <si>
    <t>650.00</t>
  </si>
  <si>
    <t>861000О.99.0.АЖ04БЭ31000</t>
  </si>
  <si>
    <t>Высокотехнологичная медицинская помощь, не включенная в базовую программу обязательного медицинского страхования</t>
  </si>
  <si>
    <t>Число пациентов</t>
  </si>
  <si>
    <t>195.00</t>
  </si>
  <si>
    <t>861000О.99.0.АЖ04БШ21000</t>
  </si>
  <si>
    <t>5.00</t>
  </si>
  <si>
    <t>861000О.99.0.АЖ04АЮ61001</t>
  </si>
  <si>
    <t>0.00</t>
  </si>
  <si>
    <t>861000О.99.0.АЖ04БЦ10000</t>
  </si>
  <si>
    <t>15.00</t>
  </si>
  <si>
    <t>861000О.99.0.АЖ04БЦ11000</t>
  </si>
  <si>
    <t>82.00</t>
  </si>
  <si>
    <t>861000О.99.0.АЖ31АЯ34000</t>
  </si>
  <si>
    <t>51.00</t>
  </si>
  <si>
    <t>861000О.99.0.АЖ31АЯ35000</t>
  </si>
  <si>
    <t>4.00</t>
  </si>
  <si>
    <t>860000О.99.0.АД61АА02001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</si>
  <si>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</si>
  <si>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450.00</t>
  </si>
  <si>
    <t>804200О.99.0.ББ60АБ24001</t>
  </si>
  <si>
    <t>348 120.00</t>
  </si>
  <si>
    <t>7 750.00</t>
  </si>
  <si>
    <t>852101О.99.0.ББ28ПЗ12000</t>
  </si>
  <si>
    <t>50.00</t>
  </si>
  <si>
    <t>852101О.99.0.ББ28ПЖ88000</t>
  </si>
  <si>
    <t>837.00</t>
  </si>
  <si>
    <t>852101О.99.0.ББ28ПЗ32000</t>
  </si>
  <si>
    <t>852101О.99.0.ББ28ОО28000</t>
  </si>
  <si>
    <t>135.00</t>
  </si>
  <si>
    <t>852101О.99.0.ББ28ОМ36000</t>
  </si>
  <si>
    <t>227.00</t>
  </si>
  <si>
    <t>852101О.99.0.ББ28ОХ00000</t>
  </si>
  <si>
    <t>804200О.99.0.ББ59АБ24001</t>
  </si>
  <si>
    <t>7 560.00</t>
  </si>
  <si>
    <t>860000О.99.0.АД60АА00002</t>
  </si>
  <si>
    <t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</t>
  </si>
  <si>
    <t>3 772.00</t>
  </si>
  <si>
    <t>869016.Р.49.1.12110001003</t>
  </si>
  <si>
    <t>Заготовка, хранение, транспортировка и обеспечение безопасности донорской крови и ее компонентов</t>
  </si>
  <si>
    <t>Условная единица продукта переработки (в перерасчете на 1 литр цельной крови)</t>
  </si>
  <si>
    <t>12 000.00</t>
  </si>
  <si>
    <t>869010.Р.49.1.12IX0001000</t>
  </si>
  <si>
    <t>Диспансерное наблюдение</t>
  </si>
  <si>
    <t>862110.Р.49.1.12180001003</t>
  </si>
  <si>
    <t>Работа по профилактике неинфекционных заболеваний, формированию здорового образа жизни и санитарно-гигиеническому просвещению населения</t>
  </si>
  <si>
    <t>Количество выполненных работ</t>
  </si>
  <si>
    <t>286.00</t>
  </si>
  <si>
    <t>861014.Р.49.1.12160001003</t>
  </si>
  <si>
    <t>Судебно-психиатрическая экспертиза</t>
  </si>
  <si>
    <t>Количество экспертиз</t>
  </si>
  <si>
    <t>2 087.00</t>
  </si>
  <si>
    <t>303.00</t>
  </si>
  <si>
    <t>869019.Р.49.1.12130001003</t>
  </si>
  <si>
    <t>Патологическая анатомия</t>
  </si>
  <si>
    <t>37 975.00</t>
  </si>
  <si>
    <t>38 300.00</t>
  </si>
  <si>
    <t>869019.Р.49.1.12120001003</t>
  </si>
  <si>
    <t>Судебно-медицинская экспертиза</t>
  </si>
  <si>
    <t>25 000.00</t>
  </si>
  <si>
    <t>869019.Р.49.1.12140001003</t>
  </si>
  <si>
    <t>Транспортировка тел умерших, не связанная с предоставлением ритуальных услуг</t>
  </si>
  <si>
    <t>70 080.00</t>
  </si>
  <si>
    <t>631111.Р.49.1.12170001003</t>
  </si>
  <si>
    <t>Ведение информационных ресурсов и баз данных</t>
  </si>
  <si>
    <t>Количество информационных ресурсов и баз данных</t>
  </si>
  <si>
    <t>68.00</t>
  </si>
  <si>
    <t>869012.Р.49.1.1.2.0001003</t>
  </si>
  <si>
    <t>Медицинское сопровождение по медицинским показаниям больных, страдающих хронической почечной недостаточностью к месту проведения амбулаторного гемодиализа и после его проведения</t>
  </si>
  <si>
    <t>количество выполняемых работ</t>
  </si>
  <si>
    <t>1 500.00</t>
  </si>
  <si>
    <t>861015.Р.49.1.1.2.0001003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</si>
  <si>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</si>
  <si>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освидетельствований</t>
  </si>
  <si>
    <t>Штук</t>
  </si>
  <si>
    <t>13 284.00</t>
  </si>
  <si>
    <t>13 401.00</t>
  </si>
  <si>
    <t>860000О.99.0.БЗ68АА04000</t>
  </si>
  <si>
    <t>Паллиативная медицинская помощь</t>
  </si>
  <si>
    <t xml:space="preserve"> Количество койко-дней</t>
  </si>
  <si>
    <t>Койко-день</t>
  </si>
  <si>
    <t>85 152.00</t>
  </si>
  <si>
    <t>860000О.99.0.БЗ68АА03000</t>
  </si>
  <si>
    <t>Число посещений</t>
  </si>
  <si>
    <t>7 850.00</t>
  </si>
  <si>
    <t>860000О.99.0.БЗ68АА01000</t>
  </si>
  <si>
    <t>Количество выездов</t>
  </si>
  <si>
    <t>8 644.00</t>
  </si>
  <si>
    <t>613.00</t>
  </si>
  <si>
    <t>Министерство социального обеспечения, материнства и детства Курской области</t>
  </si>
  <si>
    <t>Социальная поддержка граждан в Курской области</t>
  </si>
  <si>
    <t>Предоставление социального обслуживания в форме на дому</t>
  </si>
  <si>
    <t>880000О.99.0.АЭ22АА00000</t>
  </si>
  <si>
    <t>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</si>
  <si>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Численность граждан, получивших социальные услуги</t>
  </si>
  <si>
    <t>805.1002.0340710010.614</t>
  </si>
  <si>
    <t>880000О.99.0.АЭ26АА00000</t>
  </si>
  <si>
    <t>880000О.99.0.АЭ26АА01000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</si>
  <si>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</si>
  <si>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880000О.99.0.АЭ22АА01000</t>
  </si>
  <si>
    <t>880000О.99.0.АЭ22АА75000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</si>
  <si>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</si>
  <si>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880000О.99.0.АЭ22АА78000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</si>
  <si>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</si>
  <si>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880000О.99.0.АЭ22АА80000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</si>
  <si>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</si>
  <si>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880000О.99.0.АЭ26АА04000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</si>
  <si>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</si>
  <si>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Предоставление социального обслуживания в полустационарной форме</t>
  </si>
  <si>
    <t>870000О.99.0.АЭ21АА01000</t>
  </si>
  <si>
    <t>870000О.99.0.АЭ25АА01000</t>
  </si>
  <si>
    <t>870000О.99.0.АЭ21АА04000</t>
  </si>
  <si>
    <t>870000О.99.0.АЭ25АА00000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</si>
  <si>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</si>
  <si>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социального обслуживания в стационарной форме</t>
  </si>
  <si>
    <t>870000О.99.0.АЭ20АА01000</t>
  </si>
  <si>
    <t>805.1002.0340710010.611</t>
  </si>
  <si>
    <t>870000О.99.0.АЭ20АА00000</t>
  </si>
  <si>
    <t>870000О.99.0.АЭ24АА00000</t>
  </si>
  <si>
    <t xml:space="preserve">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     </t>
  </si>
  <si>
    <t>870000О.99.0.АЭ24АА01000</t>
  </si>
  <si>
    <t>Организация отдыха семей, взявших на воспитание детей-сирот и детей, отставшихся без попечения родителей</t>
  </si>
  <si>
    <t>869019.P.49.0..2110001002</t>
  </si>
  <si>
    <t>Семьи, взявшие на воспитание детей-сирот и детей, отставшихся без попечения родителей</t>
  </si>
  <si>
    <t>Количество граждан, получивших социальные услуги</t>
  </si>
  <si>
    <t>805.0905.0340710010.621</t>
  </si>
  <si>
    <t xml:space="preserve">Обеспечение отдельных категорий граждан продовольственными товарами по сниженным ценам в автономном социальном учреждении Курской области "Ветеран" </t>
  </si>
  <si>
    <t>881000.P.49.0..2120001002</t>
  </si>
  <si>
    <t>Отдельные категории граждан из числа ветеранов</t>
  </si>
  <si>
    <t>805.1002.0340710010.621</t>
  </si>
  <si>
    <t>Библиотечное, библиографическое и информационное обслуживание пользователей библиотеки</t>
  </si>
  <si>
    <t>910100О.99.0.ББ83АА00000</t>
  </si>
  <si>
    <t>Физические лица (граждане РФ)</t>
  </si>
  <si>
    <t>Количество посещений</t>
  </si>
  <si>
    <t>910100О.99.0.ББ83АА01000</t>
  </si>
  <si>
    <t>910100О.99.0.ББ83АА02000</t>
  </si>
  <si>
    <t>Формирование, учет, изучение, обеспечение физического сохранения и безопасности фондов библиотеки, включая оцифровку фондов</t>
  </si>
  <si>
    <t>910100.Р.49.1.I0.20001001</t>
  </si>
  <si>
    <t>количество документов</t>
  </si>
  <si>
    <t>единиц</t>
  </si>
  <si>
    <t>Библиографическая обработка документов и создание каталогов</t>
  </si>
  <si>
    <t>Публичный показ музейных предметов, музейных коллекций</t>
  </si>
  <si>
    <t>910200О.99.0.ББ69АА00000</t>
  </si>
  <si>
    <t>Число посетителей</t>
  </si>
  <si>
    <t>Формирование, учет, изучение, обеспечение физического сохранения и безопасности музейных предметов, музейных коллекций</t>
  </si>
  <si>
    <t>910200.Р.49.1.10II0001001</t>
  </si>
  <si>
    <t>количество предметов</t>
  </si>
  <si>
    <t>Показ (организация показа) спектаклей (театральных постановок)</t>
  </si>
  <si>
    <t>900400О.99.0.ББ67АА00002</t>
  </si>
  <si>
    <t>Число зрителей</t>
  </si>
  <si>
    <t xml:space="preserve"> человек</t>
  </si>
  <si>
    <t>900400О.99.0.ББ67АА01002</t>
  </si>
  <si>
    <t>Создание спектаклей</t>
  </si>
  <si>
    <t>900100.Р.49.1.I0.40001001</t>
  </si>
  <si>
    <t>Количество новых (капитально возобновленных) постановок</t>
  </si>
  <si>
    <t>900100.Р.49.1.I0.50001001</t>
  </si>
  <si>
    <t>900100.Р.49.1.I0.60001001</t>
  </si>
  <si>
    <t>900100.Р.49.1.I0.70001001</t>
  </si>
  <si>
    <t>Количество новых (капитально возобновленных) концертов</t>
  </si>
  <si>
    <t xml:space="preserve"> единиц</t>
  </si>
  <si>
    <t>900100О.99.0.ББ68АА00001</t>
  </si>
  <si>
    <t>Услуги прочие по распространению кинофильмов, видеофильмов и телевизионных программ</t>
  </si>
  <si>
    <t>591312.Р.49.0.10.I0001001</t>
  </si>
  <si>
    <t>Количество выданных копий</t>
  </si>
  <si>
    <t>Организация и проведение культурно-массовых мероприятий: зрелищных, творческих, учебно-методических и иных</t>
  </si>
  <si>
    <t>900400.Р.49.1.I0.80001001</t>
  </si>
  <si>
    <t>Количество проведенных мероприятий</t>
  </si>
  <si>
    <t>804200О.99.0.ББ60АБ23001</t>
  </si>
  <si>
    <t>человеко-час</t>
  </si>
  <si>
    <t>804200О.99.0.ББ59АБ27001</t>
  </si>
  <si>
    <t>Реализация дополнительных предпрофессиональных рограм в области искусства</t>
  </si>
  <si>
    <t>802112О.99.0.ББ55АА48000</t>
  </si>
  <si>
    <t>802112О.99.0.ББ55АБ04000</t>
  </si>
  <si>
    <t>802112О.99.0.ББ55АБ60000</t>
  </si>
  <si>
    <t>Реализация дополнительных предпрофессиональных программ в области искусства</t>
  </si>
  <si>
    <t>802112О.99.0.ББ55АВ16000</t>
  </si>
  <si>
    <t>802112О.99.0.ББ55АГ28000</t>
  </si>
  <si>
    <t>802112О.99.0.ББ55АГ84000</t>
  </si>
  <si>
    <t>802112О.99.0.ББ55АД40000</t>
  </si>
  <si>
    <t>802112О.99.0.ББ55АД96000</t>
  </si>
  <si>
    <t>802112О.99.0.ББ55АЕ84000</t>
  </si>
  <si>
    <t>852101О.99.0.ББ28ФК44000</t>
  </si>
  <si>
    <t>условная удиница</t>
  </si>
  <si>
    <t>852101О.99.0.ББ28ФМ60000</t>
  </si>
  <si>
    <t>852101О.99.0.ББ28ФН00000</t>
  </si>
  <si>
    <t>852101О.99.0.ББ28ФО76000</t>
  </si>
  <si>
    <t>852101О.99.0.ББ28ФП16000</t>
  </si>
  <si>
    <t>852101О.99.0.ББ28ХЕ20000</t>
  </si>
  <si>
    <t>852101О.99.0.ББ28ХЗ36000</t>
  </si>
  <si>
    <t>852101О.99.0.ББ28ХЗ84000</t>
  </si>
  <si>
    <t>852101О.99.0.ББ28ХК52000</t>
  </si>
  <si>
    <t>852101О.99.0.ББ28ХМ68000</t>
  </si>
  <si>
    <t>852101О.99.0.ББ28ХО84000</t>
  </si>
  <si>
    <t>852101О.99.0.ББ28ХС00000</t>
  </si>
  <si>
    <t>852101О.99.0.ББ28ХУ16000</t>
  </si>
  <si>
    <t>852101О.99.0.ББ28ХЩ64000</t>
  </si>
  <si>
    <t>852101О.99.0.ББ28ХЮ80000</t>
  </si>
  <si>
    <t>852101О.99.0.ББ28ЦЕ28000</t>
  </si>
  <si>
    <t>2.50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</si>
  <si>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</si>
  <si>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</si>
  <si>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</si>
  <si>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</si>
  <si>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</si>
  <si>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</si>
  <si>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</si>
  <si>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</si>
  <si>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</si>
  <si>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</si>
  <si>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</si>
  <si>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</si>
  <si>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</si>
  <si>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</si>
  <si>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 xml:space="preserve">Министерство образования и науки Курской области 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</si>
  <si>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</si>
  <si>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</si>
  <si>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</si>
  <si>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</si>
  <si>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</si>
  <si>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</si>
  <si>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</si>
  <si>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</si>
  <si>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</si>
  <si>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</si>
  <si>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</si>
  <si>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</si>
  <si>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</si>
  <si>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</si>
  <si>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</si>
  <si>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</si>
  <si>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</si>
  <si>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</si>
  <si>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</si>
  <si>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</si>
  <si>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</si>
  <si>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</si>
  <si>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</si>
  <si>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</si>
  <si>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</si>
  <si>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</si>
  <si>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2.100</t>
  </si>
  <si>
    <t>2.101</t>
  </si>
  <si>
    <t>2.102</t>
  </si>
  <si>
    <t>2.103</t>
  </si>
  <si>
    <t>2.104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</si>
  <si>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</si>
  <si>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</si>
  <si>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</si>
  <si>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</si>
  <si>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</si>
  <si>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</si>
  <si>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</si>
  <si>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</si>
  <si>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</si>
  <si>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</si>
  <si>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</si>
  <si>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</si>
  <si>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</si>
  <si>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</si>
  <si>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</si>
  <si>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</si>
  <si>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</si>
  <si>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</si>
  <si>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</si>
  <si>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</si>
  <si>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</si>
  <si>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</si>
  <si>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</si>
  <si>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</si>
  <si>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</si>
  <si>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</si>
  <si>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</si>
  <si>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</si>
  <si>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</si>
  <si>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</si>
  <si>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</si>
  <si>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</si>
  <si>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</si>
  <si>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</si>
  <si>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</si>
  <si>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</si>
  <si>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</si>
  <si>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</si>
  <si>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</si>
  <si>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</si>
  <si>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</si>
  <si>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</si>
  <si>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</si>
  <si>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</si>
  <si>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2.150</t>
  </si>
  <si>
    <t>2.151</t>
  </si>
  <si>
    <t>2.152</t>
  </si>
  <si>
    <t>2.153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</si>
  <si>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</si>
  <si>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</si>
  <si>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</si>
  <si>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</si>
  <si>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</si>
  <si>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</si>
  <si>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</si>
  <si>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</si>
  <si>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</si>
  <si>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</si>
  <si>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2.164</t>
  </si>
  <si>
    <t>2.165</t>
  </si>
  <si>
    <t>2.166</t>
  </si>
  <si>
    <t>2.167</t>
  </si>
  <si>
    <t>2.168</t>
  </si>
  <si>
    <t>2.169</t>
  </si>
  <si>
    <t>2.170</t>
  </si>
  <si>
    <t>2.171</t>
  </si>
  <si>
    <t>2.172</t>
  </si>
  <si>
    <t>2.173</t>
  </si>
  <si>
    <t>2.174</t>
  </si>
  <si>
    <t>2.175</t>
  </si>
  <si>
    <t>2.176</t>
  </si>
  <si>
    <t>2.177</t>
  </si>
  <si>
    <t>2.178</t>
  </si>
  <si>
    <t>2.179</t>
  </si>
  <si>
    <t>2.180</t>
  </si>
  <si>
    <t>2.181</t>
  </si>
  <si>
    <t>2.182</t>
  </si>
  <si>
    <t>2.183</t>
  </si>
  <si>
    <t>2.184</t>
  </si>
  <si>
    <t>2.185</t>
  </si>
  <si>
    <t>2.186</t>
  </si>
  <si>
    <t>2.187</t>
  </si>
  <si>
    <t>2.188</t>
  </si>
  <si>
    <t>2.189</t>
  </si>
  <si>
    <t>2.190</t>
  </si>
  <si>
    <t>2.191</t>
  </si>
  <si>
    <t>2.192</t>
  </si>
  <si>
    <t>2.193</t>
  </si>
  <si>
    <t>2.194</t>
  </si>
  <si>
    <t>2.195</t>
  </si>
  <si>
    <t>2.196</t>
  </si>
  <si>
    <t>2.197</t>
  </si>
  <si>
    <t>2.198</t>
  </si>
  <si>
    <t>2.199</t>
  </si>
  <si>
    <t>2.200</t>
  </si>
  <si>
    <t>2.201</t>
  </si>
  <si>
    <t>2.202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</si>
  <si>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</si>
  <si>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</si>
  <si>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</si>
  <si>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</si>
  <si>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</si>
  <si>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</si>
  <si>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</si>
  <si>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</si>
  <si>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</si>
  <si>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2.212</t>
  </si>
  <si>
    <t>2.213</t>
  </si>
  <si>
    <t>2.214</t>
  </si>
  <si>
    <t>2.215</t>
  </si>
  <si>
    <t>2.216</t>
  </si>
  <si>
    <t>2.217</t>
  </si>
  <si>
    <t>2.218</t>
  </si>
  <si>
    <t>2.219</t>
  </si>
  <si>
    <t>2.220</t>
  </si>
  <si>
    <t>2.221</t>
  </si>
  <si>
    <t>2.222</t>
  </si>
  <si>
    <t>2.223</t>
  </si>
  <si>
    <t>2.224</t>
  </si>
  <si>
    <t>2.225</t>
  </si>
  <si>
    <t>2.226</t>
  </si>
  <si>
    <t>2.227</t>
  </si>
  <si>
    <t>2.228</t>
  </si>
  <si>
    <t>2.229</t>
  </si>
  <si>
    <t>2.230</t>
  </si>
  <si>
    <t>2.231</t>
  </si>
  <si>
    <t>2.232</t>
  </si>
  <si>
    <t>2.233</t>
  </si>
  <si>
    <t>2.234</t>
  </si>
  <si>
    <t>2.235</t>
  </si>
  <si>
    <t>2.236</t>
  </si>
  <si>
    <t>2.237</t>
  </si>
  <si>
    <t>2.238</t>
  </si>
  <si>
    <t>2.239</t>
  </si>
  <si>
    <t>2.240</t>
  </si>
  <si>
    <t>2.241</t>
  </si>
  <si>
    <t>2.242</t>
  </si>
  <si>
    <t>2.243</t>
  </si>
  <si>
    <t>2.244</t>
  </si>
  <si>
    <t>2.245</t>
  </si>
  <si>
    <t>2.246</t>
  </si>
  <si>
    <t>2.247</t>
  </si>
  <si>
    <t>2.248</t>
  </si>
  <si>
    <t>2.249</t>
  </si>
  <si>
    <t>2.250</t>
  </si>
  <si>
    <t>2.251</t>
  </si>
  <si>
    <t>2.252</t>
  </si>
  <si>
    <t>2.253</t>
  </si>
  <si>
    <t>2.254</t>
  </si>
  <si>
    <t>2.255</t>
  </si>
  <si>
    <t>2.256</t>
  </si>
  <si>
    <t>2.257</t>
  </si>
  <si>
    <t>2.258</t>
  </si>
  <si>
    <t>2.259</t>
  </si>
  <si>
    <t>2.260</t>
  </si>
  <si>
    <t>2.261</t>
  </si>
  <si>
    <t>2.262</t>
  </si>
  <si>
    <t>2.263</t>
  </si>
  <si>
    <t>2.264</t>
  </si>
  <si>
    <t>2.265</t>
  </si>
  <si>
    <t>2.267</t>
  </si>
  <si>
    <t>2.266</t>
  </si>
  <si>
    <t>2.268</t>
  </si>
  <si>
    <t>2.269</t>
  </si>
  <si>
    <t>2.270</t>
  </si>
  <si>
    <t>2.271</t>
  </si>
  <si>
    <t>2.272</t>
  </si>
  <si>
    <t>2.273</t>
  </si>
  <si>
    <t>2.274</t>
  </si>
  <si>
    <t>2.275</t>
  </si>
  <si>
    <t>2.276</t>
  </si>
  <si>
    <t>2.277</t>
  </si>
  <si>
    <t>2.278</t>
  </si>
  <si>
    <t>2.279</t>
  </si>
  <si>
    <t>2.280</t>
  </si>
  <si>
    <t>2.281</t>
  </si>
  <si>
    <t>2.282</t>
  </si>
  <si>
    <t>2.283</t>
  </si>
  <si>
    <t>2.284</t>
  </si>
  <si>
    <t>2.285</t>
  </si>
  <si>
    <t>2.286</t>
  </si>
  <si>
    <t>2.287</t>
  </si>
  <si>
    <t>2.288</t>
  </si>
  <si>
    <t>2.289</t>
  </si>
  <si>
    <t>2.290</t>
  </si>
  <si>
    <t>2.291</t>
  </si>
  <si>
    <t>2.292</t>
  </si>
  <si>
    <t>2.293</t>
  </si>
  <si>
    <t>2.294</t>
  </si>
  <si>
    <t>2.295</t>
  </si>
  <si>
    <t>2.296</t>
  </si>
  <si>
    <t>2.297</t>
  </si>
  <si>
    <t>2.298</t>
  </si>
  <si>
    <t>2.299</t>
  </si>
  <si>
    <t>2.300</t>
  </si>
  <si>
    <t>2.301</t>
  </si>
  <si>
    <t>2.302</t>
  </si>
  <si>
    <t>2.303</t>
  </si>
  <si>
    <t>2.304</t>
  </si>
  <si>
    <t>2.305</t>
  </si>
  <si>
    <t>2.306</t>
  </si>
  <si>
    <t>2.307</t>
  </si>
  <si>
    <t>2.308</t>
  </si>
  <si>
    <t>2.309</t>
  </si>
  <si>
    <t>2.310</t>
  </si>
  <si>
    <t>2.311</t>
  </si>
  <si>
    <t>2.312</t>
  </si>
  <si>
    <t>2.313</t>
  </si>
  <si>
    <t>Аренда нежилых помещений с целью предоставления их в безвозмездное пользование  исполнительным органам Курской области</t>
  </si>
  <si>
    <t>Юридическое сопровождение деятельности Правительства Курской области, Администрации Курской области</t>
  </si>
  <si>
    <t>1.8</t>
  </si>
  <si>
    <t>1.9</t>
  </si>
  <si>
    <t>1.10</t>
  </si>
  <si>
    <t>1.11</t>
  </si>
  <si>
    <r>
      <t>количеств</t>
    </r>
    <r>
      <rPr>
        <sz val="12"/>
        <color rgb="FFFF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 xml:space="preserve"> исследований</t>
    </r>
  </si>
  <si>
    <t xml:space="preserve">3. Министерство здравоохранения Курской области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</si>
  <si>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</si>
  <si>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</si>
  <si>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</si>
  <si>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</si>
  <si>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</si>
  <si>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</si>
  <si>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</si>
  <si>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</si>
  <si>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</si>
  <si>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</si>
  <si>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</si>
  <si>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</si>
  <si>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</si>
  <si>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</si>
  <si>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</si>
  <si>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</si>
  <si>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</si>
  <si>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</si>
  <si>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</si>
  <si>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</si>
  <si>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</si>
  <si>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</si>
  <si>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</si>
  <si>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</si>
  <si>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</si>
  <si>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</si>
  <si>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</si>
  <si>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</si>
  <si>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</si>
  <si>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</si>
  <si>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</si>
  <si>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</si>
  <si>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</si>
  <si>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</si>
  <si>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</si>
  <si>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</si>
  <si>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</si>
  <si>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</si>
  <si>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</si>
  <si>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</si>
  <si>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</si>
  <si>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</si>
  <si>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</si>
  <si>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</si>
  <si>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</si>
  <si>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</si>
  <si>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</si>
  <si>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</si>
  <si>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</si>
  <si>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</si>
  <si>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</si>
  <si>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</si>
  <si>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</si>
  <si>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</si>
  <si>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</si>
  <si>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4. Министерство социального обеспечения материнства и детства Курской области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</si>
  <si>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</si>
  <si>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</si>
  <si>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</si>
  <si>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</si>
  <si>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</si>
  <si>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</si>
  <si>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</si>
  <si>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</si>
  <si>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</si>
  <si>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</si>
  <si>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</si>
  <si>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</si>
  <si>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</si>
  <si>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</si>
  <si>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</si>
  <si>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</si>
  <si>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</si>
  <si>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</si>
  <si>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5. Министерство культуры Курской области 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</si>
  <si>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</si>
  <si>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</si>
  <si>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</si>
  <si>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</si>
  <si>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</si>
  <si>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</si>
  <si>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</si>
  <si>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</si>
  <si>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</si>
  <si>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</si>
  <si>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</si>
  <si>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</si>
  <si>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</si>
  <si>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</si>
  <si>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</si>
  <si>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</si>
  <si>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</si>
  <si>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</si>
  <si>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</si>
  <si>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</si>
  <si>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</si>
  <si>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</si>
  <si>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</si>
  <si>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</si>
  <si>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</si>
  <si>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</si>
  <si>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</si>
  <si>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</si>
  <si>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</si>
  <si>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</si>
  <si>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</si>
  <si>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</si>
  <si>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</si>
  <si>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</si>
  <si>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</si>
  <si>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</si>
  <si>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</si>
  <si>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</si>
  <si>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</si>
  <si>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</si>
  <si>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</si>
  <si>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</si>
  <si>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</si>
  <si>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</si>
  <si>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</si>
  <si>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</si>
  <si>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Развитие здравоохранения в Курской области</t>
  </si>
  <si>
    <t>Развитие физической культуры и спорта в Курской области</t>
  </si>
  <si>
    <t>Управление имуществом Курской области</t>
  </si>
  <si>
    <t xml:space="preserve">12. Комитет архитектуры и градостроительства Курской области </t>
  </si>
  <si>
    <t>813.0707.1240110010.611</t>
  </si>
  <si>
    <t>813.0709.1240210010.611</t>
  </si>
  <si>
    <t>Министерство жилищно-коммунального хозяйства и ТЭК Курской области</t>
  </si>
  <si>
    <t>Физические лица, за исключением лиц с ОВЗ и инвалидов</t>
  </si>
  <si>
    <t>807.0705.0230310010.621</t>
  </si>
  <si>
    <t>807.0705.0540810010.621</t>
  </si>
  <si>
    <t>Обеспечение доступным и комфортным жильем и коммунальными услугами граждан в Курской области</t>
  </si>
  <si>
    <t xml:space="preserve">6. Министерство жилищно-коммунального хозяйства и ТЭК Курской области </t>
  </si>
  <si>
    <t>6.1</t>
  </si>
  <si>
    <t xml:space="preserve">7. Министерство строительства Курской области </t>
  </si>
  <si>
    <t>7.1</t>
  </si>
  <si>
    <t>Министерство строительства Курской области</t>
  </si>
  <si>
    <t>721100.Р.49.1.14210002001</t>
  </si>
  <si>
    <t xml:space="preserve">Осуществление архитектурно-строительного проектирования объектов, строительство или реконструкция которых финансироется полностью или частично за счет средств соответствующего бюджета </t>
  </si>
  <si>
    <t>Развитие образования в Курской области</t>
  </si>
  <si>
    <t>5.47</t>
  </si>
  <si>
    <t>5.48</t>
  </si>
  <si>
    <t>806.0412.1041210010.611</t>
  </si>
  <si>
    <t>Комитет архитектуры и градостроительства Курской области</t>
  </si>
  <si>
    <t>12.1</t>
  </si>
  <si>
    <t>12.2</t>
  </si>
  <si>
    <t>12.4</t>
  </si>
  <si>
    <t>12.3</t>
  </si>
  <si>
    <t>12.5</t>
  </si>
  <si>
    <t>12.6</t>
  </si>
  <si>
    <t>12.7</t>
  </si>
  <si>
    <t>12.8</t>
  </si>
  <si>
    <t>Деятельность по созданию и использованию баз данных и информационных ресурсов</t>
  </si>
  <si>
    <t>Деятельность по развитию территорий в виде территориального планирования, градостроительного зонирования, планировки территории, архитектурно-строительного проектирования</t>
  </si>
  <si>
    <t>631110.Р.49.1.22II0001001</t>
  </si>
  <si>
    <t>711120.Р.49.1.22I20001001</t>
  </si>
  <si>
    <t>711120.Р.49.1.22.20001000</t>
  </si>
  <si>
    <t>711120.Р.49.1.22.50001000</t>
  </si>
  <si>
    <t>711120.Р.49.1.22.60001000</t>
  </si>
  <si>
    <t>711120.Р.49.1.22.70001002</t>
  </si>
  <si>
    <t>711120.Р.49.1.22.80001000</t>
  </si>
  <si>
    <t>631110.Р.49.1.22.90001000</t>
  </si>
  <si>
    <t>Органы государственной власти, органы местного самоуправления; муниципальные учреждения, государственные учреждения, юридические лица, физические лица</t>
  </si>
  <si>
    <t>количество информационных ресурсов, баз данных</t>
  </si>
  <si>
    <t>816.0113.0510710010.611</t>
  </si>
  <si>
    <t>Органы государственной власти</t>
  </si>
  <si>
    <t>количество сопутствующих документов и нормативных правовых актов</t>
  </si>
  <si>
    <t>Орган исполнительной власти Курской области (комитет архитектуры и градостроительства Курской области), органы местного самоуправления Курской области</t>
  </si>
  <si>
    <t>количество разработанных документов</t>
  </si>
  <si>
    <t>Орган исполнительной власти Курской области (комитет архитектуры и градостроительства Курской области), физические лица, юридические лица</t>
  </si>
  <si>
    <t>количество подготовленных градостроительных планов земельных участков</t>
  </si>
  <si>
    <t>количество размещенных разрешений</t>
  </si>
  <si>
    <t xml:space="preserve">14. Министерство природных ресурсов Курской области </t>
  </si>
  <si>
    <t>Министерство 
природных ресурсов Курской области</t>
  </si>
  <si>
    <t>Предупреждение возникновения и распространения лесных пожаров, включая территорию ООПТ</t>
  </si>
  <si>
    <t>024000.Р.49.1..3270002001</t>
  </si>
  <si>
    <t>Устройство противопожарных минерализованных полос</t>
  </si>
  <si>
    <t>км</t>
  </si>
  <si>
    <t>024000.Р.49.1.32140002001</t>
  </si>
  <si>
    <t>Прочистка и обновление противопожарных минерализованных полос</t>
  </si>
  <si>
    <t>024000.Р.49.1..3290002001</t>
  </si>
  <si>
    <t>Проведение профилакти-ческого контролируе-мого противопожарного выжигания хвороста, лесной подстилки, сухой травы и других лесных горючих материалов</t>
  </si>
  <si>
    <t>гектары</t>
  </si>
  <si>
    <t>024000.Р.49.1.32120002001</t>
  </si>
  <si>
    <t>Установка шлагбаумов, реконструкция шлагбаумов,  устройство преград, обеспечивающих ограничение пребывания граждан в лесах в целях обеспечения пожарной безопасности</t>
  </si>
  <si>
    <t>единица           штука</t>
  </si>
  <si>
    <t>024000.Р.49.1.32100002001</t>
  </si>
  <si>
    <t>Установка и размещение стендов, знаков и указателей, содержащих информацию о мерах пожарной безопасности в лесах</t>
  </si>
  <si>
    <t>024000.Р.49.1..3260002001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</si>
  <si>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</si>
  <si>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024000.Р.49.1..3210002001</t>
  </si>
  <si>
    <t>Организация обустройства и эксплуатации пожарных наблюдательных пунктов (вышек, мачт павильонов и других наблюдательных пунктов), пунктов сосредоточения противопожарного инвентаря</t>
  </si>
  <si>
    <t>024000.Р.49.1.32110002001</t>
  </si>
  <si>
    <t>Прием и учет сообщений о лесных пожарах, а также оповещение населения и противопожарных служб о пожарной опасности в лесах и лесных пожарах специализированными диспетчерскими службами</t>
  </si>
  <si>
    <t>единиц, месяцев</t>
  </si>
  <si>
    <t>1\12</t>
  </si>
  <si>
    <t>024000.Р.49.1..3280002001</t>
  </si>
  <si>
    <t>Организация системы обнаружения и учёта лесных пожаров, системы наблюдением за их развитием с использованием наземных, авиационных или космических средств</t>
  </si>
  <si>
    <t>гектаров</t>
  </si>
  <si>
    <t>Тушение пожаров в лесах</t>
  </si>
  <si>
    <t>024000.Р.49.1.32170002001</t>
  </si>
  <si>
    <t>га</t>
  </si>
  <si>
    <t>Выполнение работ по отводу лесосек</t>
  </si>
  <si>
    <t>024000.Р.49.1.32270002001</t>
  </si>
  <si>
    <t>Отвод лесосек под выборочные рубки</t>
  </si>
  <si>
    <t>024000.Р.49.1.32280002001</t>
  </si>
  <si>
    <t>Отвод лесосек под рубки ухода в молодняк</t>
  </si>
  <si>
    <t xml:space="preserve">Осуществление лесовосстановления и лесоразведения </t>
  </si>
  <si>
    <t>024000.Р.49.1.32220002001</t>
  </si>
  <si>
    <t>Искусственное лесовосстановление путем посадки сеянцев, саженцев с открытой корневой системой</t>
  </si>
  <si>
    <t>024000.Р.49.1.32210002001</t>
  </si>
  <si>
    <t>Агротехнический уход за лесными культурами путем рыхления почвы с одновременным уничтожением травянистой и древесной растительности в рядах культур и междурядтях</t>
  </si>
  <si>
    <t>024000.Р.49.1.32200002001</t>
  </si>
  <si>
    <t>Агротехнический уход за лесными культурами путем дополнения лесных культур</t>
  </si>
  <si>
    <t>Проведение ухода за лесами</t>
  </si>
  <si>
    <t>024000.Р.49.1.32300002001</t>
  </si>
  <si>
    <t>Рубки осветления, проводимые в целях ухода за лесами. Рубки прочистки, проводимые в целях ухода за лесами</t>
  </si>
  <si>
    <t>Профилактика 
возникновения очагов вредных организмов</t>
  </si>
  <si>
    <t>024000.Р.49.1.32260002001</t>
  </si>
  <si>
    <t>Лесопатологические обследования, в том числе инструментальным и (или) визуальным способами</t>
  </si>
  <si>
    <t>Ликвидация очагов вредных организмов</t>
  </si>
  <si>
    <t>024000.Р.49.1.32250002001</t>
  </si>
  <si>
    <t>Проведение санитерно-оздоровительных мероприятий по защите лесов. Уборка неликвидной древесины.</t>
  </si>
  <si>
    <t>Выполнение работ по лесному семеноводству</t>
  </si>
  <si>
    <t>024000.Р.49.1.32240002001</t>
  </si>
  <si>
    <t>Формирование запаса лесных семян для лесовосстановления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</si>
  <si>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</si>
  <si>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</si>
  <si>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</si>
  <si>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</si>
  <si>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</si>
  <si>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</si>
  <si>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</si>
  <si>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</si>
  <si>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</si>
  <si>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</si>
  <si>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</si>
  <si>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</si>
  <si>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</si>
  <si>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</si>
  <si>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</si>
  <si>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</si>
  <si>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</si>
  <si>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</si>
  <si>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</si>
  <si>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</si>
  <si>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Развитие лесного хозяйства в Курской области</t>
  </si>
  <si>
    <t xml:space="preserve">17. Комитет по охране объектов культурного наследия Курской области </t>
  </si>
  <si>
    <t>Комитет по охране
 объектов культурного наследия Курской области</t>
  </si>
  <si>
    <t>"Развитие культуры
 в Курской области"</t>
  </si>
  <si>
    <t>Обеспечение сохранения и использования объектов культурного наследия</t>
  </si>
  <si>
    <t>910310 Р 49.1.11.20002000</t>
  </si>
  <si>
    <t>количество объектов культурного наследия</t>
  </si>
  <si>
    <t>еденица</t>
  </si>
  <si>
    <t>17.1</t>
  </si>
  <si>
    <t>819.04.07.2140153450.621</t>
  </si>
  <si>
    <t>819.04.07.2140110010.621</t>
  </si>
  <si>
    <t>819.04.07.2140151290.621</t>
  </si>
  <si>
    <t>819.04.07.211GA54290.621</t>
  </si>
  <si>
    <t>819.04.07.211GA54310.621</t>
  </si>
  <si>
    <t>843.0705.0940110010.611</t>
  </si>
  <si>
    <t>848.0412.1041210010.611</t>
  </si>
  <si>
    <t xml:space="preserve">18. Министерство цифрового развития и связи Куроской области </t>
  </si>
  <si>
    <t xml:space="preserve">15. Министерство промышленности, торговли и предпринимательства Курской области </t>
  </si>
  <si>
    <t>9. Министерство информации и общественных коммуникаций Курской области</t>
  </si>
  <si>
    <t>801.0801.8120010010.611</t>
  </si>
  <si>
    <t>806.0801.1040210010.611
806.1004.1040210010.611</t>
  </si>
  <si>
    <t>806.0801.1040210010.611</t>
  </si>
  <si>
    <t>806.0801.1040310010.611</t>
  </si>
  <si>
    <t>806.0801.1040410010.611
806.0801.1040710010.611</t>
  </si>
  <si>
    <t>806.0801.1040410010.611</t>
  </si>
  <si>
    <t>806.0801.1040510010.611</t>
  </si>
  <si>
    <t>806.0802.1040910010.611</t>
  </si>
  <si>
    <t>806.0801.1040610010.611</t>
  </si>
  <si>
    <t>806.0705.1040810010.611</t>
  </si>
  <si>
    <t>806.0703.1041010010.611</t>
  </si>
  <si>
    <t>806.0704.1041110010.611
806.1004.1041110010.611</t>
  </si>
  <si>
    <t>806.0704.1041110010.611</t>
  </si>
  <si>
    <t>Министерство информации и общественных коммуникаций Курской области</t>
  </si>
  <si>
    <t>Осуществление изательской деятельности</t>
  </si>
  <si>
    <t>581300.Р.49.1.5.2.0001000</t>
  </si>
  <si>
    <t>Население Курской области</t>
  </si>
  <si>
    <t>штук</t>
  </si>
  <si>
    <t>Производство и распространение телепрограмм</t>
  </si>
  <si>
    <t>602000.Р.49.1.5.2.0002000</t>
  </si>
  <si>
    <t>часы</t>
  </si>
  <si>
    <t>Производство и распространение радиопрограмм</t>
  </si>
  <si>
    <t>601000.Р.49.1.5.2.0001000</t>
  </si>
  <si>
    <t>минуты</t>
  </si>
  <si>
    <t xml:space="preserve">Производство и выпуск сетевого издания </t>
  </si>
  <si>
    <t>631200.Р.49.1.5.2Х0001000</t>
  </si>
  <si>
    <t>9.1</t>
  </si>
  <si>
    <t>9.2</t>
  </si>
  <si>
    <t>9.3</t>
  </si>
  <si>
    <t>9.4</t>
  </si>
  <si>
    <t>Реализация государственной политики в сфере печати и массовой информации в Курской области</t>
  </si>
  <si>
    <t>811.1202.2340198702.621</t>
  </si>
  <si>
    <t>811.1201.2340198702.621</t>
  </si>
  <si>
    <t>Объем тиража</t>
  </si>
  <si>
    <t>Количество телепередач</t>
  </si>
  <si>
    <t>Время вещания в эфире</t>
  </si>
  <si>
    <t>Размещение информационных материалов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</si>
  <si>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</si>
  <si>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Физ.лица</t>
  </si>
  <si>
    <t>Физические лица за исключением лиц с ОВЗ и инвалидов. Мастер общестроительных работ. Основное общее образование</t>
  </si>
  <si>
    <t>численность обучающихся</t>
  </si>
  <si>
    <t>852101О.99.0.ББ29КУ72000</t>
  </si>
  <si>
    <t>Физические лица за исключением лиц с ОВЗ и инвалидов. Слесарь по ремонту строительных машин. Основное общее образование</t>
  </si>
  <si>
    <t>Физические лица за исключением лиц с ОВЗ и инвалидов. Мастер отделочных строительных и декоративных работ. Основное общее образование</t>
  </si>
  <si>
    <t>852101О.99.0.ББ29СП24002</t>
  </si>
  <si>
    <t>Физические лица за исключением лиц с ОВЗ и инвалидов. Мастер столярно - плотнических, паркетных и стекольных работ. Основное общее образование</t>
  </si>
  <si>
    <t>Физические лица за исключением лиц с ОВЗ и инвалидов. Сварщик (ручной и частично механизированной сварки (наплавки). Основное общее образование</t>
  </si>
  <si>
    <t>Физические лица за исключением лиц с ОВЗ и инвалидов. Поварское и кондитерское дело. Основное общее образование</t>
  </si>
  <si>
    <t>852101О.99.0.ББ29МП56000</t>
  </si>
  <si>
    <t>Физические лица за исключением лиц с ОВЗ и инвалидов. Оператор швейного оборудования. Основное общее образование</t>
  </si>
  <si>
    <t>Физические лица за исключением лиц с ОВЗ и инвалидов. Строительство и эксплуатация зданий и сооружений. Основное общее образование</t>
  </si>
  <si>
    <t>852101О.99.0.ББ28АР52000</t>
  </si>
  <si>
    <t>Физические лица за исключением лиц с ОВЗ и инвалидов. Строительство и эксплуатация зданий и сооружений. Среднее общее образование</t>
  </si>
  <si>
    <t>852101О.99.0.ББ28БА48000</t>
  </si>
  <si>
    <t>Физические лица за исключением лиц с ОВЗ и инвалидов. Монтаж и эксплуатация внутренних сантехнических устройств, кондиционирования воздуха и вентиляции. Среднее общее образование</t>
  </si>
  <si>
    <t>852101О.99.0.ББ28БВ48000</t>
  </si>
  <si>
    <t>Физические лица за исключением лиц с ОВЗ и инвалидов. Монтаж и эксплуатация оборудования и систем газоснабжения. Среднее общее образование</t>
  </si>
  <si>
    <t>852101О.99.0.ББ28БВ24000</t>
  </si>
  <si>
    <t>Физические лица за исключением лиц с ОВЗ и инвалидов. Монтаж и эксплуатация оборудования и систем газоснабжения. Основное общее образование</t>
  </si>
  <si>
    <t>852101О.99.0.ББ28БВ64000</t>
  </si>
  <si>
    <t>852101О.99.0.ББ28АЦ60000</t>
  </si>
  <si>
    <t>Физические лица за исключением лиц с ОВЗ и инвалидов. Водоснабжение и водоответвление. Основное общее образование</t>
  </si>
  <si>
    <t>852101О.99.0.ББ28АЭ92000</t>
  </si>
  <si>
    <t>Физические лица за исключением лиц с ОВЗ и инвалидов. Строительство и эксплуатация городских путей сообщения. Основное общее образование</t>
  </si>
  <si>
    <t>852101О.99.0.ББ28ДД64000</t>
  </si>
  <si>
    <t>Физические лица за исключением лиц с ОВЗ и инвалидов. Теплоснабжение и теплотехническое оборудование. Основное общее образование</t>
  </si>
  <si>
    <t>852101О.99.0.ББ28ДЕ04000</t>
  </si>
  <si>
    <t>Физические лица за исключением лиц с ОВЗ и инвалидов. Теплоснабжение и теплотехническое оборудование. Среднее общее образование</t>
  </si>
  <si>
    <t>Физические лица за исключением лиц с ОВЗ и инвалидов. Техническое обслуживание и ремонт автомобильного транспорта. Основное общее образование</t>
  </si>
  <si>
    <t>Физические лица за исключением лиц с ОВЗ и инвалидов. Техническое обслуживание и ремонт автомобильного транспорта. Среднее общее образование</t>
  </si>
  <si>
    <t>852101О.99.0.ББ28ЗЩ32000</t>
  </si>
  <si>
    <t>Физические лица за исключением лиц с ОВЗ и инвалидов. Рациональное использование природохозяйственных комплексов. Основное общее образование</t>
  </si>
  <si>
    <t>852101О.99.0.ББ28ИР76000</t>
  </si>
  <si>
    <t>Физические лица за исключением лиц с ОВЗ и инвалидов. Земельно - имущественные отношения. Основное общее образование</t>
  </si>
  <si>
    <t>852101О.99.0.ББ28СИ16000</t>
  </si>
  <si>
    <t>Физические лица за исключением лиц с ОВЗ и инвалидов. Финансы. Среднее общее образование</t>
  </si>
  <si>
    <t>852101О.99.0.ББ28СЗ76000</t>
  </si>
  <si>
    <t>Физические лица за исключением лиц с ОВЗ и инвалидов. Финансы. Основное общее образование</t>
  </si>
  <si>
    <t>852101О.99.0.ББ28БД40000</t>
  </si>
  <si>
    <t>Физические лица за исключением лиц с ОВЗ и инвалидов. Монтаж, наладка и эксплуатация электрооборудования промышленных и гражданских зданий. Основное общее образование</t>
  </si>
  <si>
    <t>852101О.99.0.ББ28БА08000</t>
  </si>
  <si>
    <t>Физические лица за исключением лиц с ОВЗ и инвалидов. Монтаж и эксплуатация внутренних сантехнических устройств, кондиционирования воздуха и вентиляции. Основное общее образование</t>
  </si>
  <si>
    <t xml:space="preserve">численность </t>
  </si>
  <si>
    <t>Физические лица за исключением лиц с ОВЗ и инвалидов. Технология продукции общественног питания. Основное общее образование</t>
  </si>
  <si>
    <t>Физические лица за исключением лиц с ОВЗ и инвалидов. Техническое обслуживание и ремонт двигателей, систем и агрегатов автомобилей. Среднее общее образование</t>
  </si>
  <si>
    <t>Физические лица за исключением лиц с ОВЗ и инвалидов. Техническое обслуживание и ремонт двигателей, систем и агрегатов автомобилей. Основное общее образование</t>
  </si>
  <si>
    <t>Реализация основных профессиональных образовательных программ профессионального обучения -программ профессиональной подготовки по профессиям рабочих, должностям служащих</t>
  </si>
  <si>
    <t>804200О.99.0.ББ65АД01000</t>
  </si>
  <si>
    <t>Физические лица обучающиеся с ограниченными возможностями здоровья (ОВЗ). Адаптированная программа</t>
  </si>
  <si>
    <t>количество человеко - часов</t>
  </si>
  <si>
    <t>не указано</t>
  </si>
  <si>
    <t>Физические лица за исключением лиц с ОВЗ и инвалидов. Землеустройство. Основное общее образование</t>
  </si>
  <si>
    <t>852101О.99.0.ББ28АР36000</t>
  </si>
  <si>
    <t>852101О.99.0.ББ28АР28000</t>
  </si>
  <si>
    <t>852100О.99.0.БО84БД40000</t>
  </si>
  <si>
    <t>852100О.99.0.БО84БВ24000</t>
  </si>
  <si>
    <t>Физические лица за исключением лиц с ОВЗ и инвалидов. Строительство и эксплуатация автомобильных дорог, аэродромов и городских путей сообщения. Основное общее образование</t>
  </si>
  <si>
    <t>852100О.99.0.БО84ЖЮ40000</t>
  </si>
  <si>
    <t>Физические лица за исключением лиц с ОВЗ и инвалидов. Экологическая безопасность природных комплексов. Основное общее образование</t>
  </si>
  <si>
    <t xml:space="preserve">Осуществление архитектурно-строительного проектирования </t>
  </si>
  <si>
    <t>количество объектов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</si>
  <si>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</si>
  <si>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</si>
  <si>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</si>
  <si>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</si>
  <si>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</si>
  <si>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</si>
  <si>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</si>
  <si>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</si>
  <si>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</si>
  <si>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</si>
  <si>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</si>
  <si>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</si>
  <si>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</si>
  <si>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</si>
  <si>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</si>
  <si>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</si>
  <si>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</si>
  <si>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</si>
  <si>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</si>
  <si>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</si>
  <si>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</si>
  <si>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</si>
  <si>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</si>
  <si>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</si>
  <si>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</si>
  <si>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</si>
  <si>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</si>
  <si>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</si>
  <si>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</si>
  <si>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</si>
  <si>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</si>
  <si>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</si>
  <si>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</si>
  <si>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</si>
  <si>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</si>
  <si>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16. Государственная инспекция строительного надзора Курской области</t>
  </si>
  <si>
    <t>Государственная инспекция строительного надзора Курской области</t>
  </si>
  <si>
    <t>Расходы на обеспечение деятельности (оказание услуг) государственных учреждений</t>
  </si>
  <si>
    <t>Осуществление строительного контроля при выполнении работ по капитальному ремонту зданий, строений, сооружений объектов, находящихся в собственности Курской области, а также работ, проводимых за счет областных субсидий областными и муниципальными заказчиками</t>
  </si>
  <si>
    <t>711200.Р.49.0.14VI0001001</t>
  </si>
  <si>
    <t>областные заказчики</t>
  </si>
  <si>
    <t>количество капитально ремонтируемых объектов</t>
  </si>
  <si>
    <t>16.1</t>
  </si>
  <si>
    <t>834.0113.8120010010.611</t>
  </si>
  <si>
    <t>Министерство цифрового развития и связи Курской области</t>
  </si>
  <si>
    <t>Развитие экономики и внешних связей Курской области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</si>
  <si>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(ФЛ)</t>
  </si>
  <si>
    <t>841100.Р.49.0.6.1.0003001</t>
  </si>
  <si>
    <t xml:space="preserve">Количество услуг 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</si>
  <si>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(ЮЛ, органы власти)</t>
  </si>
  <si>
    <t>Юридические лица, органы государственной власти, органы местного самоуправления</t>
  </si>
  <si>
    <t>Регистрация в федеральной государственной информационной системе «Единая система идентификации и аутентификации в инфраструктуре, обеспечивающей информационно-технологическое взаимодействие информационных систем, используемых для предоставления государственных и муниципальных услуг в электронной форме» на безвозмездной основе</t>
  </si>
  <si>
    <t>631100.Р.49.0.6.120001001</t>
  </si>
  <si>
    <t>Физические лица, юридические лица</t>
  </si>
  <si>
    <t>Организация предоставления услуг юридическим лицам и индивидуальным предпринимателям, связанных с предоставлением государственных и муниципальных услуг, необходимых для начала осуществления и развития предпринимательской деятельности</t>
  </si>
  <si>
    <t>841100.Р.49.0.6.1.0004001</t>
  </si>
  <si>
    <t>Подбор по заданным параметрам информации о недвижимом имуществе, включенном в перечни государственного и муниципального имущества, предусмотренные частью 4 статьи 18 Федерального закона от 24 июля 2007 г. № 209-ФЗ «О развитии малого и среднего предпринимательства в Российской Федерации», и свободном от прав третьих лиц</t>
  </si>
  <si>
    <t>702200.Р.49.0..6150002001</t>
  </si>
  <si>
    <t>Предоставление по заданным параметрам информации о формах и условиях финансовой поддержки субъектов малого и среднего предпринимательства</t>
  </si>
  <si>
    <t>702200.Р.49.0..6170002001</t>
  </si>
  <si>
    <t>Предоставление по заданным параметрам информации об объемах и номенклатуре закупок конкретных и отдельных заказчиков, определенных в соответствии с Федеральным законом от 18 июля 2011 г. № 223-ФЗ «О закупках товаров, работ, услуг отдельными видами юридических лиц», у субъектов малого и среднего предпринимательства в текущем году</t>
  </si>
  <si>
    <t>702200.Р.49.0..6180002001</t>
  </si>
  <si>
    <t>Предоставление информации об органах государственной власти Российской Федерации, органах местного самоуправления, организациях, образующих инфраструктуру поддержки субъектов малого и среднего предпринимательства, о мерах и условиях поддержки, предоставляемой на федеральном, региональном и муниципальном уровнях субъектам малого и среднего предпринимательства</t>
  </si>
  <si>
    <t>702200.Р.49.0..6190002001</t>
  </si>
  <si>
    <t>Информирование о тренингах по программам обучения АО «Корпорация «МСП» и электронной записи на участие в таких тренингах</t>
  </si>
  <si>
    <t>702200.Р.49.0..6100002001</t>
  </si>
  <si>
    <t>Прием заявлений о признании гражданина банкротом во внесудебном порядке</t>
  </si>
  <si>
    <t>631110.Р.49.0.6.2х0001000</t>
  </si>
  <si>
    <t>Прием заявок на подключение к сети газораспределения</t>
  </si>
  <si>
    <t>352200.Р.49.0.6.3х0001000</t>
  </si>
  <si>
    <t>Печать на бумажном носителе сертификата о профилактических прививках против новой коронавирусной инфекции COVID-19 или медицинских противопоказаниях к вакцинации и (или) перенесенном заболевании, вызванном новой коронавирусной инфекцией COVID-19, сформированного в виде электронного документа в автоматическом режиме посредством единого портала государственных и муниципальных услуг</t>
  </si>
  <si>
    <t>631100.Р.49.0.33Х10001000</t>
  </si>
  <si>
    <t>Информирование о расчетах за жилищно-коммунальные услуги, сформированных посредством единого платежного документа (ЕПД) в едином информационном пространстве жилищно-коммунального хозяйства Курской области (ЕИП ЖКХ)</t>
  </si>
  <si>
    <t>639910.Р.49.0.61150001000</t>
  </si>
  <si>
    <t>Регистрация ранее выданных банковских карт на основе национальной платежной системы «Мир» в качестве «Карты жителя Курской области»</t>
  </si>
  <si>
    <t>649919.Р.49.0.61110001000</t>
  </si>
  <si>
    <t>Осуществление функционирования  регионального контакт-центра оперативной помощи гражданам в условиях распространения  новой коронавирусной инфекции COVID-19 по единому номеру «122»</t>
  </si>
  <si>
    <t>822000.Р.49.1.33210001000</t>
  </si>
  <si>
    <t>Доступность регионального контакт-центра</t>
  </si>
  <si>
    <t>процент</t>
  </si>
  <si>
    <t xml:space="preserve"> Повышение уровня финансовой грамотности населения Курской области </t>
  </si>
  <si>
    <t>Организация консультаций по повышению финансовой грамотности населения на базе филиалов АУ КО "МФЦ"</t>
  </si>
  <si>
    <t>691000.Р.49.0.6.1.0002001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</si>
  <si>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</si>
  <si>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</si>
  <si>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</si>
  <si>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</si>
  <si>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</si>
  <si>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</si>
  <si>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</si>
  <si>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</si>
  <si>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</si>
  <si>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</si>
  <si>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</si>
  <si>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</si>
  <si>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</si>
  <si>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</si>
  <si>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</si>
  <si>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</si>
  <si>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838.0113.1640510010.621</t>
  </si>
  <si>
    <t>838.0113.86В0011494.621</t>
  </si>
  <si>
    <t>804.0902.0140110010.611</t>
  </si>
  <si>
    <t>804.0902.0140110000.611</t>
  </si>
  <si>
    <t>804.0902.0140110010 611</t>
  </si>
  <si>
    <t>804.0901.0140610010.611</t>
  </si>
  <si>
    <t>804.0903.0140610010.611</t>
  </si>
  <si>
    <t>804.0901.0140610010.611
804.1004.014 0610010.611</t>
  </si>
  <si>
    <t>804.0901.014021001.611</t>
  </si>
  <si>
    <t>804.0901.0140210010.611</t>
  </si>
  <si>
    <t>804.0901.01402R4020. 611</t>
  </si>
  <si>
    <t>804.0901.01402R4020.611</t>
  </si>
  <si>
    <t>804.090101402.R4020.611</t>
  </si>
  <si>
    <t>804.0904.0140310010.611</t>
  </si>
  <si>
    <t xml:space="preserve">804.0704.0140710010.611                </t>
  </si>
  <si>
    <t>804.0904.0140210010.611</t>
  </si>
  <si>
    <t>804.0704.0140710010.611,                       804.0704.01407R3630.611</t>
  </si>
  <si>
    <t xml:space="preserve">804.0704.0140710010.611                 </t>
  </si>
  <si>
    <t>804.0901.0140210010.611,  
804.1004.0140210010.611</t>
  </si>
  <si>
    <t>804.0906.0140210010.611
804 1004 01 4 02 10010 611</t>
  </si>
  <si>
    <t>804.0909.0140110010.611</t>
  </si>
  <si>
    <t>804.0901.0140210010.611,            804.0909.0140210010.611</t>
  </si>
  <si>
    <t>804.0909.0140810010.611</t>
  </si>
  <si>
    <t xml:space="preserve">Реализация образовательных программ высшего образования - программ бакалавриата 38.03.01 Экономика Очная </t>
  </si>
  <si>
    <t>852201О.99.0.ББ32ГФ44000</t>
  </si>
  <si>
    <t>Физические лица, имеющие среднее общее образование</t>
  </si>
  <si>
    <t>801 0706 02 4 03 10010 621</t>
  </si>
  <si>
    <t>Реализация образовательных программ высшего образования - программ бакалавриата 38.03.04 Государственное и муниципальное управление Очная</t>
  </si>
  <si>
    <t>852201О.99.0.ББ32ГЦ60000</t>
  </si>
  <si>
    <t xml:space="preserve">Реализация образовательных программ высшего образования - программ бакалавриата 40.03.01 Юриспруденция Очная </t>
  </si>
  <si>
    <t>852201О.99.0.ББ32ДА32000</t>
  </si>
  <si>
    <t xml:space="preserve">Реализация образовательных программ высшего образования - программ специалитета 38.05.02 Таможенное дело Очная </t>
  </si>
  <si>
    <t>852202О.99.0.ББ36ВО60000</t>
  </si>
  <si>
    <t xml:space="preserve">Реализация образовательных программ высшего образования - программ магистратуры 38.04.01 Экономика Очная </t>
  </si>
  <si>
    <t>852203О.99.0.ББ40ГЧ32000</t>
  </si>
  <si>
    <t>Физические лица, имеющие высшее образование</t>
  </si>
  <si>
    <t xml:space="preserve">Реализация образовательных программ высшего образования - программ магистратуры 38.04.01 Экономика Очно-заочная </t>
  </si>
  <si>
    <t>852203О.99.0.ББ40ГЧ40000</t>
  </si>
  <si>
    <t>Реализация образовательных программ высшего образования - программ магистратуры 38.04.04 Государственное и муниципальное управление Очная</t>
  </si>
  <si>
    <t>852203О.99.0.ББ40ГЩ48000</t>
  </si>
  <si>
    <t>Реализация образовательных программ высшего образования - программ магистратуры 38.04.04 Государственное и муниципальное управление Очно-заочная</t>
  </si>
  <si>
    <t>852203О.99.0.ББ40ГЩ56000</t>
  </si>
  <si>
    <t>Реализация образовательных программ высшего образования - программ магистратуры 40.04.01 Юриспруденция Очная</t>
  </si>
  <si>
    <t>852203О.99.0.ББ40ДД64000</t>
  </si>
  <si>
    <t xml:space="preserve">Реализация образовательных программ высшего образования - программ магистратуры 40.04.01 Юриспруденция Очно-заочная </t>
  </si>
  <si>
    <t>852203О.99.0.ББ40ДД72000</t>
  </si>
  <si>
    <t xml:space="preserve">Реализация дополнительных профессиональных программ повышения квалификации Очная с применением дистанционных образовательных технологий </t>
  </si>
  <si>
    <t>804200О.99.0.ББ60АБ21001</t>
  </si>
  <si>
    <t>Физические лица, имеющие или получающие среднее профессиональное и (или) высшее образование</t>
  </si>
  <si>
    <t xml:space="preserve">Проведение прикладных научных исследований Научные исследования и разработки </t>
  </si>
  <si>
    <t>720000.Р.49.1.13I.0001001</t>
  </si>
  <si>
    <t>Количество научно-исследовательских работ</t>
  </si>
  <si>
    <t>Научно-методическое обеспечение Научное (в том числе научно-правовое обеспечение, экспертиза проектов нормативных правовых актов, подготовка аналитических материалов, заключений, справок), организационно-техническое и учебно-методическое обеспечение</t>
  </si>
  <si>
    <t>Количество отчётов по итогам работ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</si>
  <si>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</si>
  <si>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</si>
  <si>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</si>
  <si>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</si>
  <si>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</si>
  <si>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</si>
  <si>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</si>
  <si>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</si>
  <si>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</si>
  <si>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</si>
  <si>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</si>
  <si>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</si>
  <si>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</si>
  <si>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ВСЕГО</t>
  </si>
  <si>
    <t>Министерство промышленности, торговли и предпринимательства Курской области</t>
  </si>
  <si>
    <t xml:space="preserve">"Развитие экономики и внешних связей Курской области" </t>
  </si>
  <si>
    <t>Поддержка выставочной деятельности</t>
  </si>
  <si>
    <t>823000.Р.46.1.4.2.0002001</t>
  </si>
  <si>
    <t>юридические лица субъектов малого и среднего предпринимательства,обратившиеся за услугой</t>
  </si>
  <si>
    <t>Колличество юридических лиц, субъектов малого и среднего предпринимательства, обратившихся за услугой</t>
  </si>
  <si>
    <t xml:space="preserve">единиц </t>
  </si>
  <si>
    <t>631110.Р.49.1.4.2.0002001</t>
  </si>
  <si>
    <t xml:space="preserve">Колличество принятых и обработанных деклараций по розничной продаже алкогольной продукции субъектов малого и среднего предпринимательства </t>
  </si>
  <si>
    <t>Работа по содержанию  ( эксплуатации) имущества,находящегося в государственной ( муниципальной ) собственности</t>
  </si>
  <si>
    <t>811010.Р.49.1.4213001001</t>
  </si>
  <si>
    <t>Эксплуатируемая площадь прилегающей территории; эксплуатируемая площадь здания</t>
  </si>
  <si>
    <t>тыс. кв. м</t>
  </si>
  <si>
    <t xml:space="preserve">Сбор, обработка информации по вопросам обеспечения населения социально значимыми продуктами питания и товарами первой необходимости. Подготовка аналитических записок. </t>
  </si>
  <si>
    <t>732010Р.49.1.42140001001</t>
  </si>
  <si>
    <t>Систематическое наблюдние сбор информации, проведение анализа, оценки, прогнозирования, подготовка аналитических записок</t>
  </si>
  <si>
    <t>15.1</t>
  </si>
  <si>
    <t>15.2</t>
  </si>
  <si>
    <t>15.3</t>
  </si>
  <si>
    <t>15.4</t>
  </si>
  <si>
    <t>822.0412.1420510010.611</t>
  </si>
  <si>
    <t>804.0909.011N210010.611</t>
  </si>
  <si>
    <t>804.0901.012N210010.611</t>
  </si>
  <si>
    <t>2022 год (факт)</t>
  </si>
  <si>
    <t>808.0113.0540710010.611</t>
  </si>
  <si>
    <t>808.0704.0240310010.611</t>
  </si>
  <si>
    <t>808.0704.02403R3630.611</t>
  </si>
  <si>
    <t>804.0901.0140410010.614</t>
  </si>
  <si>
    <t>804.0902.0140410010.614</t>
  </si>
  <si>
    <t>836.0801.1010110010.611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</si>
</sst>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#,##0.0"/>
    <numFmt numFmtId="166" formatCode="_-* #,##0.00\ _р_._-;\-* #,##0.00\ _р_._-;_-* &quot;-&quot;??\ _р_._-;_-@_-"/>
    <numFmt numFmtId="167" formatCode="_(* #,##0.00_);_(* \(#,##0.00\);_(* &quot;-&quot;??_);_(@_)"/>
    <numFmt numFmtId="168" formatCode="#,##0\ _₽"/>
    <numFmt numFmtId="169" formatCode="0.0"/>
    <numFmt numFmtId="170" formatCode="000000"/>
    <numFmt numFmtId="171" formatCode="#,##0.0000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0"/>
      <name val="Helv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2272F"/>
      <name val="Times New Roman"/>
      <family val="1"/>
      <charset val="204"/>
    </font>
    <font>
      <sz val="1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7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" fillId="0" borderId="0"/>
    <xf numFmtId="0" fontId="21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2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/>
    <xf numFmtId="0" fontId="8" fillId="0" borderId="0"/>
    <xf numFmtId="0" fontId="2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8" fillId="4" borderId="0" applyNumberFormat="0" applyBorder="0" applyAlignment="0" applyProtection="0"/>
    <xf numFmtId="0" fontId="11" fillId="7" borderId="10" applyNumberFormat="0" applyAlignment="0" applyProtection="0"/>
    <xf numFmtId="0" fontId="12" fillId="20" borderId="11" applyNumberFormat="0" applyAlignment="0" applyProtection="0"/>
    <xf numFmtId="0" fontId="13" fillId="20" borderId="10" applyNumberFormat="0" applyAlignment="0" applyProtection="0"/>
    <xf numFmtId="0" fontId="17" fillId="0" borderId="12" applyNumberFormat="0" applyFill="0" applyAlignment="0" applyProtection="0"/>
    <xf numFmtId="0" fontId="6" fillId="23" borderId="13" applyNumberFormat="0" applyFont="0" applyAlignment="0" applyProtection="0"/>
    <xf numFmtId="0" fontId="6" fillId="23" borderId="13" applyNumberFormat="0" applyFont="0" applyAlignment="0" applyProtection="0"/>
  </cellStyleXfs>
  <cellXfs count="21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Border="1"/>
    <xf numFmtId="0" fontId="3" fillId="0" borderId="14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3" fontId="3" fillId="24" borderId="14" xfId="1" applyNumberFormat="1" applyFont="1" applyFill="1" applyBorder="1" applyAlignment="1">
      <alignment horizontal="center" vertical="center"/>
    </xf>
    <xf numFmtId="4" fontId="3" fillId="24" borderId="14" xfId="1" applyNumberFormat="1" applyFont="1" applyFill="1" applyBorder="1" applyAlignment="1">
      <alignment horizontal="center" vertical="center"/>
    </xf>
    <xf numFmtId="4" fontId="3" fillId="0" borderId="14" xfId="1" applyNumberFormat="1" applyFont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" fillId="24" borderId="14" xfId="0" applyFont="1" applyFill="1" applyBorder="1" applyAlignment="1" applyProtection="1">
      <alignment horizontal="center" vertical="center" wrapText="1"/>
      <protection locked="0"/>
    </xf>
    <xf numFmtId="3" fontId="3" fillId="0" borderId="14" xfId="1" applyNumberFormat="1" applyFont="1" applyBorder="1" applyAlignment="1">
      <alignment horizontal="center" vertical="center" wrapText="1"/>
    </xf>
    <xf numFmtId="168" fontId="3" fillId="0" borderId="14" xfId="1" applyNumberFormat="1" applyFont="1" applyBorder="1" applyAlignment="1">
      <alignment horizontal="center" vertical="center"/>
    </xf>
    <xf numFmtId="168" fontId="3" fillId="0" borderId="14" xfId="1" applyNumberFormat="1" applyFont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27" xfId="0" applyFont="1" applyFill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top" wrapText="1"/>
    </xf>
    <xf numFmtId="0" fontId="3" fillId="24" borderId="14" xfId="1" applyFont="1" applyFill="1" applyBorder="1" applyAlignment="1">
      <alignment horizontal="center" vertical="center" wrapText="1"/>
    </xf>
    <xf numFmtId="49" fontId="3" fillId="24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24" borderId="14" xfId="1" applyNumberFormat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3" fontId="31" fillId="25" borderId="24" xfId="1" applyNumberFormat="1" applyFont="1" applyFill="1" applyBorder="1" applyAlignment="1">
      <alignment horizontal="center" vertical="center" wrapText="1"/>
    </xf>
    <xf numFmtId="0" fontId="31" fillId="25" borderId="24" xfId="1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3" fontId="3" fillId="24" borderId="21" xfId="0" applyNumberFormat="1" applyFont="1" applyFill="1" applyBorder="1" applyAlignment="1">
      <alignment horizontal="center" vertical="center" wrapText="1"/>
    </xf>
    <xf numFmtId="0" fontId="34" fillId="24" borderId="21" xfId="0" applyFont="1" applyFill="1" applyBorder="1" applyAlignment="1">
      <alignment horizontal="center" vertical="center" wrapText="1"/>
    </xf>
    <xf numFmtId="49" fontId="3" fillId="24" borderId="21" xfId="0" applyNumberFormat="1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4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24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4" xfId="1" applyFont="1" applyFill="1" applyBorder="1" applyAlignment="1">
      <alignment horizontal="center" vertical="center"/>
    </xf>
    <xf numFmtId="3" fontId="34" fillId="0" borderId="14" xfId="1" applyNumberFormat="1" applyFont="1" applyFill="1" applyBorder="1" applyAlignment="1">
      <alignment horizontal="center" vertical="center"/>
    </xf>
    <xf numFmtId="3" fontId="34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20" xfId="1" applyNumberFormat="1" applyFont="1" applyFill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/>
    </xf>
    <xf numFmtId="4" fontId="34" fillId="0" borderId="14" xfId="1" applyNumberFormat="1" applyFont="1" applyBorder="1" applyAlignment="1">
      <alignment horizontal="center" vertical="center"/>
    </xf>
    <xf numFmtId="3" fontId="34" fillId="24" borderId="14" xfId="1" applyNumberFormat="1" applyFont="1" applyFill="1" applyBorder="1" applyAlignment="1">
      <alignment horizontal="center" vertical="center"/>
    </xf>
    <xf numFmtId="3" fontId="34" fillId="0" borderId="14" xfId="1" applyNumberFormat="1" applyFont="1" applyBorder="1" applyAlignment="1">
      <alignment horizontal="center" vertical="center" wrapText="1"/>
    </xf>
    <xf numFmtId="1" fontId="34" fillId="0" borderId="14" xfId="1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3" fontId="7" fillId="25" borderId="24" xfId="1" applyNumberFormat="1" applyFont="1" applyFill="1" applyBorder="1" applyAlignment="1">
      <alignment horizontal="center" vertical="center" wrapText="1"/>
    </xf>
    <xf numFmtId="0" fontId="31" fillId="25" borderId="30" xfId="1" applyFont="1" applyFill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3" fontId="31" fillId="25" borderId="30" xfId="1" applyNumberFormat="1" applyFont="1" applyFill="1" applyBorder="1" applyAlignment="1">
      <alignment horizontal="center" vertical="center" wrapText="1"/>
    </xf>
    <xf numFmtId="169" fontId="3" fillId="24" borderId="14" xfId="0" applyNumberFormat="1" applyFont="1" applyFill="1" applyBorder="1" applyAlignment="1">
      <alignment horizontal="center" vertical="center" wrapText="1"/>
    </xf>
    <xf numFmtId="0" fontId="34" fillId="24" borderId="14" xfId="0" applyNumberFormat="1" applyFont="1" applyFill="1" applyBorder="1" applyAlignment="1">
      <alignment horizontal="center" vertical="center" wrapText="1"/>
    </xf>
    <xf numFmtId="165" fontId="3" fillId="24" borderId="14" xfId="0" applyNumberFormat="1" applyFont="1" applyFill="1" applyBorder="1" applyAlignment="1">
      <alignment horizontal="center" vertical="center" wrapText="1"/>
    </xf>
    <xf numFmtId="2" fontId="3" fillId="24" borderId="14" xfId="0" applyNumberFormat="1" applyFont="1" applyFill="1" applyBorder="1" applyAlignment="1">
      <alignment horizontal="center" vertical="center" wrapText="1"/>
    </xf>
    <xf numFmtId="165" fontId="3" fillId="24" borderId="14" xfId="1" applyNumberFormat="1" applyFont="1" applyFill="1" applyBorder="1" applyAlignment="1">
      <alignment horizontal="center" vertical="center" wrapText="1"/>
    </xf>
    <xf numFmtId="0" fontId="3" fillId="24" borderId="14" xfId="1" applyFont="1" applyFill="1" applyBorder="1" applyAlignment="1">
      <alignment horizontal="center" vertical="center"/>
    </xf>
    <xf numFmtId="0" fontId="34" fillId="24" borderId="14" xfId="0" applyFont="1" applyFill="1" applyBorder="1" applyAlignment="1">
      <alignment horizontal="center" vertical="center" wrapText="1"/>
    </xf>
    <xf numFmtId="4" fontId="34" fillId="24" borderId="14" xfId="0" applyNumberFormat="1" applyFont="1" applyFill="1" applyBorder="1" applyAlignment="1">
      <alignment horizontal="center" vertical="center" wrapText="1"/>
    </xf>
    <xf numFmtId="49" fontId="3" fillId="24" borderId="14" xfId="0" applyNumberFormat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vertical="center" wrapText="1"/>
    </xf>
    <xf numFmtId="3" fontId="34" fillId="24" borderId="14" xfId="0" applyNumberFormat="1" applyFont="1" applyFill="1" applyBorder="1" applyAlignment="1">
      <alignment horizontal="center" vertical="center" wrapText="1"/>
    </xf>
    <xf numFmtId="0" fontId="34" fillId="24" borderId="18" xfId="0" applyFont="1" applyFill="1" applyBorder="1" applyAlignment="1">
      <alignment horizontal="center" vertical="center" wrapText="1"/>
    </xf>
    <xf numFmtId="3" fontId="31" fillId="25" borderId="17" xfId="1" applyNumberFormat="1" applyFont="1" applyFill="1" applyBorder="1" applyAlignment="1">
      <alignment horizontal="center" vertical="center" wrapText="1"/>
    </xf>
    <xf numFmtId="170" fontId="3" fillId="0" borderId="21" xfId="0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horizontal="center" vertical="center" wrapText="1"/>
    </xf>
    <xf numFmtId="4" fontId="34" fillId="0" borderId="14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3" fontId="34" fillId="0" borderId="0" xfId="1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49" fontId="38" fillId="0" borderId="14" xfId="0" applyNumberFormat="1" applyFont="1" applyFill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/>
    </xf>
    <xf numFmtId="3" fontId="33" fillId="0" borderId="14" xfId="1" applyNumberFormat="1" applyFont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horizontal="center" vertical="center" wrapText="1"/>
    </xf>
    <xf numFmtId="3" fontId="33" fillId="0" borderId="14" xfId="1" applyNumberFormat="1" applyFont="1" applyBorder="1" applyAlignment="1">
      <alignment horizontal="center" vertical="center" wrapText="1"/>
    </xf>
    <xf numFmtId="1" fontId="33" fillId="0" borderId="14" xfId="1" applyNumberFormat="1" applyFont="1" applyBorder="1" applyAlignment="1">
      <alignment horizontal="center" vertical="center" wrapText="1"/>
    </xf>
    <xf numFmtId="0" fontId="33" fillId="0" borderId="18" xfId="1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3" fontId="34" fillId="0" borderId="14" xfId="1" applyNumberFormat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3" fontId="34" fillId="0" borderId="14" xfId="1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 vertical="center" wrapText="1"/>
    </xf>
    <xf numFmtId="3" fontId="33" fillId="24" borderId="14" xfId="1" applyNumberFormat="1" applyFont="1" applyFill="1" applyBorder="1" applyAlignment="1">
      <alignment horizontal="center" vertical="center"/>
    </xf>
    <xf numFmtId="171" fontId="3" fillId="0" borderId="14" xfId="1" applyNumberFormat="1" applyFont="1" applyBorder="1" applyAlignment="1">
      <alignment horizontal="center" vertical="center"/>
    </xf>
    <xf numFmtId="171" fontId="3" fillId="24" borderId="14" xfId="1" applyNumberFormat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 shrinkToFit="1"/>
    </xf>
    <xf numFmtId="3" fontId="34" fillId="24" borderId="21" xfId="0" applyNumberFormat="1" applyFont="1" applyFill="1" applyBorder="1" applyAlignment="1">
      <alignment horizontal="center" vertical="center" wrapText="1"/>
    </xf>
    <xf numFmtId="3" fontId="31" fillId="25" borderId="36" xfId="1" applyNumberFormat="1" applyFont="1" applyFill="1" applyBorder="1" applyAlignment="1">
      <alignment horizontal="center" vertical="center" wrapText="1"/>
    </xf>
    <xf numFmtId="3" fontId="31" fillId="25" borderId="37" xfId="1" applyNumberFormat="1" applyFont="1" applyFill="1" applyBorder="1" applyAlignment="1">
      <alignment horizontal="center" vertical="center" wrapText="1"/>
    </xf>
    <xf numFmtId="3" fontId="7" fillId="25" borderId="36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 vertical="center" wrapText="1"/>
    </xf>
    <xf numFmtId="49" fontId="3" fillId="0" borderId="20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1" fillId="25" borderId="15" xfId="1" applyFont="1" applyFill="1" applyBorder="1" applyAlignment="1">
      <alignment horizontal="left" vertical="center" wrapText="1"/>
    </xf>
    <xf numFmtId="0" fontId="31" fillId="25" borderId="16" xfId="1" applyFont="1" applyFill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0" fontId="34" fillId="0" borderId="18" xfId="1" applyFont="1" applyFill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center" vertical="center" wrapText="1"/>
    </xf>
    <xf numFmtId="0" fontId="34" fillId="0" borderId="20" xfId="1" applyFont="1" applyFill="1" applyBorder="1" applyAlignment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  <protection locked="0"/>
    </xf>
    <xf numFmtId="0" fontId="34" fillId="0" borderId="19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Alignment="1">
      <alignment horizontal="center" vertical="center" wrapText="1"/>
    </xf>
    <xf numFmtId="0" fontId="30" fillId="0" borderId="0" xfId="0" applyFont="1" applyAlignment="1"/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31" fillId="25" borderId="22" xfId="1" applyFont="1" applyFill="1" applyBorder="1" applyAlignment="1">
      <alignment horizontal="left" vertical="center" wrapText="1"/>
    </xf>
    <xf numFmtId="0" fontId="31" fillId="25" borderId="23" xfId="1" applyFont="1" applyFill="1" applyBorder="1" applyAlignment="1">
      <alignment horizontal="left" vertical="center" wrapText="1"/>
    </xf>
    <xf numFmtId="0" fontId="31" fillId="25" borderId="30" xfId="1" applyFont="1" applyFill="1" applyBorder="1" applyAlignment="1">
      <alignment horizontal="left" vertical="center" wrapText="1"/>
    </xf>
    <xf numFmtId="0" fontId="31" fillId="25" borderId="25" xfId="1" applyFont="1" applyFill="1" applyBorder="1" applyAlignment="1">
      <alignment horizontal="left" vertical="center" wrapText="1"/>
    </xf>
    <xf numFmtId="0" fontId="31" fillId="25" borderId="26" xfId="1" applyFont="1" applyFill="1" applyBorder="1" applyAlignment="1">
      <alignment horizontal="left" vertical="center" wrapText="1"/>
    </xf>
    <xf numFmtId="3" fontId="34" fillId="0" borderId="14" xfId="1" applyNumberFormat="1" applyFont="1" applyFill="1" applyBorder="1" applyAlignment="1">
      <alignment horizontal="center" vertical="center"/>
    </xf>
    <xf numFmtId="0" fontId="31" fillId="25" borderId="29" xfId="1" applyFont="1" applyFill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3" fontId="3" fillId="24" borderId="35" xfId="0" applyNumberFormat="1" applyFont="1" applyFill="1" applyBorder="1" applyAlignment="1">
      <alignment horizontal="center" vertical="center" wrapText="1"/>
    </xf>
    <xf numFmtId="3" fontId="3" fillId="24" borderId="27" xfId="0" applyNumberFormat="1" applyFont="1" applyFill="1" applyBorder="1" applyAlignment="1">
      <alignment horizontal="center" vertical="center" wrapText="1"/>
    </xf>
    <xf numFmtId="0" fontId="7" fillId="25" borderId="15" xfId="1" applyFont="1" applyFill="1" applyBorder="1" applyAlignment="1">
      <alignment horizontal="left" vertical="center" wrapText="1"/>
    </xf>
    <xf numFmtId="0" fontId="7" fillId="25" borderId="16" xfId="1" applyFont="1" applyFill="1" applyBorder="1" applyAlignment="1">
      <alignment horizontal="left" vertical="center" wrapText="1"/>
    </xf>
    <xf numFmtId="3" fontId="3" fillId="24" borderId="18" xfId="1" applyNumberFormat="1" applyFont="1" applyFill="1" applyBorder="1" applyAlignment="1">
      <alignment horizontal="center" vertical="center"/>
    </xf>
    <xf numFmtId="3" fontId="3" fillId="24" borderId="20" xfId="1" applyNumberFormat="1" applyFont="1" applyFill="1" applyBorder="1" applyAlignment="1">
      <alignment horizontal="center" vertical="center"/>
    </xf>
    <xf numFmtId="49" fontId="36" fillId="0" borderId="20" xfId="0" applyNumberFormat="1" applyFont="1" applyBorder="1"/>
    <xf numFmtId="0" fontId="36" fillId="0" borderId="20" xfId="0" applyFont="1" applyBorder="1"/>
    <xf numFmtId="0" fontId="3" fillId="24" borderId="18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 applyProtection="1">
      <alignment horizontal="center" vertical="center" wrapText="1"/>
      <protection locked="0"/>
    </xf>
    <xf numFmtId="0" fontId="3" fillId="24" borderId="20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4" fillId="0" borderId="18" xfId="1" applyFont="1" applyFill="1" applyBorder="1" applyAlignment="1">
      <alignment horizontal="center" vertical="center"/>
    </xf>
    <xf numFmtId="0" fontId="34" fillId="0" borderId="20" xfId="1" applyFont="1" applyFill="1" applyBorder="1" applyAlignment="1">
      <alignment horizontal="center" vertical="center"/>
    </xf>
    <xf numFmtId="0" fontId="29" fillId="25" borderId="15" xfId="1" applyFont="1" applyFill="1" applyBorder="1" applyAlignment="1">
      <alignment horizontal="left" vertical="center" wrapText="1"/>
    </xf>
    <xf numFmtId="0" fontId="29" fillId="25" borderId="16" xfId="1" applyFont="1" applyFill="1" applyBorder="1" applyAlignment="1">
      <alignment horizontal="left" vertical="center" wrapText="1"/>
    </xf>
  </cellXfs>
  <cellStyles count="77">
    <cellStyle name="_СВОД сеть за 2010 общ на 11.02тт" xfId="4"/>
    <cellStyle name="_СЕТЬ-итоги" xfId="5"/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вод  2 2" xfId="71"/>
    <cellStyle name="Вывод 2" xfId="31"/>
    <cellStyle name="Вывод 2 2" xfId="72"/>
    <cellStyle name="Вычисление 2" xfId="32"/>
    <cellStyle name="Вычисление 2 2" xfId="73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Итог 2 2" xfId="74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41"/>
    <cellStyle name="Обычный 2 2" xfId="42"/>
    <cellStyle name="Обычный 2 2 2" xfId="43"/>
    <cellStyle name="Обычный 2 3" xfId="44"/>
    <cellStyle name="Обычный 2 4" xfId="45"/>
    <cellStyle name="Обычный 3" xfId="46"/>
    <cellStyle name="Обычный 3 2" xfId="47"/>
    <cellStyle name="Обычный 4" xfId="2"/>
    <cellStyle name="Обычный 4 2" xfId="48"/>
    <cellStyle name="Обычный 4 3" xfId="49"/>
    <cellStyle name="Обычный 5" xfId="1"/>
    <cellStyle name="Обычный 5 2" xfId="50"/>
    <cellStyle name="Обычный 5 3" xfId="51"/>
    <cellStyle name="Обычный 6" xfId="3"/>
    <cellStyle name="Обычный 6 2" xfId="52"/>
    <cellStyle name="Обычный 7" xfId="53"/>
    <cellStyle name="Обычный 7 2" xfId="54"/>
    <cellStyle name="Обычный 8" xfId="55"/>
    <cellStyle name="Обычный 8 2" xfId="56"/>
    <cellStyle name="Обычный 9" xfId="57"/>
    <cellStyle name="Плохой 2" xfId="58"/>
    <cellStyle name="Пояснение 2" xfId="59"/>
    <cellStyle name="Примечание 2" xfId="60"/>
    <cellStyle name="Примечание 2 2" xfId="75"/>
    <cellStyle name="Примечание 3" xfId="61"/>
    <cellStyle name="Примечание 3 2" xfId="76"/>
    <cellStyle name="Связанная ячейка 2" xfId="62"/>
    <cellStyle name="Стиль 1" xfId="63"/>
    <cellStyle name="Стиль 1 2" xfId="64"/>
    <cellStyle name="Текст предупреждения 2" xfId="65"/>
    <cellStyle name="Финансовый 2" xfId="66"/>
    <cellStyle name="Финансовый 2 2" xfId="67"/>
    <cellStyle name="Финансовый 2 3" xfId="68"/>
    <cellStyle name="Финансовый 3" xfId="69"/>
    <cellStyle name="Хороший 2" xfId="7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colors>
    <mruColors>
      <color rgb="FFCCFF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M48\Downloads\&#1050;&#1086;&#1087;&#1080;&#1103;%202024_&#1055;&#1088;&#1080;&#1083;&#1086;&#1078;&#1077;&#1085;&#1080;&#1077;%20&#8470;%2035%20(&#1075;&#1086;&#1089;&#1079;&#1072;&#1076;&#1072;&#1085;&#1080;&#1077;)_35_3_1_1_3_3_3_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2024_&#1055;&#1088;&#1080;&#1083;&#1086;&#1078;&#1077;&#1085;&#1080;&#1077;%20&#8470;%2035%20(&#1075;&#1086;&#1089;&#1079;&#1072;&#1076;&#1072;&#1085;&#1080;&#1077;)_9_2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\&#1057;&#1074;&#1077;&#1076;&#1077;&#1085;&#1080;&#1103;%20&#1080;&#1079;%20&#1043;&#1047;_&#1089;&#1087;&#10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Услуги"/>
      <sheetName val="Работы"/>
      <sheetName val="Услуги в рамках соцзаказа"/>
      <sheetName val="Налоги"/>
      <sheetName val="systemquery"/>
      <sheetName val="Перечень услуг"/>
      <sheetName val="Фильтр услуги"/>
      <sheetName val="Фильтр услуги соцзаказа"/>
      <sheetName val="Перечень работ"/>
      <sheetName val="Фильтр работы"/>
      <sheetName val="Учреждения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852000.Р.49.1.12220001001</v>
          </cell>
        </row>
        <row r="3">
          <cell r="G3" t="str">
            <v>841200.Р.49.1.19.20001001</v>
          </cell>
        </row>
        <row r="4">
          <cell r="G4" t="str">
            <v>850000.Р.49.1.12230001001</v>
          </cell>
        </row>
        <row r="5">
          <cell r="G5" t="str">
            <v>850000.Р.49.1.12240001001</v>
          </cell>
        </row>
        <row r="6">
          <cell r="G6" t="str">
            <v>852000.Р.49.1.12210001001</v>
          </cell>
        </row>
        <row r="7">
          <cell r="G7" t="str">
            <v>024000.Р.49.1.32170002001</v>
          </cell>
        </row>
        <row r="8">
          <cell r="G8" t="str">
            <v>024000.Р.49.1.32180002001</v>
          </cell>
        </row>
        <row r="9">
          <cell r="G9" t="str">
            <v>024000.Р.49.1.32190002001</v>
          </cell>
        </row>
        <row r="10">
          <cell r="G10" t="str">
            <v>024000.Р.49.1.32200002001</v>
          </cell>
        </row>
        <row r="11">
          <cell r="G11" t="str">
            <v>823000.Р.49.1.4.2.0002001</v>
          </cell>
        </row>
        <row r="12">
          <cell r="G12" t="str">
            <v>799010.Р.49.1.19.20001001</v>
          </cell>
        </row>
        <row r="13">
          <cell r="G13" t="str">
            <v>799010.Р.49.1.19280001001</v>
          </cell>
        </row>
        <row r="14">
          <cell r="G14" t="str">
            <v>811010.Р.49.1.42130001001</v>
          </cell>
        </row>
        <row r="15">
          <cell r="G15" t="str">
            <v>711100.Р.49.1.22270003001</v>
          </cell>
        </row>
        <row r="16">
          <cell r="G16" t="str">
            <v>711100.Р.49.1.22280002001</v>
          </cell>
        </row>
        <row r="17">
          <cell r="G17" t="str">
            <v>711100.Р.49.1.22290002001</v>
          </cell>
        </row>
        <row r="18">
          <cell r="G18" t="str">
            <v>711100.Р.49.1.II110001001</v>
          </cell>
        </row>
        <row r="19">
          <cell r="G19" t="str">
            <v>711120.Р.49.1.22I20001001</v>
          </cell>
        </row>
        <row r="20">
          <cell r="G20" t="str">
            <v>711120.Р.49.1.22I30002001</v>
          </cell>
        </row>
        <row r="21">
          <cell r="G21" t="str">
            <v>711100.Р.49.1.22230003001</v>
          </cell>
        </row>
        <row r="22">
          <cell r="G22" t="str">
            <v>711100.Р.49.1.22240003001</v>
          </cell>
        </row>
        <row r="23">
          <cell r="G23" t="str">
            <v>711100.Р.49.1.22250001001</v>
          </cell>
        </row>
        <row r="24">
          <cell r="G24" t="str">
            <v>711100.Р.49.1.22260003001</v>
          </cell>
        </row>
        <row r="25">
          <cell r="G25" t="str">
            <v>601000.Р.49.1.5.2.0001001</v>
          </cell>
        </row>
        <row r="26">
          <cell r="G26" t="str">
            <v>602000.Р.49.1.5.2.0002001</v>
          </cell>
        </row>
        <row r="27">
          <cell r="G27" t="str">
            <v>493939.Р.49.1.7III0001001</v>
          </cell>
        </row>
        <row r="28">
          <cell r="G28" t="str">
            <v>562920.Р.49.1.30II0001001</v>
          </cell>
        </row>
        <row r="29">
          <cell r="G29" t="str">
            <v>581300.Р.49.1..5.20001001</v>
          </cell>
        </row>
        <row r="30">
          <cell r="G30" t="str">
            <v>581300.Р.49.1.5.2.0001001</v>
          </cell>
        </row>
        <row r="31">
          <cell r="G31" t="str">
            <v>749000.Р.49.1.15XL0001001</v>
          </cell>
        </row>
        <row r="32">
          <cell r="G32" t="str">
            <v>749000.Р.49.1.XVII0001001</v>
          </cell>
        </row>
        <row r="33">
          <cell r="G33" t="str">
            <v>024000.Р.49.1.32260002001</v>
          </cell>
        </row>
        <row r="34">
          <cell r="G34" t="str">
            <v>024000.Р.49.1.32270002001</v>
          </cell>
        </row>
        <row r="35">
          <cell r="G35" t="str">
            <v>024000.Р.49.1.32280002001</v>
          </cell>
        </row>
        <row r="36">
          <cell r="G36" t="str">
            <v>024000.Р.49.1.32290002001</v>
          </cell>
        </row>
        <row r="37">
          <cell r="G37" t="str">
            <v>024000.Р.49.1.32300002001</v>
          </cell>
        </row>
        <row r="38">
          <cell r="G38" t="str">
            <v>749000.Р.49.1.15260002001</v>
          </cell>
        </row>
        <row r="39">
          <cell r="G39" t="str">
            <v>024000.Р.49.1.32160002001</v>
          </cell>
        </row>
        <row r="40">
          <cell r="G40" t="str">
            <v>749000.Р.49.1.15380001001</v>
          </cell>
        </row>
        <row r="41">
          <cell r="G41" t="str">
            <v>749000.Р.49.1.15410001001</v>
          </cell>
        </row>
        <row r="42">
          <cell r="G42" t="str">
            <v>749000.Р.49.1.15990001001</v>
          </cell>
        </row>
        <row r="43">
          <cell r="G43" t="str">
            <v>749000.Р.49.1.15I90001001</v>
          </cell>
        </row>
        <row r="44">
          <cell r="G44" t="str">
            <v>749000.Р.49.1.15VV0001001</v>
          </cell>
        </row>
        <row r="45">
          <cell r="G45" t="str">
            <v>749000.Р.49.1..1520002001</v>
          </cell>
        </row>
        <row r="46">
          <cell r="G46" t="str">
            <v>749000.Р.49.1.15.80001001</v>
          </cell>
        </row>
        <row r="47">
          <cell r="G47" t="str">
            <v>749000.Р.49.1.152.0002001</v>
          </cell>
        </row>
        <row r="48">
          <cell r="G48" t="str">
            <v>749000.Р.49.1.15210002001</v>
          </cell>
        </row>
        <row r="49">
          <cell r="G49" t="str">
            <v>749000.Р.49.1.15230002001</v>
          </cell>
        </row>
        <row r="50">
          <cell r="G50" t="str">
            <v>749000.Р.49.1.15250002001</v>
          </cell>
        </row>
        <row r="51">
          <cell r="G51" t="str">
            <v>024000.Р.49.1.32210002001</v>
          </cell>
        </row>
        <row r="52">
          <cell r="G52" t="str">
            <v>024000.Р.49.1.32220002001</v>
          </cell>
        </row>
        <row r="53">
          <cell r="G53" t="str">
            <v>024000.Р.49.1.32230002001</v>
          </cell>
        </row>
        <row r="54">
          <cell r="G54" t="str">
            <v>024000.Р.49.1.32240002001</v>
          </cell>
        </row>
        <row r="55">
          <cell r="G55" t="str">
            <v>024000.Р.49.1.32250002001</v>
          </cell>
        </row>
        <row r="56">
          <cell r="G56" t="str">
            <v>024000.Р.49.1.32150002001</v>
          </cell>
        </row>
        <row r="57">
          <cell r="G57" t="str">
            <v>024000.Р.49.1..3290002001</v>
          </cell>
        </row>
        <row r="58">
          <cell r="G58" t="str">
            <v>024000.Р.49.1.32100002001</v>
          </cell>
        </row>
        <row r="59">
          <cell r="G59" t="str">
            <v>024000.Р.49.1.32110002001</v>
          </cell>
        </row>
        <row r="60">
          <cell r="G60" t="str">
            <v>024000.Р.49.1.32120002001</v>
          </cell>
        </row>
        <row r="61">
          <cell r="G61" t="str">
            <v>024000.Р.49.1.32130002001</v>
          </cell>
        </row>
        <row r="62">
          <cell r="G62" t="str">
            <v>024000.Р.49.1.32140002001</v>
          </cell>
        </row>
        <row r="63">
          <cell r="G63" t="str">
            <v>024000.Р.49.1..3230002001</v>
          </cell>
        </row>
        <row r="64">
          <cell r="G64" t="str">
            <v>024000.Р.49.1..3240002001</v>
          </cell>
        </row>
        <row r="65">
          <cell r="G65" t="str">
            <v>024000.Р.49.1..3250002001</v>
          </cell>
        </row>
        <row r="66">
          <cell r="G66" t="str">
            <v>024000.Р.49.1..3260002001</v>
          </cell>
        </row>
        <row r="67">
          <cell r="G67" t="str">
            <v>024000.Р.49.1..3270002001</v>
          </cell>
        </row>
        <row r="68">
          <cell r="G68" t="str">
            <v>024000.Р.49.1..3280002001</v>
          </cell>
        </row>
        <row r="69">
          <cell r="G69" t="str">
            <v>024000.Р.49.1..3210002001</v>
          </cell>
        </row>
        <row r="70">
          <cell r="G70" t="str">
            <v>024000.Р.49.1..3220002001</v>
          </cell>
        </row>
        <row r="71">
          <cell r="G71" t="str">
            <v>932900.Р.49.1.19270001001</v>
          </cell>
        </row>
        <row r="72">
          <cell r="G72" t="str">
            <v>932900.Р.49.1.19.20005001</v>
          </cell>
        </row>
        <row r="73">
          <cell r="G73" t="str">
            <v>932900.Р.49.1.19210002001</v>
          </cell>
        </row>
        <row r="74">
          <cell r="G74" t="str">
            <v>932900.Р.49.1.19230001001</v>
          </cell>
        </row>
        <row r="75">
          <cell r="G75" t="str">
            <v>932900.Р.49.1.19240002001</v>
          </cell>
        </row>
        <row r="76">
          <cell r="G76" t="str">
            <v>932900.Р.49.1.19250001001</v>
          </cell>
        </row>
        <row r="77">
          <cell r="G77" t="str">
            <v>932900.Р.49.1.19260001001</v>
          </cell>
        </row>
        <row r="78">
          <cell r="G78" t="str">
            <v>931900.Р.49.1.16I.0001001</v>
          </cell>
        </row>
        <row r="79">
          <cell r="G79" t="str">
            <v>932900.Р.49.1.19.20002001</v>
          </cell>
        </row>
        <row r="80">
          <cell r="G80" t="str">
            <v>931900.Р.49.1..1620001002</v>
          </cell>
        </row>
        <row r="81">
          <cell r="G81" t="str">
            <v>680000.Р.49.1.IVIX0001001</v>
          </cell>
        </row>
        <row r="82">
          <cell r="G82" t="str">
            <v>692022.Р.49.1.15280002001</v>
          </cell>
        </row>
        <row r="83">
          <cell r="G83" t="str">
            <v>692022.Р.49.1.15XX0001001</v>
          </cell>
        </row>
        <row r="84">
          <cell r="G84" t="str">
            <v>631110.Р.49.1.4.2.0002001</v>
          </cell>
        </row>
        <row r="85">
          <cell r="G85" t="str">
            <v>631200.Р.49.1.5.2Х0001000</v>
          </cell>
        </row>
        <row r="86">
          <cell r="G86" t="str">
            <v>631200.Р.49.1.52130001001</v>
          </cell>
        </row>
        <row r="87">
          <cell r="G87" t="str">
            <v>680000.Р.49.1.15390001001</v>
          </cell>
        </row>
        <row r="88">
          <cell r="G88" t="str">
            <v>631110.Р.49.1.19.20001001</v>
          </cell>
        </row>
        <row r="89">
          <cell r="G89" t="str">
            <v>631110.Р.49.1.22II0001001</v>
          </cell>
        </row>
        <row r="90">
          <cell r="G90" t="str">
            <v>910100.Р.49.1.I0.20001001</v>
          </cell>
        </row>
        <row r="91">
          <cell r="G91" t="str">
            <v>910200.Р.49.1.10240001001</v>
          </cell>
        </row>
        <row r="92">
          <cell r="G92" t="str">
            <v>910200.Р.49.1.10250001001</v>
          </cell>
        </row>
        <row r="93">
          <cell r="G93" t="str">
            <v>910200.Р.49.1.10II0001001</v>
          </cell>
        </row>
        <row r="94">
          <cell r="G94" t="str">
            <v>910200.Р.49.1.11.20001002</v>
          </cell>
        </row>
        <row r="95">
          <cell r="G95" t="str">
            <v>900400.Р.49.1.10230001001</v>
          </cell>
        </row>
        <row r="96">
          <cell r="G96" t="str">
            <v>900400.Р.49.1.I0.80001001</v>
          </cell>
        </row>
        <row r="97">
          <cell r="G97" t="str">
            <v>910100.Р.49.1.10220001001</v>
          </cell>
        </row>
        <row r="98">
          <cell r="G98" t="str">
            <v>910100.Р.49.1.10260001001</v>
          </cell>
        </row>
        <row r="99">
          <cell r="G99" t="str">
            <v>910100.Р.49.1.10270001001</v>
          </cell>
        </row>
        <row r="100">
          <cell r="G100" t="str">
            <v>910100.Р.49.1.102I0001001</v>
          </cell>
        </row>
        <row r="101">
          <cell r="G101" t="str">
            <v>900100.Р.49.1.10..0001001</v>
          </cell>
        </row>
        <row r="102">
          <cell r="G102" t="str">
            <v>900100.Р.49.1.10V.0001001</v>
          </cell>
        </row>
        <row r="103">
          <cell r="G103" t="str">
            <v>900100.Р.49.1.I0.40001001</v>
          </cell>
        </row>
        <row r="104">
          <cell r="G104" t="str">
            <v>900100.Р.49.1.I0.50001001</v>
          </cell>
        </row>
        <row r="105">
          <cell r="G105" t="str">
            <v>900100.Р.49.1.I0.60001001</v>
          </cell>
        </row>
        <row r="106">
          <cell r="G106" t="str">
            <v>900100.Р.49.1.I0.70001001</v>
          </cell>
        </row>
        <row r="107">
          <cell r="G107" t="str">
            <v>889900.Р.49.1.19220001001</v>
          </cell>
        </row>
        <row r="108">
          <cell r="G108" t="str">
            <v>889900.Р.49.1.19230001001</v>
          </cell>
        </row>
        <row r="109">
          <cell r="G109" t="str">
            <v>108610.Р.49.1.1.2.0001003</v>
          </cell>
        </row>
        <row r="110">
          <cell r="G110" t="str">
            <v>720000.Р.49.1.13I.0001001</v>
          </cell>
        </row>
        <row r="111">
          <cell r="G111" t="str">
            <v>721100.Р.49.1.14210002001</v>
          </cell>
        </row>
        <row r="112">
          <cell r="G112" t="str">
            <v>732010.Р.49.1.42140001001</v>
          </cell>
        </row>
        <row r="113">
          <cell r="G113" t="str">
            <v>742000.Р.49.1.13.I0001001</v>
          </cell>
        </row>
        <row r="114">
          <cell r="G114" t="str">
            <v>711100.Р.49.1..2230001002</v>
          </cell>
        </row>
        <row r="115">
          <cell r="G115" t="str">
            <v>869019.Р.49.1.12120001003</v>
          </cell>
        </row>
        <row r="116">
          <cell r="G116" t="str">
            <v>631111.Р.49.1.12170001003</v>
          </cell>
        </row>
        <row r="117">
          <cell r="G117" t="str">
            <v>822000.Р.49.1.33150001002</v>
          </cell>
        </row>
        <row r="118">
          <cell r="G118" t="str">
            <v>862110.Р.49.1.12180001003</v>
          </cell>
        </row>
        <row r="119">
          <cell r="G119" t="str">
            <v>869012.Р.49.1.1.2.0001003</v>
          </cell>
        </row>
        <row r="120">
          <cell r="G120" t="str">
            <v>869016.Р.49.1.12110001003</v>
          </cell>
        </row>
        <row r="121">
          <cell r="G121" t="str">
            <v>854199.Р.49.1.19.20001000</v>
          </cell>
        </row>
        <row r="122">
          <cell r="G122" t="str">
            <v>854199.Р.49.1.19.30001000</v>
          </cell>
        </row>
        <row r="123">
          <cell r="G123" t="str">
            <v>861014.Р.49.1.12160001003</v>
          </cell>
        </row>
        <row r="124">
          <cell r="G124" t="str">
            <v>861015.Р.49.1.1.2.0001003</v>
          </cell>
        </row>
        <row r="125">
          <cell r="G125" t="str">
            <v>931900.Р.49.1..2170001002</v>
          </cell>
        </row>
        <row r="126">
          <cell r="G126" t="str">
            <v>931900.Р.49.1..2210001002</v>
          </cell>
        </row>
        <row r="127">
          <cell r="G127" t="str">
            <v>931900.Р.49.1..2230001002</v>
          </cell>
        </row>
        <row r="128">
          <cell r="G128" t="str">
            <v>931900.Р.49.1..2240001002</v>
          </cell>
        </row>
        <row r="129">
          <cell r="G129" t="str">
            <v>931900.Р.49.1..2250001002</v>
          </cell>
        </row>
        <row r="130">
          <cell r="G130" t="str">
            <v>931900.Р.49.1..2260001002</v>
          </cell>
        </row>
        <row r="131">
          <cell r="G131" t="str">
            <v>931900.Р.49.1..2110001002</v>
          </cell>
        </row>
        <row r="132">
          <cell r="G132" t="str">
            <v>931900.Р.49.1..2120001002</v>
          </cell>
        </row>
        <row r="133">
          <cell r="G133" t="str">
            <v>931900.Р.49.1..2130001002</v>
          </cell>
        </row>
        <row r="134">
          <cell r="G134" t="str">
            <v>931900.Р.49.1..2140001002</v>
          </cell>
        </row>
        <row r="135">
          <cell r="G135" t="str">
            <v>931900.Р.49.1..2150001002</v>
          </cell>
        </row>
        <row r="136">
          <cell r="G136" t="str">
            <v>931900.Р.49.1..2160001002</v>
          </cell>
        </row>
        <row r="137">
          <cell r="G137" t="str">
            <v>869019.Р.49.1.12130001003</v>
          </cell>
        </row>
        <row r="138">
          <cell r="G138" t="str">
            <v>869019.Р.49.1.12140001003</v>
          </cell>
        </row>
        <row r="139">
          <cell r="G139" t="str">
            <v>631110.Р.49.1.22.90001000</v>
          </cell>
        </row>
        <row r="140">
          <cell r="G140" t="str">
            <v>821100.Р.49.1.32II0001002</v>
          </cell>
        </row>
        <row r="141">
          <cell r="G141" t="str">
            <v>841100.Р.49.1.322Х0001001</v>
          </cell>
        </row>
        <row r="142">
          <cell r="G142" t="str">
            <v>841100.Р.49.1.32VI0002002</v>
          </cell>
        </row>
        <row r="143">
          <cell r="G143" t="str">
            <v>869010.Р.49.1.12IX0001000</v>
          </cell>
        </row>
        <row r="144">
          <cell r="G144" t="str">
            <v>711120.Р.49.1.22.20001000</v>
          </cell>
        </row>
        <row r="145">
          <cell r="G145" t="str">
            <v>711120.Р.49.1.22.50001000</v>
          </cell>
        </row>
        <row r="146">
          <cell r="G146" t="str">
            <v>711120.Р.49.1.22.60001000</v>
          </cell>
        </row>
        <row r="147">
          <cell r="G147" t="str">
            <v>711120.Р.49.1.22.70001000</v>
          </cell>
        </row>
        <row r="148">
          <cell r="G148" t="str">
            <v>711120.Р.49.1.22.80001000</v>
          </cell>
        </row>
        <row r="149">
          <cell r="G149" t="str">
            <v>841100.Р.49.1.32VI0001001</v>
          </cell>
        </row>
        <row r="150">
          <cell r="G150" t="str">
            <v>821100.Р.49.1.32II0001001</v>
          </cell>
        </row>
        <row r="151">
          <cell r="G151" t="str">
            <v>931900.Р.49.1..2160001001</v>
          </cell>
        </row>
        <row r="152">
          <cell r="G152" t="str">
            <v>841100.Р.49.1.322Х0001000</v>
          </cell>
        </row>
        <row r="153">
          <cell r="G153" t="str">
            <v>682000.Р.49.1.322.0001000</v>
          </cell>
        </row>
        <row r="154">
          <cell r="G154" t="str">
            <v>821100.Р.49.1.32II0001000</v>
          </cell>
        </row>
        <row r="155">
          <cell r="G155" t="str">
            <v>841100.Р.49.1.32VI0001000</v>
          </cell>
        </row>
        <row r="156">
          <cell r="G156" t="str">
            <v>631110.Р.49.1.22II0001000</v>
          </cell>
        </row>
        <row r="157">
          <cell r="G157" t="str">
            <v>000000.Р.49.1.00000000000</v>
          </cell>
        </row>
        <row r="158">
          <cell r="G158" t="str">
            <v>711120.Р.49.1.22.70001002</v>
          </cell>
        </row>
        <row r="159">
          <cell r="G159" t="str">
            <v>601000.Р.49.1.5.2.0001000</v>
          </cell>
        </row>
        <row r="160">
          <cell r="G160" t="str">
            <v>581300.Р.49.1.5.2.0001000</v>
          </cell>
        </row>
        <row r="161">
          <cell r="G161" t="str">
            <v>602000.Р.49.1.5.2.0002000</v>
          </cell>
        </row>
        <row r="162">
          <cell r="G162">
            <v>0</v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  <row r="251">
          <cell r="G251" t="str">
            <v/>
          </cell>
        </row>
        <row r="252">
          <cell r="G252" t="str">
            <v/>
          </cell>
        </row>
        <row r="253">
          <cell r="G253" t="str">
            <v/>
          </cell>
        </row>
        <row r="254">
          <cell r="G254" t="str">
            <v/>
          </cell>
        </row>
        <row r="255">
          <cell r="G255" t="str">
            <v/>
          </cell>
        </row>
        <row r="256">
          <cell r="G256" t="str">
            <v/>
          </cell>
        </row>
        <row r="257">
          <cell r="G257" t="str">
            <v/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/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/>
          </cell>
        </row>
        <row r="520">
          <cell r="G520" t="str">
            <v/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/>
          </cell>
        </row>
        <row r="525">
          <cell r="G525" t="str">
            <v/>
          </cell>
        </row>
        <row r="526">
          <cell r="G526" t="str">
            <v/>
          </cell>
        </row>
        <row r="527">
          <cell r="G527" t="str">
            <v/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/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  <row r="539">
          <cell r="G539" t="str">
            <v/>
          </cell>
        </row>
        <row r="540">
          <cell r="G540" t="str">
            <v/>
          </cell>
        </row>
        <row r="541">
          <cell r="G541" t="str">
            <v/>
          </cell>
        </row>
        <row r="542">
          <cell r="G542" t="str">
            <v/>
          </cell>
        </row>
        <row r="543">
          <cell r="G543" t="str">
            <v/>
          </cell>
        </row>
        <row r="544">
          <cell r="G544" t="str">
            <v/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2">
          <cell r="G552" t="str">
            <v/>
          </cell>
        </row>
        <row r="553">
          <cell r="G553" t="str">
            <v/>
          </cell>
        </row>
        <row r="554">
          <cell r="G554" t="str">
            <v/>
          </cell>
        </row>
        <row r="555">
          <cell r="G555" t="str">
            <v/>
          </cell>
        </row>
        <row r="556">
          <cell r="G556" t="str">
            <v/>
          </cell>
        </row>
        <row r="557">
          <cell r="G557" t="str">
            <v/>
          </cell>
        </row>
        <row r="558">
          <cell r="G558" t="str">
            <v/>
          </cell>
        </row>
        <row r="559">
          <cell r="G559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3">
          <cell r="G563" t="str">
            <v/>
          </cell>
        </row>
        <row r="564">
          <cell r="G564" t="str">
            <v/>
          </cell>
        </row>
        <row r="565">
          <cell r="G565" t="str">
            <v/>
          </cell>
        </row>
        <row r="566">
          <cell r="G566" t="str">
            <v/>
          </cell>
        </row>
        <row r="567">
          <cell r="G567" t="str">
            <v/>
          </cell>
        </row>
        <row r="568">
          <cell r="G568" t="str">
            <v/>
          </cell>
        </row>
        <row r="569">
          <cell r="G569" t="str">
            <v/>
          </cell>
        </row>
        <row r="570">
          <cell r="G570" t="str">
            <v/>
          </cell>
        </row>
        <row r="571">
          <cell r="G571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/>
          </cell>
        </row>
        <row r="577">
          <cell r="G577" t="str">
            <v/>
          </cell>
        </row>
        <row r="578">
          <cell r="G578" t="str">
            <v/>
          </cell>
        </row>
        <row r="579">
          <cell r="G579" t="str">
            <v/>
          </cell>
        </row>
        <row r="580">
          <cell r="G580" t="str">
            <v/>
          </cell>
        </row>
        <row r="581">
          <cell r="G581" t="str">
            <v/>
          </cell>
        </row>
        <row r="582">
          <cell r="G582" t="str">
            <v/>
          </cell>
        </row>
        <row r="583">
          <cell r="G583" t="str">
            <v/>
          </cell>
        </row>
        <row r="584">
          <cell r="G584" t="str">
            <v/>
          </cell>
        </row>
        <row r="585">
          <cell r="G585" t="str">
            <v/>
          </cell>
        </row>
        <row r="586">
          <cell r="G586" t="str">
            <v/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5">
          <cell r="G595" t="str">
            <v/>
          </cell>
        </row>
        <row r="596">
          <cell r="G596" t="str">
            <v/>
          </cell>
        </row>
        <row r="597">
          <cell r="G597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1">
          <cell r="G601" t="str">
            <v/>
          </cell>
        </row>
        <row r="602">
          <cell r="G602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6">
          <cell r="G606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0">
          <cell r="G610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/>
          </cell>
        </row>
        <row r="627">
          <cell r="G627" t="str">
            <v/>
          </cell>
        </row>
        <row r="628">
          <cell r="G628" t="str">
            <v/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/>
          </cell>
        </row>
        <row r="632">
          <cell r="G632" t="str">
            <v/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/>
          </cell>
        </row>
        <row r="637">
          <cell r="G637" t="str">
            <v/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1">
          <cell r="G641" t="str">
            <v/>
          </cell>
        </row>
        <row r="642">
          <cell r="G642" t="str">
            <v/>
          </cell>
        </row>
        <row r="643">
          <cell r="G643" t="str">
            <v/>
          </cell>
        </row>
        <row r="644">
          <cell r="G644" t="str">
            <v/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/>
          </cell>
        </row>
        <row r="648">
          <cell r="G648" t="str">
            <v/>
          </cell>
        </row>
        <row r="649">
          <cell r="G649" t="str">
            <v/>
          </cell>
        </row>
        <row r="650">
          <cell r="G650" t="str">
            <v/>
          </cell>
        </row>
        <row r="651">
          <cell r="G651" t="str">
            <v/>
          </cell>
        </row>
        <row r="652">
          <cell r="G652" t="str">
            <v/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/>
          </cell>
        </row>
        <row r="657">
          <cell r="G657" t="str">
            <v/>
          </cell>
        </row>
        <row r="658">
          <cell r="G658" t="str">
            <v/>
          </cell>
        </row>
        <row r="659">
          <cell r="G659" t="str">
            <v/>
          </cell>
        </row>
        <row r="660">
          <cell r="G660" t="str">
            <v/>
          </cell>
        </row>
        <row r="661">
          <cell r="G661" t="str">
            <v/>
          </cell>
        </row>
        <row r="662">
          <cell r="G662" t="str">
            <v/>
          </cell>
        </row>
        <row r="663">
          <cell r="G663" t="str">
            <v/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/>
          </cell>
        </row>
        <row r="669">
          <cell r="G669" t="str">
            <v/>
          </cell>
        </row>
        <row r="670">
          <cell r="G670" t="str">
            <v/>
          </cell>
        </row>
        <row r="671">
          <cell r="G671" t="str">
            <v/>
          </cell>
        </row>
        <row r="672">
          <cell r="G672" t="str">
            <v/>
          </cell>
        </row>
        <row r="673">
          <cell r="G673" t="str">
            <v/>
          </cell>
        </row>
        <row r="674">
          <cell r="G674" t="str">
            <v/>
          </cell>
        </row>
        <row r="675">
          <cell r="G675" t="str">
            <v/>
          </cell>
        </row>
        <row r="676">
          <cell r="G676" t="str">
            <v/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4">
          <cell r="G684" t="str">
            <v/>
          </cell>
        </row>
        <row r="685">
          <cell r="G685" t="str">
            <v/>
          </cell>
        </row>
        <row r="686">
          <cell r="G686" t="str">
            <v/>
          </cell>
        </row>
        <row r="687">
          <cell r="G687" t="str">
            <v/>
          </cell>
        </row>
        <row r="688">
          <cell r="G688" t="str">
            <v/>
          </cell>
        </row>
        <row r="689">
          <cell r="G689" t="str">
            <v/>
          </cell>
        </row>
        <row r="690">
          <cell r="G690" t="str">
            <v/>
          </cell>
        </row>
        <row r="691">
          <cell r="G691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5">
          <cell r="G695" t="str">
            <v/>
          </cell>
        </row>
        <row r="696">
          <cell r="G696" t="str">
            <v/>
          </cell>
        </row>
        <row r="697">
          <cell r="G697" t="str">
            <v/>
          </cell>
        </row>
        <row r="698">
          <cell r="G698" t="str">
            <v/>
          </cell>
        </row>
        <row r="699">
          <cell r="G699" t="str">
            <v/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8">
          <cell r="G708" t="str">
            <v/>
          </cell>
        </row>
        <row r="709">
          <cell r="G709" t="str">
            <v/>
          </cell>
        </row>
        <row r="710">
          <cell r="G710" t="str">
            <v/>
          </cell>
        </row>
        <row r="711">
          <cell r="G711" t="str">
            <v/>
          </cell>
        </row>
        <row r="712">
          <cell r="G712" t="str">
            <v/>
          </cell>
        </row>
        <row r="713">
          <cell r="G713" t="str">
            <v/>
          </cell>
        </row>
        <row r="714">
          <cell r="G714" t="str">
            <v/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/>
          </cell>
        </row>
        <row r="721">
          <cell r="G721" t="str">
            <v/>
          </cell>
        </row>
        <row r="722">
          <cell r="G722" t="str">
            <v/>
          </cell>
        </row>
        <row r="723">
          <cell r="G723" t="str">
            <v/>
          </cell>
        </row>
        <row r="724">
          <cell r="G724" t="str">
            <v/>
          </cell>
        </row>
        <row r="725">
          <cell r="G725" t="str">
            <v/>
          </cell>
        </row>
        <row r="726">
          <cell r="G726" t="str">
            <v/>
          </cell>
        </row>
        <row r="727">
          <cell r="G727" t="str">
            <v/>
          </cell>
        </row>
        <row r="728">
          <cell r="G728" t="str">
            <v/>
          </cell>
        </row>
        <row r="729">
          <cell r="G729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3">
          <cell r="G733" t="str">
            <v/>
          </cell>
        </row>
        <row r="734">
          <cell r="G734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8">
          <cell r="G738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4">
          <cell r="G754" t="str">
            <v/>
          </cell>
        </row>
        <row r="755">
          <cell r="G755" t="str">
            <v/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/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/>
          </cell>
        </row>
        <row r="770">
          <cell r="G770" t="str">
            <v/>
          </cell>
        </row>
        <row r="771">
          <cell r="G771" t="str">
            <v/>
          </cell>
        </row>
        <row r="772">
          <cell r="G772" t="str">
            <v/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/>
          </cell>
        </row>
        <row r="776">
          <cell r="G776" t="str">
            <v/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0">
          <cell r="G780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/>
          </cell>
        </row>
        <row r="785">
          <cell r="G785" t="str">
            <v/>
          </cell>
        </row>
        <row r="786">
          <cell r="G786" t="str">
            <v/>
          </cell>
        </row>
        <row r="787">
          <cell r="G787" t="str">
            <v/>
          </cell>
        </row>
        <row r="788">
          <cell r="G788" t="str">
            <v/>
          </cell>
        </row>
        <row r="789">
          <cell r="G789" t="str">
            <v/>
          </cell>
        </row>
        <row r="790">
          <cell r="G790" t="str">
            <v/>
          </cell>
        </row>
        <row r="791">
          <cell r="G791" t="str">
            <v/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/>
          </cell>
        </row>
        <row r="797">
          <cell r="G797" t="str">
            <v/>
          </cell>
        </row>
        <row r="798">
          <cell r="G798" t="str">
            <v/>
          </cell>
        </row>
        <row r="799">
          <cell r="G799" t="str">
            <v/>
          </cell>
        </row>
        <row r="800">
          <cell r="G800" t="str">
            <v/>
          </cell>
        </row>
        <row r="801">
          <cell r="G801" t="str">
            <v/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/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/>
          </cell>
        </row>
        <row r="809">
          <cell r="G809" t="str">
            <v/>
          </cell>
        </row>
        <row r="810">
          <cell r="G810" t="str">
            <v/>
          </cell>
        </row>
        <row r="811">
          <cell r="G811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6">
          <cell r="G816" t="str">
            <v/>
          </cell>
        </row>
        <row r="817">
          <cell r="G817" t="str">
            <v/>
          </cell>
        </row>
        <row r="818">
          <cell r="G818" t="str">
            <v/>
          </cell>
        </row>
        <row r="819">
          <cell r="G819" t="str">
            <v/>
          </cell>
        </row>
        <row r="820">
          <cell r="G820" t="str">
            <v/>
          </cell>
        </row>
        <row r="821">
          <cell r="G821" t="str">
            <v/>
          </cell>
        </row>
        <row r="822">
          <cell r="G822" t="str">
            <v/>
          </cell>
        </row>
        <row r="823">
          <cell r="G823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/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/>
          </cell>
        </row>
        <row r="834">
          <cell r="G834" t="str">
            <v/>
          </cell>
        </row>
        <row r="835">
          <cell r="G835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0">
          <cell r="G840" t="str">
            <v/>
          </cell>
        </row>
        <row r="841">
          <cell r="G841" t="str">
            <v/>
          </cell>
        </row>
        <row r="842">
          <cell r="G842" t="str">
            <v/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/>
          </cell>
        </row>
        <row r="847">
          <cell r="G847" t="str">
            <v/>
          </cell>
        </row>
        <row r="848">
          <cell r="G848" t="str">
            <v/>
          </cell>
        </row>
        <row r="849">
          <cell r="G849" t="str">
            <v/>
          </cell>
        </row>
        <row r="850">
          <cell r="G850" t="str">
            <v/>
          </cell>
        </row>
        <row r="851">
          <cell r="G851" t="str">
            <v/>
          </cell>
        </row>
        <row r="852">
          <cell r="G852" t="str">
            <v/>
          </cell>
        </row>
        <row r="853">
          <cell r="G853" t="str">
            <v/>
          </cell>
        </row>
        <row r="854">
          <cell r="G854" t="str">
            <v/>
          </cell>
        </row>
        <row r="855">
          <cell r="G855" t="str">
            <v/>
          </cell>
        </row>
        <row r="856">
          <cell r="G856" t="str">
            <v/>
          </cell>
        </row>
        <row r="857">
          <cell r="G857" t="str">
            <v/>
          </cell>
        </row>
        <row r="858">
          <cell r="G858" t="str">
            <v/>
          </cell>
        </row>
        <row r="859">
          <cell r="G859" t="str">
            <v/>
          </cell>
        </row>
        <row r="860">
          <cell r="G860" t="str">
            <v/>
          </cell>
        </row>
        <row r="861">
          <cell r="G861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5">
          <cell r="G865" t="str">
            <v/>
          </cell>
        </row>
        <row r="866">
          <cell r="G866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/>
          </cell>
        </row>
        <row r="883">
          <cell r="G883" t="str">
            <v/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/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1">
          <cell r="G891" t="str">
            <v/>
          </cell>
        </row>
        <row r="892">
          <cell r="G892" t="str">
            <v/>
          </cell>
        </row>
        <row r="893">
          <cell r="G893" t="str">
            <v/>
          </cell>
        </row>
        <row r="894">
          <cell r="G894" t="str">
            <v/>
          </cell>
        </row>
        <row r="895">
          <cell r="G895" t="str">
            <v/>
          </cell>
        </row>
        <row r="896">
          <cell r="G896" t="str">
            <v/>
          </cell>
        </row>
        <row r="897">
          <cell r="G897" t="str">
            <v/>
          </cell>
        </row>
        <row r="898">
          <cell r="G898" t="str">
            <v/>
          </cell>
        </row>
        <row r="899">
          <cell r="G899" t="str">
            <v/>
          </cell>
        </row>
        <row r="900">
          <cell r="G900" t="str">
            <v/>
          </cell>
        </row>
        <row r="901">
          <cell r="G901" t="str">
            <v/>
          </cell>
        </row>
        <row r="902">
          <cell r="G902" t="str">
            <v/>
          </cell>
        </row>
        <row r="903">
          <cell r="G903" t="str">
            <v/>
          </cell>
        </row>
        <row r="904">
          <cell r="G904" t="str">
            <v/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/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2">
          <cell r="G912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/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/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/>
          </cell>
        </row>
        <row r="923">
          <cell r="G923" t="str">
            <v/>
          </cell>
        </row>
        <row r="924">
          <cell r="G924" t="str">
            <v/>
          </cell>
        </row>
        <row r="925">
          <cell r="G925" t="str">
            <v/>
          </cell>
        </row>
        <row r="926">
          <cell r="G926" t="str">
            <v/>
          </cell>
        </row>
        <row r="927">
          <cell r="G927" t="str">
            <v/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/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/>
          </cell>
        </row>
        <row r="935">
          <cell r="G935" t="str">
            <v/>
          </cell>
        </row>
        <row r="936">
          <cell r="G936" t="str">
            <v/>
          </cell>
        </row>
        <row r="937">
          <cell r="G937" t="str">
            <v/>
          </cell>
        </row>
        <row r="938">
          <cell r="G938" t="str">
            <v/>
          </cell>
        </row>
        <row r="939">
          <cell r="G939" t="str">
            <v/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7">
          <cell r="G947" t="str">
            <v/>
          </cell>
        </row>
        <row r="948">
          <cell r="G948" t="str">
            <v/>
          </cell>
        </row>
        <row r="949">
          <cell r="G949" t="str">
            <v/>
          </cell>
        </row>
        <row r="950">
          <cell r="G950" t="str">
            <v/>
          </cell>
        </row>
        <row r="951">
          <cell r="G951" t="str">
            <v/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/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/>
          </cell>
        </row>
        <row r="960">
          <cell r="G960" t="str">
            <v/>
          </cell>
        </row>
        <row r="961">
          <cell r="G961" t="str">
            <v/>
          </cell>
        </row>
        <row r="962">
          <cell r="G962" t="str">
            <v/>
          </cell>
        </row>
        <row r="963">
          <cell r="G963" t="str">
            <v/>
          </cell>
        </row>
        <row r="964">
          <cell r="G964" t="str">
            <v/>
          </cell>
        </row>
        <row r="965">
          <cell r="G965" t="str">
            <v/>
          </cell>
        </row>
        <row r="966">
          <cell r="G966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1">
          <cell r="G971" t="str">
            <v/>
          </cell>
        </row>
        <row r="972">
          <cell r="G972" t="str">
            <v/>
          </cell>
        </row>
        <row r="973">
          <cell r="G973" t="str">
            <v/>
          </cell>
        </row>
        <row r="974">
          <cell r="G974" t="str">
            <v/>
          </cell>
        </row>
        <row r="975">
          <cell r="G975" t="str">
            <v/>
          </cell>
        </row>
        <row r="976">
          <cell r="G976" t="str">
            <v/>
          </cell>
        </row>
        <row r="977">
          <cell r="G977" t="str">
            <v/>
          </cell>
        </row>
        <row r="978">
          <cell r="G978" t="str">
            <v/>
          </cell>
        </row>
        <row r="979">
          <cell r="G979" t="str">
            <v/>
          </cell>
        </row>
        <row r="980">
          <cell r="G980" t="str">
            <v/>
          </cell>
        </row>
        <row r="981">
          <cell r="G981" t="str">
            <v/>
          </cell>
        </row>
        <row r="982">
          <cell r="G982" t="str">
            <v/>
          </cell>
        </row>
        <row r="983">
          <cell r="G983" t="str">
            <v/>
          </cell>
        </row>
        <row r="984">
          <cell r="G984" t="str">
            <v/>
          </cell>
        </row>
        <row r="985">
          <cell r="G985" t="str">
            <v/>
          </cell>
        </row>
        <row r="986">
          <cell r="G986" t="str">
            <v/>
          </cell>
        </row>
        <row r="987">
          <cell r="G987" t="str">
            <v/>
          </cell>
        </row>
        <row r="988">
          <cell r="G988" t="str">
            <v/>
          </cell>
        </row>
        <row r="989">
          <cell r="G989" t="str">
            <v/>
          </cell>
        </row>
        <row r="990">
          <cell r="G990" t="str">
            <v/>
          </cell>
        </row>
        <row r="991">
          <cell r="G991" t="str">
            <v/>
          </cell>
        </row>
        <row r="992">
          <cell r="G992" t="str">
            <v/>
          </cell>
        </row>
        <row r="993">
          <cell r="G993" t="str">
            <v/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7">
          <cell r="G997" t="str">
            <v/>
          </cell>
        </row>
        <row r="998">
          <cell r="G998" t="str">
            <v/>
          </cell>
        </row>
        <row r="999">
          <cell r="G999" t="str">
            <v/>
          </cell>
        </row>
        <row r="1000">
          <cell r="G1000" t="str">
            <v/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Услуги"/>
      <sheetName val="Работы"/>
      <sheetName val="Услуги в рамках соцзаказа"/>
      <sheetName val="Налоги"/>
      <sheetName val="systemquery"/>
      <sheetName val="Перечень услуг"/>
      <sheetName val="Фильтр услуги"/>
      <sheetName val="Фильтр услуги соцзаказа"/>
      <sheetName val="Перечень работ"/>
      <sheetName val="Фильтр работы"/>
      <sheetName val="Учреждения"/>
      <sheetName val="Реквизиты документа"/>
    </sheetNames>
    <sheetDataSet>
      <sheetData sheetId="0"/>
      <sheetData sheetId="1"/>
      <sheetData sheetId="2">
        <row r="11">
          <cell r="D11" t="str">
            <v>Деятельность по созданию и использованию баз данных и информационных ресурсов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852000.Р.49.1.12220001001</v>
          </cell>
        </row>
        <row r="3">
          <cell r="G3" t="str">
            <v>841200.Р.49.1.19.20001001</v>
          </cell>
        </row>
        <row r="4">
          <cell r="G4" t="str">
            <v>850000.Р.49.1.12230001001</v>
          </cell>
        </row>
        <row r="5">
          <cell r="G5" t="str">
            <v>850000.Р.49.1.12240001001</v>
          </cell>
        </row>
        <row r="6">
          <cell r="G6" t="str">
            <v>852000.Р.49.1.12210001001</v>
          </cell>
        </row>
        <row r="7">
          <cell r="G7" t="str">
            <v>024000.Р.49.1.32170002001</v>
          </cell>
        </row>
        <row r="8">
          <cell r="G8" t="str">
            <v>024000.Р.49.1.32180002001</v>
          </cell>
        </row>
        <row r="9">
          <cell r="G9" t="str">
            <v>024000.Р.49.1.32190002001</v>
          </cell>
        </row>
        <row r="10">
          <cell r="G10" t="str">
            <v>024000.Р.49.1.32200002001</v>
          </cell>
        </row>
        <row r="11">
          <cell r="G11" t="str">
            <v>823000.Р.49.1.4.2.0002001</v>
          </cell>
        </row>
        <row r="12">
          <cell r="G12" t="str">
            <v>799010.Р.49.1.19.20001001</v>
          </cell>
        </row>
        <row r="13">
          <cell r="G13" t="str">
            <v>799010.Р.49.1.19280001001</v>
          </cell>
        </row>
        <row r="14">
          <cell r="G14" t="str">
            <v>811010.Р.49.1.42130001001</v>
          </cell>
        </row>
        <row r="15">
          <cell r="G15" t="str">
            <v>711100.Р.49.1.22270003001</v>
          </cell>
        </row>
        <row r="16">
          <cell r="G16" t="str">
            <v>711100.Р.49.1.22280002001</v>
          </cell>
        </row>
        <row r="17">
          <cell r="G17" t="str">
            <v>711100.Р.49.1.22290002001</v>
          </cell>
        </row>
        <row r="18">
          <cell r="G18" t="str">
            <v>711100.Р.49.1.II110001001</v>
          </cell>
        </row>
        <row r="19">
          <cell r="G19" t="str">
            <v>711120.Р.49.1.22I20001001</v>
          </cell>
        </row>
        <row r="20">
          <cell r="G20" t="str">
            <v>711120.Р.49.1.22I30002001</v>
          </cell>
        </row>
        <row r="21">
          <cell r="G21" t="str">
            <v>711100.Р.49.1.22230003001</v>
          </cell>
        </row>
        <row r="22">
          <cell r="G22" t="str">
            <v>711100.Р.49.1.22240003001</v>
          </cell>
        </row>
        <row r="23">
          <cell r="G23" t="str">
            <v>711100.Р.49.1.22250001001</v>
          </cell>
        </row>
        <row r="24">
          <cell r="G24" t="str">
            <v>711100.Р.49.1.22260003001</v>
          </cell>
        </row>
        <row r="25">
          <cell r="G25" t="str">
            <v>601000.Р.49.1.5.2.0001001</v>
          </cell>
        </row>
        <row r="26">
          <cell r="G26" t="str">
            <v>602000.Р.49.1.5.2.0002001</v>
          </cell>
        </row>
        <row r="27">
          <cell r="G27" t="str">
            <v>493939.Р.49.1.7III0001001</v>
          </cell>
        </row>
        <row r="28">
          <cell r="G28" t="str">
            <v>562920.Р.49.1.30II0001001</v>
          </cell>
        </row>
        <row r="29">
          <cell r="G29" t="str">
            <v>581300.Р.49.1..5.20001001</v>
          </cell>
        </row>
        <row r="30">
          <cell r="G30" t="str">
            <v>581300.Р.49.1.5.2.0001001</v>
          </cell>
        </row>
        <row r="31">
          <cell r="G31" t="str">
            <v>749000.Р.49.1.15XL0001001</v>
          </cell>
        </row>
        <row r="32">
          <cell r="G32" t="str">
            <v>749000.Р.49.1.XVII0001001</v>
          </cell>
        </row>
        <row r="33">
          <cell r="G33" t="str">
            <v>024000.Р.49.1.32260002001</v>
          </cell>
        </row>
        <row r="34">
          <cell r="G34" t="str">
            <v>024000.Р.49.1.32270002001</v>
          </cell>
        </row>
        <row r="35">
          <cell r="G35" t="str">
            <v>024000.Р.49.1.32280002001</v>
          </cell>
        </row>
        <row r="36">
          <cell r="G36" t="str">
            <v>024000.Р.49.1.32290002001</v>
          </cell>
        </row>
        <row r="37">
          <cell r="G37" t="str">
            <v>024000.Р.49.1.32300002001</v>
          </cell>
        </row>
        <row r="38">
          <cell r="G38" t="str">
            <v>749000.Р.49.1.15260002001</v>
          </cell>
        </row>
        <row r="39">
          <cell r="G39" t="str">
            <v>024000.Р.49.1.32160002001</v>
          </cell>
        </row>
        <row r="40">
          <cell r="G40" t="str">
            <v>749000.Р.49.1.15380001001</v>
          </cell>
        </row>
        <row r="41">
          <cell r="G41" t="str">
            <v>749000.Р.49.1.15410001001</v>
          </cell>
        </row>
        <row r="42">
          <cell r="G42" t="str">
            <v>749000.Р.49.1.15990001001</v>
          </cell>
        </row>
        <row r="43">
          <cell r="G43" t="str">
            <v>749000.Р.49.1.15I90001001</v>
          </cell>
        </row>
        <row r="44">
          <cell r="G44" t="str">
            <v>749000.Р.49.1.15VV0001001</v>
          </cell>
        </row>
        <row r="45">
          <cell r="G45" t="str">
            <v>749000.Р.49.1..1520002001</v>
          </cell>
        </row>
        <row r="46">
          <cell r="G46" t="str">
            <v>749000.Р.49.1.15.80001001</v>
          </cell>
        </row>
        <row r="47">
          <cell r="G47" t="str">
            <v>749000.Р.49.1.152.0002001</v>
          </cell>
        </row>
        <row r="48">
          <cell r="G48" t="str">
            <v>749000.Р.49.1.15210002001</v>
          </cell>
        </row>
        <row r="49">
          <cell r="G49" t="str">
            <v>749000.Р.49.1.15230002001</v>
          </cell>
        </row>
        <row r="50">
          <cell r="G50" t="str">
            <v>749000.Р.49.1.15250002001</v>
          </cell>
        </row>
        <row r="51">
          <cell r="G51" t="str">
            <v>900100.Р.49.1.I0.60001001</v>
          </cell>
        </row>
        <row r="52">
          <cell r="G52" t="str">
            <v>900100.Р.49.1.I0.70001001</v>
          </cell>
        </row>
        <row r="53">
          <cell r="G53" t="str">
            <v>024000.Р.49.1.32210002001</v>
          </cell>
        </row>
        <row r="54">
          <cell r="G54" t="str">
            <v>024000.Р.49.1.32220002001</v>
          </cell>
        </row>
        <row r="55">
          <cell r="G55" t="str">
            <v>024000.Р.49.1.32230002001</v>
          </cell>
        </row>
        <row r="56">
          <cell r="G56" t="str">
            <v>024000.Р.49.1.32240002001</v>
          </cell>
        </row>
        <row r="57">
          <cell r="G57" t="str">
            <v>024000.Р.49.1.32250002001</v>
          </cell>
        </row>
        <row r="58">
          <cell r="G58" t="str">
            <v>024000.Р.49.1.32150002001</v>
          </cell>
        </row>
        <row r="59">
          <cell r="G59" t="str">
            <v>024000.Р.49.1..3290002001</v>
          </cell>
        </row>
        <row r="60">
          <cell r="G60" t="str">
            <v>024000.Р.49.1.32100002001</v>
          </cell>
        </row>
        <row r="61">
          <cell r="G61" t="str">
            <v>024000.Р.49.1.32110002001</v>
          </cell>
        </row>
        <row r="62">
          <cell r="G62" t="str">
            <v>024000.Р.49.1.32120002001</v>
          </cell>
        </row>
        <row r="63">
          <cell r="G63" t="str">
            <v>024000.Р.49.1.32130002001</v>
          </cell>
        </row>
        <row r="64">
          <cell r="G64" t="str">
            <v>024000.Р.49.1.32140002001</v>
          </cell>
        </row>
        <row r="65">
          <cell r="G65" t="str">
            <v>024000.Р.49.1..3230002001</v>
          </cell>
        </row>
        <row r="66">
          <cell r="G66" t="str">
            <v>024000.Р.49.1..3240002001</v>
          </cell>
        </row>
        <row r="67">
          <cell r="G67" t="str">
            <v>024000.Р.49.1..3250002001</v>
          </cell>
        </row>
        <row r="68">
          <cell r="G68" t="str">
            <v>024000.Р.49.1..3260002001</v>
          </cell>
        </row>
        <row r="69">
          <cell r="G69" t="str">
            <v>024000.Р.49.1..3270002001</v>
          </cell>
        </row>
        <row r="70">
          <cell r="G70" t="str">
            <v>024000.Р.49.1..3280002001</v>
          </cell>
        </row>
        <row r="71">
          <cell r="G71" t="str">
            <v>024000.Р.49.1..3210002001</v>
          </cell>
        </row>
        <row r="72">
          <cell r="G72" t="str">
            <v>024000.Р.49.1..3220002001</v>
          </cell>
        </row>
        <row r="73">
          <cell r="G73" t="str">
            <v>932900.Р.49.1.19270001001</v>
          </cell>
        </row>
        <row r="74">
          <cell r="G74" t="str">
            <v>932900.Р.49.1.19.20005001</v>
          </cell>
        </row>
        <row r="75">
          <cell r="G75" t="str">
            <v>932900.Р.49.1.19210002001</v>
          </cell>
        </row>
        <row r="76">
          <cell r="G76" t="str">
            <v>932900.Р.49.1.19230001001</v>
          </cell>
        </row>
        <row r="77">
          <cell r="G77" t="str">
            <v>932900.Р.49.1.19240002001</v>
          </cell>
        </row>
        <row r="78">
          <cell r="G78" t="str">
            <v>932900.Р.49.1.19250001001</v>
          </cell>
        </row>
        <row r="79">
          <cell r="G79" t="str">
            <v>932900.Р.49.1.19260001001</v>
          </cell>
        </row>
        <row r="80">
          <cell r="G80" t="str">
            <v>931900.Р.49.1.16I.0001001</v>
          </cell>
        </row>
        <row r="81">
          <cell r="G81" t="str">
            <v>932900.Р.49.1.19.20002001</v>
          </cell>
        </row>
        <row r="82">
          <cell r="G82" t="str">
            <v>931900.Р.49.1..1620001002</v>
          </cell>
        </row>
        <row r="83">
          <cell r="G83" t="str">
            <v>680000.Р.49.1.IVIX0001001</v>
          </cell>
        </row>
        <row r="84">
          <cell r="G84" t="str">
            <v>692022.Р.49.1.15280002001</v>
          </cell>
        </row>
        <row r="85">
          <cell r="G85" t="str">
            <v>692022.Р.49.1.15XX0001001</v>
          </cell>
        </row>
        <row r="86">
          <cell r="G86" t="str">
            <v>631110.Р.49.1.4.2.0002001</v>
          </cell>
        </row>
        <row r="87">
          <cell r="G87" t="str">
            <v>631200.Р.49.1.5.2Х0001000</v>
          </cell>
        </row>
        <row r="88">
          <cell r="G88" t="str">
            <v>631200.Р.49.1.52130001001</v>
          </cell>
        </row>
        <row r="89">
          <cell r="G89" t="str">
            <v>931900.Р.49.1..2130001002</v>
          </cell>
        </row>
        <row r="90">
          <cell r="G90" t="str">
            <v>931900.Р.49.1..2140001002</v>
          </cell>
        </row>
        <row r="91">
          <cell r="G91" t="str">
            <v>680000.Р.49.1.15390001001</v>
          </cell>
        </row>
        <row r="92">
          <cell r="G92" t="str">
            <v>631110.Р.49.1.19.20001001</v>
          </cell>
        </row>
        <row r="93">
          <cell r="G93" t="str">
            <v>631110.Р.49.1.22II0001001</v>
          </cell>
        </row>
        <row r="94">
          <cell r="G94" t="str">
            <v>910100.Р.49.1.I0.20001001</v>
          </cell>
        </row>
        <row r="95">
          <cell r="G95" t="str">
            <v>910200.Р.49.1.10240001001</v>
          </cell>
        </row>
        <row r="96">
          <cell r="G96" t="str">
            <v>910200.Р.49.1.10250001001</v>
          </cell>
        </row>
        <row r="97">
          <cell r="G97" t="str">
            <v>910200.Р.49.1.10II0001001</v>
          </cell>
        </row>
        <row r="98">
          <cell r="G98" t="str">
            <v>910200.Р.49.1.11.20001002</v>
          </cell>
        </row>
        <row r="99">
          <cell r="G99" t="str">
            <v>900400.Р.49.1.10230001001</v>
          </cell>
        </row>
        <row r="100">
          <cell r="G100" t="str">
            <v>900400.Р.49.1.I0.80001001</v>
          </cell>
        </row>
        <row r="101">
          <cell r="G101" t="str">
            <v>910100.Р.49.1.10220001001</v>
          </cell>
        </row>
        <row r="102">
          <cell r="G102" t="str">
            <v>910100.Р.49.1.10260001001</v>
          </cell>
        </row>
        <row r="103">
          <cell r="G103" t="str">
            <v>910100.Р.49.1.10270001001</v>
          </cell>
        </row>
        <row r="104">
          <cell r="G104" t="str">
            <v>910100.Р.49.1.102I0001001</v>
          </cell>
        </row>
        <row r="105">
          <cell r="G105" t="str">
            <v>900100.Р.49.1.10..0001001</v>
          </cell>
        </row>
        <row r="106">
          <cell r="G106" t="str">
            <v>900100.Р.49.1.10V.0001001</v>
          </cell>
        </row>
        <row r="107">
          <cell r="G107" t="str">
            <v>900100.Р.49.1.I0.40001001</v>
          </cell>
        </row>
        <row r="108">
          <cell r="G108" t="str">
            <v>900100.Р.49.1.I0.50001001</v>
          </cell>
        </row>
        <row r="109">
          <cell r="G109" t="str">
            <v>889900.Р.49.1.19220001001</v>
          </cell>
        </row>
        <row r="110">
          <cell r="G110" t="str">
            <v>889900.Р.49.1.19230001001</v>
          </cell>
        </row>
        <row r="111">
          <cell r="G111" t="str">
            <v>108610.Р.49.1.1.2.0001003</v>
          </cell>
        </row>
        <row r="112">
          <cell r="G112" t="str">
            <v>720000.Р.49.1.13I.0001001</v>
          </cell>
        </row>
        <row r="113">
          <cell r="G113" t="str">
            <v>721100.Р.49.1.14210002001</v>
          </cell>
        </row>
        <row r="114">
          <cell r="G114" t="str">
            <v>732010.Р.49.1.42140001001</v>
          </cell>
        </row>
        <row r="115">
          <cell r="G115" t="str">
            <v>742000.Р.49.1.13.I0001001</v>
          </cell>
        </row>
        <row r="116">
          <cell r="G116" t="str">
            <v>711100.Р.49.1..2230001002</v>
          </cell>
        </row>
        <row r="117">
          <cell r="G117" t="str">
            <v>869019.Р.49.1.12120001003</v>
          </cell>
        </row>
        <row r="118">
          <cell r="G118" t="str">
            <v>631111.Р.49.1.12170001003</v>
          </cell>
        </row>
        <row r="119">
          <cell r="G119" t="str">
            <v>822000.Р.49.1.33150001002</v>
          </cell>
        </row>
        <row r="120">
          <cell r="G120" t="str">
            <v>862110.Р.49.1.12180001003</v>
          </cell>
        </row>
        <row r="121">
          <cell r="G121" t="str">
            <v>869012.Р.49.1.1.2.0001003</v>
          </cell>
        </row>
        <row r="122">
          <cell r="G122" t="str">
            <v>869016.Р.49.1.12110001003</v>
          </cell>
        </row>
        <row r="123">
          <cell r="G123" t="str">
            <v>854199.Р.49.1.19.20001000</v>
          </cell>
        </row>
        <row r="124">
          <cell r="G124" t="str">
            <v>854199.Р.49.1.19.30001000</v>
          </cell>
        </row>
        <row r="125">
          <cell r="G125" t="str">
            <v>861014.Р.49.1.12160001003</v>
          </cell>
        </row>
        <row r="126">
          <cell r="G126" t="str">
            <v>861015.Р.49.1.1.2.0001003</v>
          </cell>
        </row>
        <row r="127">
          <cell r="G127" t="str">
            <v>931900.Р.49.1..2170001002</v>
          </cell>
        </row>
        <row r="128">
          <cell r="G128" t="str">
            <v>931900.Р.49.1..2210001002</v>
          </cell>
        </row>
        <row r="129">
          <cell r="G129" t="str">
            <v>931900.Р.49.1..2230001002</v>
          </cell>
        </row>
        <row r="130">
          <cell r="G130" t="str">
            <v>931900.Р.49.1..2240001002</v>
          </cell>
        </row>
        <row r="131">
          <cell r="G131" t="str">
            <v>931900.Р.49.1..2250001002</v>
          </cell>
        </row>
        <row r="132">
          <cell r="G132" t="str">
            <v>931900.Р.49.1..2260001002</v>
          </cell>
        </row>
        <row r="133">
          <cell r="G133" t="str">
            <v>931900.Р.49.1..2110001002</v>
          </cell>
        </row>
        <row r="134">
          <cell r="G134" t="str">
            <v>931900.Р.49.1..2120001002</v>
          </cell>
        </row>
        <row r="135">
          <cell r="G135" t="str">
            <v>931900.Р.49.1..2150001002</v>
          </cell>
        </row>
        <row r="136">
          <cell r="G136" t="str">
            <v>931900.Р.49.1..2160001002</v>
          </cell>
        </row>
        <row r="137">
          <cell r="G137" t="str">
            <v>869019.Р.49.1.12130001003</v>
          </cell>
        </row>
        <row r="138">
          <cell r="G138" t="str">
            <v>869019.Р.49.1.12140001003</v>
          </cell>
        </row>
        <row r="139">
          <cell r="G139" t="str">
            <v>631110.Р.49.1.22.90001000</v>
          </cell>
        </row>
        <row r="140">
          <cell r="G140" t="str">
            <v>821100.Р.49.1.32II0001002</v>
          </cell>
        </row>
        <row r="141">
          <cell r="G141" t="str">
            <v>841100.Р.49.1.322Х0001001</v>
          </cell>
        </row>
        <row r="142">
          <cell r="G142" t="str">
            <v>841100.Р.49.1.32VI0002002</v>
          </cell>
        </row>
        <row r="143">
          <cell r="G143" t="str">
            <v>869010.Р.49.1.12IX0001000</v>
          </cell>
        </row>
        <row r="144">
          <cell r="G144" t="str">
            <v>711120.Р.49.1.22.20001000</v>
          </cell>
        </row>
        <row r="145">
          <cell r="G145" t="str">
            <v>711120.Р.49.1.22.50001000</v>
          </cell>
        </row>
        <row r="146">
          <cell r="G146" t="str">
            <v>711120.Р.49.1.22.60001000</v>
          </cell>
        </row>
        <row r="147">
          <cell r="G147" t="str">
            <v>711120.Р.49.1.22.70001000</v>
          </cell>
        </row>
        <row r="148">
          <cell r="G148" t="str">
            <v>711120.Р.49.1.22.80001000</v>
          </cell>
        </row>
        <row r="149">
          <cell r="G149" t="str">
            <v>841100.Р.49.1.32VI0001001</v>
          </cell>
        </row>
        <row r="150">
          <cell r="G150" t="str">
            <v>821100.Р.49.1.32II0001001</v>
          </cell>
        </row>
        <row r="151">
          <cell r="G151" t="str">
            <v>931900.Р.49.1..2160001001</v>
          </cell>
        </row>
        <row r="152">
          <cell r="G152" t="str">
            <v>841100.Р.49.1.322Х0001000</v>
          </cell>
        </row>
        <row r="153">
          <cell r="G153" t="str">
            <v>682000.Р.49.1.322.0001000</v>
          </cell>
        </row>
        <row r="154">
          <cell r="G154" t="str">
            <v>821100.Р.49.1.32II0001000</v>
          </cell>
        </row>
        <row r="155">
          <cell r="G155" t="str">
            <v>841100.Р.49.1.32VI0001000</v>
          </cell>
        </row>
        <row r="156">
          <cell r="G156" t="str">
            <v>631110.Р.49.1.22II0001000</v>
          </cell>
        </row>
        <row r="157">
          <cell r="G157" t="str">
            <v>000000.Р.49.1.00000000000</v>
          </cell>
        </row>
        <row r="158">
          <cell r="G158" t="str">
            <v>711120.Р.49.1.22.70001002</v>
          </cell>
        </row>
        <row r="159">
          <cell r="G159" t="str">
            <v>581300.Р.49.1.5.2.0001000</v>
          </cell>
        </row>
        <row r="160">
          <cell r="G160" t="str">
            <v>601000.Р.49.1.5.2.0001000</v>
          </cell>
        </row>
        <row r="161">
          <cell r="G161" t="str">
            <v>602000.Р.49.1.5.2.0002000</v>
          </cell>
        </row>
        <row r="162">
          <cell r="G162">
            <v>0</v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  <row r="251">
          <cell r="G251" t="str">
            <v/>
          </cell>
        </row>
        <row r="252">
          <cell r="G252" t="str">
            <v/>
          </cell>
        </row>
        <row r="253">
          <cell r="G253" t="str">
            <v/>
          </cell>
        </row>
        <row r="254">
          <cell r="G254" t="str">
            <v/>
          </cell>
        </row>
        <row r="255">
          <cell r="G255" t="str">
            <v/>
          </cell>
        </row>
        <row r="256">
          <cell r="G256" t="str">
            <v/>
          </cell>
        </row>
        <row r="257">
          <cell r="G257" t="str">
            <v/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/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/>
          </cell>
        </row>
        <row r="520">
          <cell r="G520" t="str">
            <v/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/>
          </cell>
        </row>
        <row r="525">
          <cell r="G525" t="str">
            <v/>
          </cell>
        </row>
        <row r="526">
          <cell r="G526" t="str">
            <v/>
          </cell>
        </row>
        <row r="527">
          <cell r="G527" t="str">
            <v/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/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  <row r="539">
          <cell r="G539" t="str">
            <v/>
          </cell>
        </row>
        <row r="540">
          <cell r="G540" t="str">
            <v/>
          </cell>
        </row>
        <row r="541">
          <cell r="G541" t="str">
            <v/>
          </cell>
        </row>
        <row r="542">
          <cell r="G542" t="str">
            <v/>
          </cell>
        </row>
        <row r="543">
          <cell r="G543" t="str">
            <v/>
          </cell>
        </row>
        <row r="544">
          <cell r="G544" t="str">
            <v/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2">
          <cell r="G552" t="str">
            <v/>
          </cell>
        </row>
        <row r="553">
          <cell r="G553" t="str">
            <v/>
          </cell>
        </row>
        <row r="554">
          <cell r="G554" t="str">
            <v/>
          </cell>
        </row>
        <row r="555">
          <cell r="G555" t="str">
            <v/>
          </cell>
        </row>
        <row r="556">
          <cell r="G556" t="str">
            <v/>
          </cell>
        </row>
        <row r="557">
          <cell r="G557" t="str">
            <v/>
          </cell>
        </row>
        <row r="558">
          <cell r="G558" t="str">
            <v/>
          </cell>
        </row>
        <row r="559">
          <cell r="G559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3">
          <cell r="G563" t="str">
            <v/>
          </cell>
        </row>
        <row r="564">
          <cell r="G564" t="str">
            <v/>
          </cell>
        </row>
        <row r="565">
          <cell r="G565" t="str">
            <v/>
          </cell>
        </row>
        <row r="566">
          <cell r="G566" t="str">
            <v/>
          </cell>
        </row>
        <row r="567">
          <cell r="G567" t="str">
            <v/>
          </cell>
        </row>
        <row r="568">
          <cell r="G568" t="str">
            <v/>
          </cell>
        </row>
        <row r="569">
          <cell r="G569" t="str">
            <v/>
          </cell>
        </row>
        <row r="570">
          <cell r="G570" t="str">
            <v/>
          </cell>
        </row>
        <row r="571">
          <cell r="G571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/>
          </cell>
        </row>
        <row r="577">
          <cell r="G577" t="str">
            <v/>
          </cell>
        </row>
        <row r="578">
          <cell r="G578" t="str">
            <v/>
          </cell>
        </row>
        <row r="579">
          <cell r="G579" t="str">
            <v/>
          </cell>
        </row>
        <row r="580">
          <cell r="G580" t="str">
            <v/>
          </cell>
        </row>
        <row r="581">
          <cell r="G581" t="str">
            <v/>
          </cell>
        </row>
        <row r="582">
          <cell r="G582" t="str">
            <v/>
          </cell>
        </row>
        <row r="583">
          <cell r="G583" t="str">
            <v/>
          </cell>
        </row>
        <row r="584">
          <cell r="G584" t="str">
            <v/>
          </cell>
        </row>
        <row r="585">
          <cell r="G585" t="str">
            <v/>
          </cell>
        </row>
        <row r="586">
          <cell r="G586" t="str">
            <v/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5">
          <cell r="G595" t="str">
            <v/>
          </cell>
        </row>
        <row r="596">
          <cell r="G596" t="str">
            <v/>
          </cell>
        </row>
        <row r="597">
          <cell r="G597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1">
          <cell r="G601" t="str">
            <v/>
          </cell>
        </row>
        <row r="602">
          <cell r="G602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6">
          <cell r="G606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0">
          <cell r="G610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/>
          </cell>
        </row>
        <row r="627">
          <cell r="G627" t="str">
            <v/>
          </cell>
        </row>
        <row r="628">
          <cell r="G628" t="str">
            <v/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/>
          </cell>
        </row>
        <row r="632">
          <cell r="G632" t="str">
            <v/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/>
          </cell>
        </row>
        <row r="637">
          <cell r="G637" t="str">
            <v/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1">
          <cell r="G641" t="str">
            <v/>
          </cell>
        </row>
        <row r="642">
          <cell r="G642" t="str">
            <v/>
          </cell>
        </row>
        <row r="643">
          <cell r="G643" t="str">
            <v/>
          </cell>
        </row>
        <row r="644">
          <cell r="G644" t="str">
            <v/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/>
          </cell>
        </row>
        <row r="648">
          <cell r="G648" t="str">
            <v/>
          </cell>
        </row>
        <row r="649">
          <cell r="G649" t="str">
            <v/>
          </cell>
        </row>
        <row r="650">
          <cell r="G650" t="str">
            <v/>
          </cell>
        </row>
        <row r="651">
          <cell r="G651" t="str">
            <v/>
          </cell>
        </row>
        <row r="652">
          <cell r="G652" t="str">
            <v/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/>
          </cell>
        </row>
        <row r="657">
          <cell r="G657" t="str">
            <v/>
          </cell>
        </row>
        <row r="658">
          <cell r="G658" t="str">
            <v/>
          </cell>
        </row>
        <row r="659">
          <cell r="G659" t="str">
            <v/>
          </cell>
        </row>
        <row r="660">
          <cell r="G660" t="str">
            <v/>
          </cell>
        </row>
        <row r="661">
          <cell r="G661" t="str">
            <v/>
          </cell>
        </row>
        <row r="662">
          <cell r="G662" t="str">
            <v/>
          </cell>
        </row>
        <row r="663">
          <cell r="G663" t="str">
            <v/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/>
          </cell>
        </row>
        <row r="669">
          <cell r="G669" t="str">
            <v/>
          </cell>
        </row>
        <row r="670">
          <cell r="G670" t="str">
            <v/>
          </cell>
        </row>
        <row r="671">
          <cell r="G671" t="str">
            <v/>
          </cell>
        </row>
        <row r="672">
          <cell r="G672" t="str">
            <v/>
          </cell>
        </row>
        <row r="673">
          <cell r="G673" t="str">
            <v/>
          </cell>
        </row>
        <row r="674">
          <cell r="G674" t="str">
            <v/>
          </cell>
        </row>
        <row r="675">
          <cell r="G675" t="str">
            <v/>
          </cell>
        </row>
        <row r="676">
          <cell r="G676" t="str">
            <v/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4">
          <cell r="G684" t="str">
            <v/>
          </cell>
        </row>
        <row r="685">
          <cell r="G685" t="str">
            <v/>
          </cell>
        </row>
        <row r="686">
          <cell r="G686" t="str">
            <v/>
          </cell>
        </row>
        <row r="687">
          <cell r="G687" t="str">
            <v/>
          </cell>
        </row>
        <row r="688">
          <cell r="G688" t="str">
            <v/>
          </cell>
        </row>
        <row r="689">
          <cell r="G689" t="str">
            <v/>
          </cell>
        </row>
        <row r="690">
          <cell r="G690" t="str">
            <v/>
          </cell>
        </row>
        <row r="691">
          <cell r="G691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5">
          <cell r="G695" t="str">
            <v/>
          </cell>
        </row>
        <row r="696">
          <cell r="G696" t="str">
            <v/>
          </cell>
        </row>
        <row r="697">
          <cell r="G697" t="str">
            <v/>
          </cell>
        </row>
        <row r="698">
          <cell r="G698" t="str">
            <v/>
          </cell>
        </row>
        <row r="699">
          <cell r="G699" t="str">
            <v/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8">
          <cell r="G708" t="str">
            <v/>
          </cell>
        </row>
        <row r="709">
          <cell r="G709" t="str">
            <v/>
          </cell>
        </row>
        <row r="710">
          <cell r="G710" t="str">
            <v/>
          </cell>
        </row>
        <row r="711">
          <cell r="G711" t="str">
            <v/>
          </cell>
        </row>
        <row r="712">
          <cell r="G712" t="str">
            <v/>
          </cell>
        </row>
        <row r="713">
          <cell r="G713" t="str">
            <v/>
          </cell>
        </row>
        <row r="714">
          <cell r="G714" t="str">
            <v/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/>
          </cell>
        </row>
        <row r="721">
          <cell r="G721" t="str">
            <v/>
          </cell>
        </row>
        <row r="722">
          <cell r="G722" t="str">
            <v/>
          </cell>
        </row>
        <row r="723">
          <cell r="G723" t="str">
            <v/>
          </cell>
        </row>
        <row r="724">
          <cell r="G724" t="str">
            <v/>
          </cell>
        </row>
        <row r="725">
          <cell r="G725" t="str">
            <v/>
          </cell>
        </row>
        <row r="726">
          <cell r="G726" t="str">
            <v/>
          </cell>
        </row>
        <row r="727">
          <cell r="G727" t="str">
            <v/>
          </cell>
        </row>
        <row r="728">
          <cell r="G728" t="str">
            <v/>
          </cell>
        </row>
        <row r="729">
          <cell r="G729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3">
          <cell r="G733" t="str">
            <v/>
          </cell>
        </row>
        <row r="734">
          <cell r="G734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8">
          <cell r="G738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4">
          <cell r="G754" t="str">
            <v/>
          </cell>
        </row>
        <row r="755">
          <cell r="G755" t="str">
            <v/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/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/>
          </cell>
        </row>
        <row r="770">
          <cell r="G770" t="str">
            <v/>
          </cell>
        </row>
        <row r="771">
          <cell r="G771" t="str">
            <v/>
          </cell>
        </row>
        <row r="772">
          <cell r="G772" t="str">
            <v/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/>
          </cell>
        </row>
        <row r="776">
          <cell r="G776" t="str">
            <v/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0">
          <cell r="G780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/>
          </cell>
        </row>
        <row r="785">
          <cell r="G785" t="str">
            <v/>
          </cell>
        </row>
        <row r="786">
          <cell r="G786" t="str">
            <v/>
          </cell>
        </row>
        <row r="787">
          <cell r="G787" t="str">
            <v/>
          </cell>
        </row>
        <row r="788">
          <cell r="G788" t="str">
            <v/>
          </cell>
        </row>
        <row r="789">
          <cell r="G789" t="str">
            <v/>
          </cell>
        </row>
        <row r="790">
          <cell r="G790" t="str">
            <v/>
          </cell>
        </row>
        <row r="791">
          <cell r="G791" t="str">
            <v/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/>
          </cell>
        </row>
        <row r="797">
          <cell r="G797" t="str">
            <v/>
          </cell>
        </row>
        <row r="798">
          <cell r="G798" t="str">
            <v/>
          </cell>
        </row>
        <row r="799">
          <cell r="G799" t="str">
            <v/>
          </cell>
        </row>
        <row r="800">
          <cell r="G800" t="str">
            <v/>
          </cell>
        </row>
        <row r="801">
          <cell r="G801" t="str">
            <v/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/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/>
          </cell>
        </row>
        <row r="809">
          <cell r="G809" t="str">
            <v/>
          </cell>
        </row>
        <row r="810">
          <cell r="G810" t="str">
            <v/>
          </cell>
        </row>
        <row r="811">
          <cell r="G811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6">
          <cell r="G816" t="str">
            <v/>
          </cell>
        </row>
        <row r="817">
          <cell r="G817" t="str">
            <v/>
          </cell>
        </row>
        <row r="818">
          <cell r="G818" t="str">
            <v/>
          </cell>
        </row>
        <row r="819">
          <cell r="G819" t="str">
            <v/>
          </cell>
        </row>
        <row r="820">
          <cell r="G820" t="str">
            <v/>
          </cell>
        </row>
        <row r="821">
          <cell r="G821" t="str">
            <v/>
          </cell>
        </row>
        <row r="822">
          <cell r="G822" t="str">
            <v/>
          </cell>
        </row>
        <row r="823">
          <cell r="G823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/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/>
          </cell>
        </row>
        <row r="834">
          <cell r="G834" t="str">
            <v/>
          </cell>
        </row>
        <row r="835">
          <cell r="G835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0">
          <cell r="G840" t="str">
            <v/>
          </cell>
        </row>
        <row r="841">
          <cell r="G841" t="str">
            <v/>
          </cell>
        </row>
        <row r="842">
          <cell r="G842" t="str">
            <v/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/>
          </cell>
        </row>
        <row r="847">
          <cell r="G847" t="str">
            <v/>
          </cell>
        </row>
        <row r="848">
          <cell r="G848" t="str">
            <v/>
          </cell>
        </row>
        <row r="849">
          <cell r="G849" t="str">
            <v/>
          </cell>
        </row>
        <row r="850">
          <cell r="G850" t="str">
            <v/>
          </cell>
        </row>
        <row r="851">
          <cell r="G851" t="str">
            <v/>
          </cell>
        </row>
        <row r="852">
          <cell r="G852" t="str">
            <v/>
          </cell>
        </row>
        <row r="853">
          <cell r="G853" t="str">
            <v/>
          </cell>
        </row>
        <row r="854">
          <cell r="G854" t="str">
            <v/>
          </cell>
        </row>
        <row r="855">
          <cell r="G855" t="str">
            <v/>
          </cell>
        </row>
        <row r="856">
          <cell r="G856" t="str">
            <v/>
          </cell>
        </row>
        <row r="857">
          <cell r="G857" t="str">
            <v/>
          </cell>
        </row>
        <row r="858">
          <cell r="G858" t="str">
            <v/>
          </cell>
        </row>
        <row r="859">
          <cell r="G859" t="str">
            <v/>
          </cell>
        </row>
        <row r="860">
          <cell r="G860" t="str">
            <v/>
          </cell>
        </row>
        <row r="861">
          <cell r="G861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5">
          <cell r="G865" t="str">
            <v/>
          </cell>
        </row>
        <row r="866">
          <cell r="G866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/>
          </cell>
        </row>
        <row r="883">
          <cell r="G883" t="str">
            <v/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/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1">
          <cell r="G891" t="str">
            <v/>
          </cell>
        </row>
        <row r="892">
          <cell r="G892" t="str">
            <v/>
          </cell>
        </row>
        <row r="893">
          <cell r="G893" t="str">
            <v/>
          </cell>
        </row>
        <row r="894">
          <cell r="G894" t="str">
            <v/>
          </cell>
        </row>
        <row r="895">
          <cell r="G895" t="str">
            <v/>
          </cell>
        </row>
        <row r="896">
          <cell r="G896" t="str">
            <v/>
          </cell>
        </row>
        <row r="897">
          <cell r="G897" t="str">
            <v/>
          </cell>
        </row>
        <row r="898">
          <cell r="G898" t="str">
            <v/>
          </cell>
        </row>
        <row r="899">
          <cell r="G899" t="str">
            <v/>
          </cell>
        </row>
        <row r="900">
          <cell r="G900" t="str">
            <v/>
          </cell>
        </row>
        <row r="901">
          <cell r="G901" t="str">
            <v/>
          </cell>
        </row>
        <row r="902">
          <cell r="G902" t="str">
            <v/>
          </cell>
        </row>
        <row r="903">
          <cell r="G903" t="str">
            <v/>
          </cell>
        </row>
        <row r="904">
          <cell r="G904" t="str">
            <v/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/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2">
          <cell r="G912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/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/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/>
          </cell>
        </row>
        <row r="923">
          <cell r="G923" t="str">
            <v/>
          </cell>
        </row>
        <row r="924">
          <cell r="G924" t="str">
            <v/>
          </cell>
        </row>
        <row r="925">
          <cell r="G925" t="str">
            <v/>
          </cell>
        </row>
        <row r="926">
          <cell r="G926" t="str">
            <v/>
          </cell>
        </row>
        <row r="927">
          <cell r="G927" t="str">
            <v/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/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/>
          </cell>
        </row>
        <row r="935">
          <cell r="G935" t="str">
            <v/>
          </cell>
        </row>
        <row r="936">
          <cell r="G936" t="str">
            <v/>
          </cell>
        </row>
        <row r="937">
          <cell r="G937" t="str">
            <v/>
          </cell>
        </row>
        <row r="938">
          <cell r="G938" t="str">
            <v/>
          </cell>
        </row>
        <row r="939">
          <cell r="G939" t="str">
            <v/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7">
          <cell r="G947" t="str">
            <v/>
          </cell>
        </row>
        <row r="948">
          <cell r="G948" t="str">
            <v/>
          </cell>
        </row>
        <row r="949">
          <cell r="G949" t="str">
            <v/>
          </cell>
        </row>
        <row r="950">
          <cell r="G950" t="str">
            <v/>
          </cell>
        </row>
        <row r="951">
          <cell r="G951" t="str">
            <v/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/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/>
          </cell>
        </row>
        <row r="960">
          <cell r="G960" t="str">
            <v/>
          </cell>
        </row>
        <row r="961">
          <cell r="G961" t="str">
            <v/>
          </cell>
        </row>
        <row r="962">
          <cell r="G962" t="str">
            <v/>
          </cell>
        </row>
        <row r="963">
          <cell r="G963" t="str">
            <v/>
          </cell>
        </row>
        <row r="964">
          <cell r="G964" t="str">
            <v/>
          </cell>
        </row>
        <row r="965">
          <cell r="G965" t="str">
            <v/>
          </cell>
        </row>
        <row r="966">
          <cell r="G966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1">
          <cell r="G971" t="str">
            <v/>
          </cell>
        </row>
        <row r="972">
          <cell r="G972" t="str">
            <v/>
          </cell>
        </row>
        <row r="973">
          <cell r="G973" t="str">
            <v/>
          </cell>
        </row>
        <row r="974">
          <cell r="G974" t="str">
            <v/>
          </cell>
        </row>
        <row r="975">
          <cell r="G975" t="str">
            <v/>
          </cell>
        </row>
        <row r="976">
          <cell r="G976" t="str">
            <v/>
          </cell>
        </row>
        <row r="977">
          <cell r="G977" t="str">
            <v/>
          </cell>
        </row>
        <row r="978">
          <cell r="G978" t="str">
            <v/>
          </cell>
        </row>
        <row r="979">
          <cell r="G979" t="str">
            <v/>
          </cell>
        </row>
        <row r="980">
          <cell r="G980" t="str">
            <v/>
          </cell>
        </row>
        <row r="981">
          <cell r="G981" t="str">
            <v/>
          </cell>
        </row>
        <row r="982">
          <cell r="G982" t="str">
            <v/>
          </cell>
        </row>
        <row r="983">
          <cell r="G983" t="str">
            <v/>
          </cell>
        </row>
        <row r="984">
          <cell r="G984" t="str">
            <v/>
          </cell>
        </row>
        <row r="985">
          <cell r="G985" t="str">
            <v/>
          </cell>
        </row>
        <row r="986">
          <cell r="G986" t="str">
            <v/>
          </cell>
        </row>
        <row r="987">
          <cell r="G987" t="str">
            <v/>
          </cell>
        </row>
        <row r="988">
          <cell r="G988" t="str">
            <v/>
          </cell>
        </row>
        <row r="989">
          <cell r="G989" t="str">
            <v/>
          </cell>
        </row>
        <row r="990">
          <cell r="G990" t="str">
            <v/>
          </cell>
        </row>
        <row r="991">
          <cell r="G991" t="str">
            <v/>
          </cell>
        </row>
        <row r="992">
          <cell r="G992" t="str">
            <v/>
          </cell>
        </row>
        <row r="993">
          <cell r="G993" t="str">
            <v/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7">
          <cell r="G997" t="str">
            <v/>
          </cell>
        </row>
        <row r="998">
          <cell r="G998" t="str">
            <v/>
          </cell>
        </row>
        <row r="999">
          <cell r="G999" t="str">
            <v/>
          </cell>
        </row>
        <row r="1000">
          <cell r="G1000" t="str">
            <v/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ble1 (2)"/>
      <sheetName val="Table1"/>
      <sheetName val="Расчет"/>
      <sheetName val="свод"/>
      <sheetName val="СВОД к проекту"/>
      <sheetName val="Лист1"/>
      <sheetName val="Лист2"/>
      <sheetName val="списком"/>
      <sheetName val="Лист4"/>
      <sheetName val="Лист5"/>
      <sheetName val="Лист8"/>
      <sheetName val="Лист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D2" t="str">
            <v>услуга</v>
          </cell>
          <cell r="E2">
            <v>1</v>
          </cell>
          <cell r="F2">
            <v>2</v>
          </cell>
          <cell r="G2">
            <v>3</v>
          </cell>
        </row>
        <row r="3">
          <cell r="D3" t="str">
            <v>852101О.99.0.ББ29БА80000</v>
          </cell>
          <cell r="E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" t="str">
            <v/>
          </cell>
          <cell r="G3" t="str">
            <v>Численность обучающихся</v>
          </cell>
        </row>
        <row r="4">
          <cell r="D4" t="str">
            <v>852100О.99.0.БО83АЭ92000</v>
          </cell>
          <cell r="E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" t="str">
            <v/>
          </cell>
          <cell r="G4" t="str">
            <v>Численность обучающихся</v>
          </cell>
        </row>
        <row r="5">
          <cell r="D5" t="str">
            <v>852101О.99.0.ББ29СТ12002</v>
          </cell>
          <cell r="E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" t="str">
            <v/>
          </cell>
          <cell r="G5" t="str">
            <v>Численность обучающихся</v>
          </cell>
        </row>
        <row r="6">
          <cell r="D6" t="str">
            <v>852101О.99.0.ББ29СР68002</v>
          </cell>
          <cell r="E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" t="str">
            <v/>
          </cell>
          <cell r="G6" t="str">
            <v>Численность обучающихся</v>
          </cell>
        </row>
        <row r="7">
          <cell r="D7" t="str">
            <v>852101О.99.0.ББ28АР12000</v>
          </cell>
          <cell r="E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" t="str">
            <v/>
          </cell>
          <cell r="G7" t="str">
            <v>Численность обучающихся</v>
          </cell>
        </row>
        <row r="8">
          <cell r="D8" t="str">
            <v>852101О.99.0.ББ28ЦШ28002</v>
          </cell>
          <cell r="E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8" t="str">
            <v/>
          </cell>
          <cell r="G8" t="str">
            <v>Численность обучающихся</v>
          </cell>
        </row>
        <row r="9">
          <cell r="D9" t="str">
            <v>852101О.99.0.ББ28БТ36000</v>
          </cell>
          <cell r="E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" t="str">
            <v/>
          </cell>
          <cell r="G9" t="str">
            <v>Численность обучающихся</v>
          </cell>
        </row>
        <row r="10">
          <cell r="D10" t="str">
            <v>852101О.99.0.ББ28БУ08000</v>
          </cell>
          <cell r="E1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" t="str">
            <v/>
          </cell>
          <cell r="G10" t="str">
            <v>Численность обучающихся</v>
          </cell>
        </row>
        <row r="11">
          <cell r="D11" t="str">
            <v>852101О.99.0.ББ28ЦЭ44002</v>
          </cell>
          <cell r="E1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1" t="str">
            <v/>
          </cell>
          <cell r="G11" t="str">
            <v>Численность обучающихся</v>
          </cell>
        </row>
        <row r="12">
          <cell r="D12" t="str">
            <v>852101О.99.0.ББ28ЦЮ16002</v>
          </cell>
          <cell r="E1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2" t="str">
            <v/>
          </cell>
          <cell r="G12" t="str">
            <v>Численность обучающихся</v>
          </cell>
        </row>
        <row r="13">
          <cell r="D13" t="str">
            <v>852101О.99.0.ББ28ЧБ76002</v>
          </cell>
          <cell r="E1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3" t="str">
            <v/>
          </cell>
          <cell r="G13" t="str">
            <v>Численность обучающихся</v>
          </cell>
        </row>
        <row r="14">
          <cell r="D14" t="str">
            <v>852101О.99.0.ББ28ЧВ48002</v>
          </cell>
          <cell r="E1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4" t="str">
            <v/>
          </cell>
          <cell r="G14" t="str">
            <v>Численность обучающихся</v>
          </cell>
        </row>
        <row r="15">
          <cell r="D15" t="str">
            <v>852101О.99.0.ББ28ДЩ08000</v>
          </cell>
          <cell r="E1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5" t="str">
            <v/>
          </cell>
          <cell r="G15" t="str">
            <v>Численность обучающихся</v>
          </cell>
        </row>
        <row r="16">
          <cell r="D16" t="str">
            <v>852101О.99.0.ББ28ДЩ48000</v>
          </cell>
          <cell r="E1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6" t="str">
            <v/>
          </cell>
          <cell r="G16" t="str">
            <v>Численность обучающихся</v>
          </cell>
        </row>
        <row r="17">
          <cell r="D17" t="str">
            <v>852101О.99.0.ББ29ГЦ12000</v>
          </cell>
          <cell r="E1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7" t="str">
            <v/>
          </cell>
          <cell r="G17" t="str">
            <v>Численность обучающихся</v>
          </cell>
        </row>
        <row r="18">
          <cell r="D18" t="str">
            <v>852101О.99.0.ББ28ЧШ36002</v>
          </cell>
          <cell r="E1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8" t="str">
            <v/>
          </cell>
          <cell r="G18" t="str">
            <v>Численность обучающихся</v>
          </cell>
        </row>
        <row r="19">
          <cell r="D19" t="str">
            <v>852101О.99.0.ББ28КР84000</v>
          </cell>
          <cell r="E1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9" t="str">
            <v/>
          </cell>
          <cell r="G19" t="str">
            <v>Численность обучающихся</v>
          </cell>
        </row>
        <row r="20">
          <cell r="D20" t="str">
            <v>852101О.99.0.ББ28КС24000</v>
          </cell>
          <cell r="E2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0" t="str">
            <v/>
          </cell>
          <cell r="G20" t="str">
            <v>Численность обучающихся</v>
          </cell>
        </row>
        <row r="21">
          <cell r="D21" t="str">
            <v>852101О.99.0.ББ28КХ16000</v>
          </cell>
          <cell r="E2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1" t="str">
            <v/>
          </cell>
          <cell r="G21" t="str">
            <v>Численность обучающихся</v>
          </cell>
        </row>
        <row r="22">
          <cell r="D22" t="str">
            <v>852101О.99.0.ББ29КТ28000</v>
          </cell>
          <cell r="E2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" t="str">
            <v/>
          </cell>
          <cell r="G22" t="str">
            <v>Численность обучающихся</v>
          </cell>
        </row>
        <row r="23">
          <cell r="D23" t="str">
            <v>852101О.99.0.ББ29КТ76000</v>
          </cell>
          <cell r="E2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3" t="str">
            <v/>
          </cell>
          <cell r="G23" t="str">
            <v>Численность обучающихся</v>
          </cell>
        </row>
        <row r="24">
          <cell r="D24" t="str">
            <v>852101О.99.0.ББ28ЛК44000</v>
          </cell>
          <cell r="E2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" t="str">
            <v/>
          </cell>
          <cell r="G24" t="str">
            <v>Численность обучающихся</v>
          </cell>
        </row>
        <row r="25">
          <cell r="D25" t="str">
            <v>852101О.99.0.ББ28ЛЛ16000</v>
          </cell>
          <cell r="E2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5" t="str">
            <v/>
          </cell>
          <cell r="G25" t="str">
            <v>Численность обучающихся</v>
          </cell>
        </row>
        <row r="26">
          <cell r="D26" t="str">
            <v>852101О.99.0.ББ28ЛО76000</v>
          </cell>
          <cell r="E2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6" t="str">
            <v/>
          </cell>
          <cell r="G26" t="str">
            <v>Численность обучающихся</v>
          </cell>
        </row>
        <row r="27">
          <cell r="D27" t="str">
            <v>852101О.99.0.ББ28ЛП48000</v>
          </cell>
          <cell r="E2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7" t="str">
            <v/>
          </cell>
          <cell r="G27" t="str">
            <v>Численность обучающихся</v>
          </cell>
        </row>
        <row r="28">
          <cell r="D28" t="str">
            <v>852101О.99.0.ББ28СВ00000</v>
          </cell>
          <cell r="E2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8" t="str">
            <v/>
          </cell>
          <cell r="G28" t="str">
            <v>Численность обучающихся</v>
          </cell>
        </row>
        <row r="29">
          <cell r="D29" t="str">
            <v>852101О.99.0.ББ28СБ28000</v>
          </cell>
          <cell r="E2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9" t="str">
            <v/>
          </cell>
          <cell r="G29" t="str">
            <v>Численность обучающихся</v>
          </cell>
        </row>
        <row r="30">
          <cell r="D30" t="str">
            <v>852101О.99.0.ББ28ШБ84002</v>
          </cell>
          <cell r="E3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0" t="str">
            <v/>
          </cell>
          <cell r="G30" t="str">
            <v>Численность обучающихся</v>
          </cell>
        </row>
        <row r="31">
          <cell r="D31" t="str">
            <v>852101О.99.0.ББ28ШВ24002</v>
          </cell>
          <cell r="E3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" t="str">
            <v/>
          </cell>
          <cell r="G31" t="str">
            <v>Численность обучающихся</v>
          </cell>
        </row>
        <row r="32">
          <cell r="D32" t="str">
            <v>852101О.99.0.ББ28ЛК84000</v>
          </cell>
          <cell r="E3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2" t="str">
            <v/>
          </cell>
          <cell r="G32" t="str">
            <v>Численность обучающихся</v>
          </cell>
        </row>
        <row r="33">
          <cell r="D33" t="str">
            <v>852101О.99.0.ББ29АМ52000</v>
          </cell>
          <cell r="E3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3" t="str">
            <v/>
          </cell>
          <cell r="G33" t="str">
            <v>Численность обучающихся</v>
          </cell>
        </row>
        <row r="34">
          <cell r="D34" t="str">
            <v>852101О.99.0.ББ29КР84000</v>
          </cell>
          <cell r="E3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4" t="str">
            <v/>
          </cell>
          <cell r="G34" t="str">
            <v>Численность обучающихся</v>
          </cell>
        </row>
        <row r="35">
          <cell r="D35" t="str">
            <v>852101О.99.0.ББ28ЛП16000</v>
          </cell>
          <cell r="E3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" t="str">
            <v/>
          </cell>
          <cell r="G35" t="str">
            <v>Численность обучающихся</v>
          </cell>
        </row>
        <row r="36">
          <cell r="D36" t="str">
            <v>804200О.99.0.ББ65АВ01000</v>
          </cell>
          <cell r="E36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36" t="str">
            <v/>
          </cell>
          <cell r="G36" t="str">
            <v>Количество человеко-часов</v>
          </cell>
        </row>
        <row r="37">
          <cell r="D37" t="str">
            <v>852100О.99.0.БО84ЕМ20000</v>
          </cell>
          <cell r="E3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7" t="str">
            <v/>
          </cell>
          <cell r="G37" t="str">
            <v>Численность обучающихся</v>
          </cell>
        </row>
        <row r="38">
          <cell r="D38" t="str">
            <v>804200О.99.0.ББ52АЖ48000</v>
          </cell>
          <cell r="E38" t="str">
            <v>Реализация дополнительных общеразвивающих программ</v>
          </cell>
          <cell r="F38" t="str">
            <v/>
          </cell>
          <cell r="G38" t="str">
            <v>Количество человеко-часов</v>
          </cell>
        </row>
        <row r="39">
          <cell r="D39" t="str">
            <v>804200О.99.0.ББ52АЖ48000</v>
          </cell>
          <cell r="E39" t="str">
            <v>Реализация дополнительных общеразвивающих программ</v>
          </cell>
          <cell r="F39" t="str">
            <v/>
          </cell>
          <cell r="G39" t="str">
            <v>Услуга</v>
          </cell>
        </row>
        <row r="40">
          <cell r="D40" t="str">
            <v>852101О.99.0.ББ29БА80000</v>
          </cell>
          <cell r="F40" t="str">
            <v/>
          </cell>
          <cell r="G40" t="str">
            <v>Численность обучающихся</v>
          </cell>
        </row>
        <row r="41">
          <cell r="D41" t="str">
            <v>852100О.99.0.БО83АЭ92000</v>
          </cell>
          <cell r="F41" t="str">
            <v/>
          </cell>
          <cell r="G41" t="str">
            <v>Численность обучающихся</v>
          </cell>
        </row>
        <row r="42">
          <cell r="D42" t="str">
            <v>852101О.99.0.ББ29СТ12002</v>
          </cell>
          <cell r="F42" t="str">
            <v/>
          </cell>
          <cell r="G42" t="str">
            <v>Численность обучающихся</v>
          </cell>
        </row>
        <row r="43">
          <cell r="D43" t="str">
            <v>852101О.99.0.ББ29СР68002</v>
          </cell>
          <cell r="F43" t="str">
            <v/>
          </cell>
          <cell r="G43" t="str">
            <v>Численность обучающихся</v>
          </cell>
        </row>
        <row r="44">
          <cell r="D44" t="str">
            <v>852101О.99.0.ББ28АР12000</v>
          </cell>
          <cell r="F44" t="str">
            <v/>
          </cell>
          <cell r="G44" t="str">
            <v>Численность обучающихся</v>
          </cell>
        </row>
        <row r="45">
          <cell r="D45" t="str">
            <v>852101О.99.0.ББ28ЦШ28002</v>
          </cell>
          <cell r="F45" t="str">
            <v/>
          </cell>
          <cell r="G45" t="str">
            <v>Численность обучающихся</v>
          </cell>
        </row>
        <row r="46">
          <cell r="D46" t="str">
            <v>852101О.99.0.ББ28БТ36000</v>
          </cell>
          <cell r="F46" t="str">
            <v/>
          </cell>
          <cell r="G46" t="str">
            <v>Численность обучающихся</v>
          </cell>
        </row>
        <row r="47">
          <cell r="D47" t="str">
            <v>852101О.99.0.ББ28БУ08000</v>
          </cell>
          <cell r="F47" t="str">
            <v/>
          </cell>
          <cell r="G47" t="str">
            <v>Численность обучающихся</v>
          </cell>
        </row>
        <row r="48">
          <cell r="D48" t="str">
            <v>852101О.99.0.ББ28ЦЭ44002</v>
          </cell>
          <cell r="F48" t="str">
            <v/>
          </cell>
          <cell r="G48" t="str">
            <v>Численность обучающихся</v>
          </cell>
        </row>
        <row r="49">
          <cell r="D49" t="str">
            <v>852101О.99.0.ББ28ЦЮ16002</v>
          </cell>
          <cell r="F49" t="str">
            <v/>
          </cell>
          <cell r="G49" t="str">
            <v>Численность обучающихся</v>
          </cell>
        </row>
        <row r="50">
          <cell r="D50" t="str">
            <v>852101О.99.0.ББ28ЧБ76002</v>
          </cell>
          <cell r="F50" t="str">
            <v/>
          </cell>
          <cell r="G50" t="str">
            <v>Численность обучающихся</v>
          </cell>
        </row>
        <row r="51">
          <cell r="D51" t="str">
            <v>852101О.99.0.ББ28ЧВ48002</v>
          </cell>
          <cell r="F51" t="str">
            <v/>
          </cell>
          <cell r="G51" t="str">
            <v>Численность обучающихся</v>
          </cell>
        </row>
        <row r="52">
          <cell r="D52" t="str">
            <v>852101О.99.0.ББ28ДЩ08000</v>
          </cell>
          <cell r="F52" t="str">
            <v/>
          </cell>
          <cell r="G52" t="str">
            <v>Численность обучающихся</v>
          </cell>
        </row>
        <row r="53">
          <cell r="D53" t="str">
            <v>852101О.99.0.ББ28ДЩ48000</v>
          </cell>
          <cell r="F53" t="str">
            <v/>
          </cell>
          <cell r="G53" t="str">
            <v>Численность обучающихся</v>
          </cell>
        </row>
        <row r="54">
          <cell r="D54" t="str">
            <v>852101О.99.0.ББ29ГЦ12000</v>
          </cell>
          <cell r="F54" t="str">
            <v/>
          </cell>
          <cell r="G54" t="str">
            <v>Численность обучающихся</v>
          </cell>
        </row>
        <row r="55">
          <cell r="D55" t="str">
            <v>852101О.99.0.ББ28ЧШ36002</v>
          </cell>
          <cell r="F55" t="str">
            <v/>
          </cell>
          <cell r="G55" t="str">
            <v>Численность обучающихся</v>
          </cell>
        </row>
        <row r="56">
          <cell r="D56" t="str">
            <v>852101О.99.0.ББ28КР84000</v>
          </cell>
          <cell r="F56" t="str">
            <v/>
          </cell>
          <cell r="G56" t="str">
            <v>Численность обучающихся</v>
          </cell>
        </row>
        <row r="57">
          <cell r="D57" t="str">
            <v>852101О.99.0.ББ28КС24000</v>
          </cell>
          <cell r="F57" t="str">
            <v/>
          </cell>
          <cell r="G57" t="str">
            <v>Численность обучающихся</v>
          </cell>
        </row>
        <row r="58">
          <cell r="D58" t="str">
            <v>852101О.99.0.ББ28КХ16000</v>
          </cell>
          <cell r="F58" t="str">
            <v/>
          </cell>
          <cell r="G58" t="str">
            <v>Численность обучающихся</v>
          </cell>
        </row>
        <row r="59">
          <cell r="D59" t="str">
            <v>852101О.99.0.ББ29КТ28000</v>
          </cell>
          <cell r="F59" t="str">
            <v/>
          </cell>
          <cell r="G59" t="str">
            <v>Численность обучающихся</v>
          </cell>
        </row>
        <row r="60">
          <cell r="D60" t="str">
            <v>852101О.99.0.ББ29КТ76000</v>
          </cell>
          <cell r="F60" t="str">
            <v/>
          </cell>
          <cell r="G60" t="str">
            <v>Численность обучающихся</v>
          </cell>
        </row>
        <row r="61">
          <cell r="D61" t="str">
            <v>852101О.99.0.ББ28ЛК44000</v>
          </cell>
          <cell r="F61" t="str">
            <v/>
          </cell>
          <cell r="G61" t="str">
            <v>Численность обучающихся</v>
          </cell>
        </row>
        <row r="62">
          <cell r="D62" t="str">
            <v>852101О.99.0.ББ28ЛЛ16000</v>
          </cell>
          <cell r="F62" t="str">
            <v/>
          </cell>
          <cell r="G62" t="str">
            <v>Численность обучающихся</v>
          </cell>
        </row>
        <row r="63">
          <cell r="D63" t="str">
            <v>852101О.99.0.ББ28ЛО76000</v>
          </cell>
          <cell r="F63" t="str">
            <v/>
          </cell>
          <cell r="G63" t="str">
            <v>Численность обучающихся</v>
          </cell>
        </row>
        <row r="64">
          <cell r="D64" t="str">
            <v>852101О.99.0.ББ28ЛП48000</v>
          </cell>
          <cell r="F64" t="str">
            <v/>
          </cell>
          <cell r="G64" t="str">
            <v>Численность обучающихся</v>
          </cell>
        </row>
        <row r="65">
          <cell r="D65" t="str">
            <v>852101О.99.0.ББ28СВ00000</v>
          </cell>
          <cell r="F65" t="str">
            <v/>
          </cell>
          <cell r="G65" t="str">
            <v>Численность обучающихся</v>
          </cell>
        </row>
        <row r="66">
          <cell r="D66" t="str">
            <v>852101О.99.0.ББ28СБ28000</v>
          </cell>
          <cell r="F66" t="str">
            <v/>
          </cell>
          <cell r="G66" t="str">
            <v>Численность обучающихся</v>
          </cell>
        </row>
        <row r="67">
          <cell r="D67" t="str">
            <v>852101О.99.0.ББ28ШБ84002</v>
          </cell>
          <cell r="F67" t="str">
            <v/>
          </cell>
          <cell r="G67" t="str">
            <v>Численность обучающихся</v>
          </cell>
        </row>
        <row r="68">
          <cell r="D68" t="str">
            <v>852101О.99.0.ББ28ШВ24002</v>
          </cell>
          <cell r="F68" t="str">
            <v/>
          </cell>
          <cell r="G68" t="str">
            <v>Численность обучающихся</v>
          </cell>
        </row>
        <row r="69">
          <cell r="D69" t="str">
            <v>852101О.99.0.ББ28ЛК84000</v>
          </cell>
          <cell r="F69" t="str">
            <v/>
          </cell>
          <cell r="G69" t="str">
            <v>Численность обучающихся</v>
          </cell>
        </row>
        <row r="70">
          <cell r="D70" t="str">
            <v>852101О.99.0.ББ29АМ52000</v>
          </cell>
          <cell r="F70" t="str">
            <v/>
          </cell>
          <cell r="G70" t="str">
            <v>Численность обучающихся</v>
          </cell>
        </row>
        <row r="71">
          <cell r="D71" t="str">
            <v>852101О.99.0.ББ29КР84000</v>
          </cell>
          <cell r="F71" t="str">
            <v/>
          </cell>
          <cell r="G71" t="str">
            <v>Численность обучающихся</v>
          </cell>
        </row>
        <row r="72">
          <cell r="D72" t="str">
            <v>852101О.99.0.ББ28ЛП16000</v>
          </cell>
          <cell r="F72" t="str">
            <v/>
          </cell>
          <cell r="G72" t="str">
            <v>Численность обучающихся</v>
          </cell>
        </row>
        <row r="73">
          <cell r="D73" t="str">
            <v>804200О.99.0.ББ65АВ01000</v>
          </cell>
          <cell r="F73" t="str">
            <v/>
          </cell>
          <cell r="G73" t="str">
            <v>Количество человеко-часов</v>
          </cell>
        </row>
        <row r="74">
          <cell r="D74" t="str">
            <v>852100О.99.0.БО84ЕМ20000</v>
          </cell>
          <cell r="F74" t="str">
            <v/>
          </cell>
          <cell r="G74" t="str">
            <v>Численность обучающихся</v>
          </cell>
        </row>
        <row r="75">
          <cell r="D75" t="str">
            <v>804200О.99.0.ББ52АЖ48000</v>
          </cell>
          <cell r="F75" t="str">
            <v/>
          </cell>
          <cell r="G75" t="str">
            <v>Количество человеко-часов</v>
          </cell>
        </row>
        <row r="76">
          <cell r="D76" t="str">
            <v>804200О.99.0.ББ52АЖ48000</v>
          </cell>
          <cell r="F76" t="str">
            <v/>
          </cell>
          <cell r="G76" t="str">
            <v>Услуга</v>
          </cell>
        </row>
        <row r="77">
          <cell r="D77" t="str">
            <v>852101О.99.0.ББ29ГЖ72000</v>
          </cell>
          <cell r="E7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7" t="str">
            <v/>
          </cell>
          <cell r="G77" t="str">
            <v>Численность обучающихся</v>
          </cell>
        </row>
        <row r="78">
          <cell r="D78" t="str">
            <v>852101О.99.0.ББ29ДП72000</v>
          </cell>
          <cell r="E7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8" t="str">
            <v/>
          </cell>
          <cell r="G78" t="str">
            <v>Численность обучающихся</v>
          </cell>
        </row>
        <row r="79">
          <cell r="D79" t="str">
            <v>852101О.99.0.ББ29ДЦ92000</v>
          </cell>
          <cell r="E7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9" t="str">
            <v/>
          </cell>
          <cell r="G79" t="str">
            <v>Численность обучающихся</v>
          </cell>
        </row>
        <row r="80">
          <cell r="D80" t="str">
            <v>852101О.99.0.ББ29СЧ88002</v>
          </cell>
          <cell r="E8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0" t="str">
            <v/>
          </cell>
          <cell r="G80" t="str">
            <v>Численность обучающихся</v>
          </cell>
        </row>
        <row r="81">
          <cell r="D81" t="str">
            <v>852101О.99.0.ББ29ТГ52002</v>
          </cell>
          <cell r="E8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1" t="str">
            <v/>
          </cell>
          <cell r="G81" t="str">
            <v>Численность обучающихся</v>
          </cell>
        </row>
        <row r="82">
          <cell r="D82" t="str">
            <v>852101О.99.0.ББ29ИЖ40000</v>
          </cell>
          <cell r="E8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2" t="str">
            <v/>
          </cell>
          <cell r="G82" t="str">
            <v>Численность обучающихся</v>
          </cell>
        </row>
        <row r="83">
          <cell r="D83" t="str">
            <v>852101О.99.0.ББ28ЧШ36002</v>
          </cell>
          <cell r="E8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83" t="str">
            <v/>
          </cell>
          <cell r="G83" t="str">
            <v>Численность обучающихся</v>
          </cell>
        </row>
        <row r="84">
          <cell r="D84" t="str">
            <v>852101О.99.0.ББ29СЦ44002</v>
          </cell>
          <cell r="E8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4" t="str">
            <v/>
          </cell>
          <cell r="G84" t="str">
            <v>Численность обучающихся</v>
          </cell>
        </row>
        <row r="85">
          <cell r="D85" t="str">
            <v>852101О.99.0.ББ29КХ16000</v>
          </cell>
          <cell r="E8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5" t="str">
            <v/>
          </cell>
          <cell r="G85" t="str">
            <v>Численность обучающихся</v>
          </cell>
        </row>
        <row r="86">
          <cell r="D86" t="str">
            <v>852101О.99.0.ББ29ПЧ72000</v>
          </cell>
          <cell r="E8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6" t="str">
            <v/>
          </cell>
          <cell r="G86" t="str">
            <v>Численность обучающихся</v>
          </cell>
        </row>
        <row r="87">
          <cell r="D87" t="str">
            <v>852101О.99.0.ББ29БО76000</v>
          </cell>
          <cell r="E8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7" t="str">
            <v/>
          </cell>
          <cell r="G87" t="str">
            <v>Численность обучающихся</v>
          </cell>
        </row>
        <row r="88">
          <cell r="D88" t="str">
            <v>852101О.99.0.ББ29ТВ08002</v>
          </cell>
          <cell r="E8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88" t="str">
            <v/>
          </cell>
          <cell r="G88" t="str">
            <v>Численность обучающихся</v>
          </cell>
        </row>
        <row r="89">
          <cell r="D89" t="str">
            <v>852101О.99.0.ББ28ДЩ08000</v>
          </cell>
          <cell r="E8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89" t="str">
            <v/>
          </cell>
          <cell r="G89" t="str">
            <v>Численность обучающихся</v>
          </cell>
        </row>
        <row r="90">
          <cell r="D90" t="str">
            <v>852101О.99.0.ББ28ДЩ48000</v>
          </cell>
          <cell r="E9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0" t="str">
            <v/>
          </cell>
          <cell r="G90" t="str">
            <v>Численность обучающихся</v>
          </cell>
        </row>
        <row r="91">
          <cell r="D91" t="str">
            <v>852101О.99.0.ББ28ЕЧ00000</v>
          </cell>
          <cell r="E9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1" t="str">
            <v/>
          </cell>
          <cell r="G91" t="str">
            <v>Численность обучающихся</v>
          </cell>
        </row>
        <row r="92">
          <cell r="D92" t="str">
            <v>852101О.99.0.ББ28ЦЭ44002</v>
          </cell>
          <cell r="E9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2" t="str">
            <v/>
          </cell>
          <cell r="G92" t="str">
            <v>Численность обучающихся</v>
          </cell>
        </row>
        <row r="93">
          <cell r="D93" t="str">
            <v>852101О.99.0.ББ28ЛВ96000</v>
          </cell>
          <cell r="E9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3" t="str">
            <v/>
          </cell>
          <cell r="G93" t="str">
            <v>Численность обучающихся</v>
          </cell>
        </row>
        <row r="94">
          <cell r="D94" t="str">
            <v>852101О.99.0.ББ28ЛГ36000</v>
          </cell>
          <cell r="E9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4" t="str">
            <v/>
          </cell>
          <cell r="G94" t="str">
            <v>Численность обучающихся</v>
          </cell>
        </row>
        <row r="95">
          <cell r="D95" t="str">
            <v>852101О.99.0.ББ28ЛХ24000</v>
          </cell>
          <cell r="E9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5" t="str">
            <v/>
          </cell>
          <cell r="G95" t="str">
            <v>Численность обучающихся</v>
          </cell>
        </row>
        <row r="96">
          <cell r="D96" t="str">
            <v>852101О.99.0.ББ28ТЗ84000</v>
          </cell>
          <cell r="E9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6" t="str">
            <v/>
          </cell>
          <cell r="G96" t="str">
            <v>Численность обучающихся</v>
          </cell>
        </row>
        <row r="97">
          <cell r="D97" t="str">
            <v>852101О.99.0.ББ28УЖ16000</v>
          </cell>
          <cell r="E9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7" t="str">
            <v/>
          </cell>
          <cell r="G97" t="str">
            <v>Численность обучающихся</v>
          </cell>
        </row>
        <row r="98">
          <cell r="D98" t="str">
            <v>852101О.99.0.ББ28ШЭ60002</v>
          </cell>
          <cell r="E9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8" t="str">
            <v/>
          </cell>
          <cell r="G98" t="str">
            <v>Численность обучающихся</v>
          </cell>
        </row>
        <row r="99">
          <cell r="D99" t="str">
            <v>852101О.99.0.ББ28ЧЦ20002</v>
          </cell>
          <cell r="E9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99" t="str">
            <v/>
          </cell>
          <cell r="G99" t="str">
            <v>Численность обучающихся</v>
          </cell>
        </row>
        <row r="100">
          <cell r="D100" t="str">
            <v>852101О.99.0.ББ28ДР44000</v>
          </cell>
          <cell r="E10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0" t="str">
            <v/>
          </cell>
          <cell r="G100" t="str">
            <v>Численность обучающихся</v>
          </cell>
        </row>
        <row r="101">
          <cell r="D101" t="str">
            <v>852101О.99.0.ББ28ЗХ40000</v>
          </cell>
          <cell r="E10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1" t="str">
            <v/>
          </cell>
          <cell r="G101" t="str">
            <v>Численность обучающихся</v>
          </cell>
        </row>
        <row r="102">
          <cell r="D102" t="str">
            <v>852101О.99.0.ББ28БФ52000</v>
          </cell>
          <cell r="E10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2" t="str">
            <v/>
          </cell>
          <cell r="G102" t="str">
            <v>Численность обучающихся</v>
          </cell>
        </row>
        <row r="103">
          <cell r="D103" t="str">
            <v>852101О.99.0.ББ29ГЦ12000</v>
          </cell>
          <cell r="E10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03" t="str">
            <v/>
          </cell>
          <cell r="G103" t="str">
            <v>Численность обучающихся</v>
          </cell>
        </row>
        <row r="104">
          <cell r="D104" t="str">
            <v>852101О.99.0.ББ28ЧФ04002</v>
          </cell>
          <cell r="E10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4" t="str">
            <v/>
          </cell>
          <cell r="G104" t="str">
            <v>Численность обучающихся</v>
          </cell>
        </row>
        <row r="105">
          <cell r="D105" t="str">
            <v>852101О.99.0.ББ28ШБ84002</v>
          </cell>
          <cell r="E10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5" t="str">
            <v/>
          </cell>
          <cell r="G105" t="str">
            <v>Численность обучающихся</v>
          </cell>
        </row>
        <row r="106">
          <cell r="D106" t="str">
            <v>852101О.99.0.ББ28ШВ24002</v>
          </cell>
          <cell r="E10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6" t="str">
            <v/>
          </cell>
          <cell r="G106" t="str">
            <v>Численность обучающихся</v>
          </cell>
        </row>
        <row r="107">
          <cell r="D107" t="str">
            <v>852101О.99.0.ББ28ШШ44002</v>
          </cell>
          <cell r="E10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7" t="str">
            <v/>
          </cell>
          <cell r="G107" t="str">
            <v>Численность обучающихся</v>
          </cell>
        </row>
        <row r="108">
          <cell r="D108" t="str">
            <v>852101О.99.0.ББ28РЗ68000</v>
          </cell>
          <cell r="E10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8" t="str">
            <v/>
          </cell>
          <cell r="G108" t="str">
            <v>Численность обучающихся</v>
          </cell>
        </row>
        <row r="109">
          <cell r="D109" t="str">
            <v>852100О.99.0.БО84СЧ88000</v>
          </cell>
          <cell r="E10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09" t="str">
            <v/>
          </cell>
          <cell r="G109" t="str">
            <v>Численность обучающихся</v>
          </cell>
        </row>
        <row r="110">
          <cell r="D110" t="str">
            <v>852100О.99.0.БО84ЕМ20000</v>
          </cell>
          <cell r="E11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10" t="str">
            <v/>
          </cell>
          <cell r="G110" t="str">
            <v>Численность обучающихся</v>
          </cell>
        </row>
        <row r="111">
          <cell r="D111" t="str">
            <v>852100О.99.0.БО84АЭ92000</v>
          </cell>
          <cell r="E11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11" t="str">
            <v/>
          </cell>
          <cell r="G111" t="str">
            <v>Численность обучающихся</v>
          </cell>
        </row>
        <row r="112">
          <cell r="D112" t="str">
            <v>852100О.99.0.БО83ВТ44000</v>
          </cell>
          <cell r="E11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2" t="str">
            <v/>
          </cell>
          <cell r="G112" t="str">
            <v>Численность обучающихся</v>
          </cell>
        </row>
        <row r="113">
          <cell r="D113" t="str">
            <v>852100О.99.0.БО83ГО20000</v>
          </cell>
          <cell r="E11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3" t="str">
            <v/>
          </cell>
          <cell r="G113" t="str">
            <v>Численность обучающихся</v>
          </cell>
        </row>
        <row r="114">
          <cell r="D114" t="str">
            <v>852100О.99.0.БО83ГЮ16000</v>
          </cell>
          <cell r="E11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4" t="str">
            <v/>
          </cell>
          <cell r="G114" t="str">
            <v>Численность обучающихся</v>
          </cell>
        </row>
        <row r="115">
          <cell r="D115" t="str">
            <v>852100О.99.0.БО83ИА64000</v>
          </cell>
          <cell r="E11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5" t="str">
            <v/>
          </cell>
          <cell r="G115" t="str">
            <v>Численность обучающихся</v>
          </cell>
        </row>
        <row r="116">
          <cell r="D116" t="str">
            <v>852100О.99.0.БО83ГА24000</v>
          </cell>
          <cell r="E11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6" t="str">
            <v/>
          </cell>
          <cell r="G116" t="str">
            <v>Численность обучающихся</v>
          </cell>
        </row>
        <row r="117">
          <cell r="D117" t="str">
            <v>852100О.99.0.БО83ЗО52000</v>
          </cell>
          <cell r="E11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7" t="str">
            <v/>
          </cell>
          <cell r="G117" t="str">
            <v>Численность обучающихся</v>
          </cell>
        </row>
        <row r="118">
          <cell r="D118" t="str">
            <v>804200О.99.0.ББ52АЖ48000</v>
          </cell>
          <cell r="E118" t="str">
            <v>Реализация дополнительных общеразвивающих программ</v>
          </cell>
          <cell r="F118" t="str">
            <v/>
          </cell>
          <cell r="G118" t="str">
            <v>Количество человеко-часов</v>
          </cell>
        </row>
        <row r="119">
          <cell r="D119" t="str">
            <v>852101О.99.0.ББ29ИК28000</v>
          </cell>
          <cell r="E11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19" t="str">
            <v/>
          </cell>
          <cell r="G119" t="str">
            <v>Численность обучающихся</v>
          </cell>
        </row>
        <row r="120">
          <cell r="D120" t="str">
            <v>852101О.99.0.ББ28УБ44000</v>
          </cell>
          <cell r="E12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20" t="str">
            <v/>
          </cell>
          <cell r="G120" t="str">
            <v>Численность обучающихся</v>
          </cell>
        </row>
        <row r="121">
          <cell r="D121" t="str">
            <v>804200О.99.0.ББ52АЖ48000</v>
          </cell>
          <cell r="E121" t="str">
            <v>Реализация дополнительных общеразвивающих программ</v>
          </cell>
          <cell r="F121" t="str">
            <v/>
          </cell>
          <cell r="G121" t="str">
            <v>Услуга</v>
          </cell>
        </row>
        <row r="122">
          <cell r="D122" t="str">
            <v>852101О.99.0.ББ29ГЖ72000</v>
          </cell>
          <cell r="F122" t="str">
            <v/>
          </cell>
          <cell r="G122" t="str">
            <v>Численность обучающихся</v>
          </cell>
        </row>
        <row r="123">
          <cell r="D123" t="str">
            <v>852101О.99.0.ББ29ДП72000</v>
          </cell>
          <cell r="F123" t="str">
            <v/>
          </cell>
          <cell r="G123" t="str">
            <v>Численность обучающихся</v>
          </cell>
        </row>
        <row r="124">
          <cell r="D124" t="str">
            <v>852101О.99.0.ББ29ДЦ92000</v>
          </cell>
          <cell r="F124" t="str">
            <v/>
          </cell>
          <cell r="G124" t="str">
            <v>Численность обучающихся</v>
          </cell>
        </row>
        <row r="125">
          <cell r="D125" t="str">
            <v>852101О.99.0.ББ29СЧ88002</v>
          </cell>
          <cell r="F125" t="str">
            <v/>
          </cell>
          <cell r="G125" t="str">
            <v>Численность обучающихся</v>
          </cell>
        </row>
        <row r="126">
          <cell r="D126" t="str">
            <v>852101О.99.0.ББ29ТГ52002</v>
          </cell>
          <cell r="F126" t="str">
            <v/>
          </cell>
          <cell r="G126" t="str">
            <v>Численность обучающихся</v>
          </cell>
        </row>
        <row r="127">
          <cell r="D127" t="str">
            <v>852101О.99.0.ББ29ИЖ40000</v>
          </cell>
          <cell r="F127" t="str">
            <v/>
          </cell>
          <cell r="G127" t="str">
            <v>Численность обучающихся</v>
          </cell>
        </row>
        <row r="128">
          <cell r="D128" t="str">
            <v>852101О.99.0.ББ28ЧШ36002</v>
          </cell>
          <cell r="F128" t="str">
            <v/>
          </cell>
          <cell r="G128" t="str">
            <v>Численность обучающихся</v>
          </cell>
        </row>
        <row r="129">
          <cell r="D129" t="str">
            <v>852101О.99.0.ББ29СЦ44002</v>
          </cell>
          <cell r="F129" t="str">
            <v/>
          </cell>
          <cell r="G129" t="str">
            <v>Численность обучающихся</v>
          </cell>
        </row>
        <row r="130">
          <cell r="D130" t="str">
            <v>852101О.99.0.ББ29КХ16000</v>
          </cell>
          <cell r="F130" t="str">
            <v/>
          </cell>
          <cell r="G130" t="str">
            <v>Численность обучающихся</v>
          </cell>
        </row>
        <row r="131">
          <cell r="D131" t="str">
            <v>852101О.99.0.ББ29ПЧ72000</v>
          </cell>
          <cell r="F131" t="str">
            <v/>
          </cell>
          <cell r="G131" t="str">
            <v>Численность обучающихся</v>
          </cell>
        </row>
        <row r="132">
          <cell r="D132" t="str">
            <v>852101О.99.0.ББ29БО76000</v>
          </cell>
          <cell r="F132" t="str">
            <v/>
          </cell>
          <cell r="G132" t="str">
            <v>Численность обучающихся</v>
          </cell>
        </row>
        <row r="133">
          <cell r="D133" t="str">
            <v>852101О.99.0.ББ29ТВ08002</v>
          </cell>
          <cell r="F133" t="str">
            <v/>
          </cell>
          <cell r="G133" t="str">
            <v>Численность обучающихся</v>
          </cell>
        </row>
        <row r="134">
          <cell r="D134" t="str">
            <v>852101О.99.0.ББ28ДЩ08000</v>
          </cell>
          <cell r="F134" t="str">
            <v/>
          </cell>
          <cell r="G134" t="str">
            <v>Численность обучающихся</v>
          </cell>
        </row>
        <row r="135">
          <cell r="D135" t="str">
            <v>852101О.99.0.ББ28ДЩ48000</v>
          </cell>
          <cell r="F135" t="str">
            <v/>
          </cell>
          <cell r="G135" t="str">
            <v>Численность обучающихся</v>
          </cell>
        </row>
        <row r="136">
          <cell r="D136" t="str">
            <v>852101О.99.0.ББ28ЕЧ00000</v>
          </cell>
          <cell r="F136" t="str">
            <v/>
          </cell>
          <cell r="G136" t="str">
            <v>Численность обучающихся</v>
          </cell>
        </row>
        <row r="137">
          <cell r="D137" t="str">
            <v>852101О.99.0.ББ28ЦЭ44002</v>
          </cell>
          <cell r="F137" t="str">
            <v/>
          </cell>
          <cell r="G137" t="str">
            <v>Численность обучающихся</v>
          </cell>
        </row>
        <row r="138">
          <cell r="D138" t="str">
            <v>852101О.99.0.ББ28ЛВ96000</v>
          </cell>
          <cell r="F138" t="str">
            <v/>
          </cell>
          <cell r="G138" t="str">
            <v>Численность обучающихся</v>
          </cell>
        </row>
        <row r="139">
          <cell r="D139" t="str">
            <v>852101О.99.0.ББ28ЛГ36000</v>
          </cell>
          <cell r="F139" t="str">
            <v/>
          </cell>
          <cell r="G139" t="str">
            <v>Численность обучающихся</v>
          </cell>
        </row>
        <row r="140">
          <cell r="D140" t="str">
            <v>852101О.99.0.ББ28ЛХ24000</v>
          </cell>
          <cell r="F140" t="str">
            <v/>
          </cell>
          <cell r="G140" t="str">
            <v>Численность обучающихся</v>
          </cell>
        </row>
        <row r="141">
          <cell r="D141" t="str">
            <v>852101О.99.0.ББ28ТЗ84000</v>
          </cell>
          <cell r="F141" t="str">
            <v/>
          </cell>
          <cell r="G141" t="str">
            <v>Численность обучающихся</v>
          </cell>
        </row>
        <row r="142">
          <cell r="D142" t="str">
            <v>852101О.99.0.ББ28УЖ16000</v>
          </cell>
          <cell r="F142" t="str">
            <v/>
          </cell>
          <cell r="G142" t="str">
            <v>Численность обучающихся</v>
          </cell>
        </row>
        <row r="143">
          <cell r="D143" t="str">
            <v>852101О.99.0.ББ28ШЭ60002</v>
          </cell>
          <cell r="F143" t="str">
            <v/>
          </cell>
          <cell r="G143" t="str">
            <v>Численность обучающихся</v>
          </cell>
        </row>
        <row r="144">
          <cell r="D144" t="str">
            <v>852101О.99.0.ББ28ЧЦ20002</v>
          </cell>
          <cell r="F144" t="str">
            <v/>
          </cell>
          <cell r="G144" t="str">
            <v>Численность обучающихся</v>
          </cell>
        </row>
        <row r="145">
          <cell r="D145" t="str">
            <v>852101О.99.0.ББ28ДР44000</v>
          </cell>
          <cell r="F145" t="str">
            <v/>
          </cell>
          <cell r="G145" t="str">
            <v>Численность обучающихся</v>
          </cell>
        </row>
        <row r="146">
          <cell r="D146" t="str">
            <v>852101О.99.0.ББ28ЗХ40000</v>
          </cell>
          <cell r="F146" t="str">
            <v/>
          </cell>
          <cell r="G146" t="str">
            <v>Численность обучающихся</v>
          </cell>
        </row>
        <row r="147">
          <cell r="D147" t="str">
            <v>852101О.99.0.ББ28БФ52000</v>
          </cell>
          <cell r="F147" t="str">
            <v/>
          </cell>
          <cell r="G147" t="str">
            <v>Численность обучающихся</v>
          </cell>
        </row>
        <row r="148">
          <cell r="D148" t="str">
            <v>852101О.99.0.ББ29ГЦ12000</v>
          </cell>
          <cell r="F148" t="str">
            <v/>
          </cell>
          <cell r="G148" t="str">
            <v>Численность обучающихся</v>
          </cell>
        </row>
        <row r="149">
          <cell r="D149" t="str">
            <v>852101О.99.0.ББ28ЧФ04002</v>
          </cell>
          <cell r="F149" t="str">
            <v/>
          </cell>
          <cell r="G149" t="str">
            <v>Численность обучающихся</v>
          </cell>
        </row>
        <row r="150">
          <cell r="D150" t="str">
            <v>852101О.99.0.ББ28ШБ84002</v>
          </cell>
          <cell r="F150" t="str">
            <v/>
          </cell>
          <cell r="G150" t="str">
            <v>Численность обучающихся</v>
          </cell>
        </row>
        <row r="151">
          <cell r="D151" t="str">
            <v>852101О.99.0.ББ28ШВ24002</v>
          </cell>
          <cell r="F151" t="str">
            <v/>
          </cell>
          <cell r="G151" t="str">
            <v>Численность обучающихся</v>
          </cell>
        </row>
        <row r="152">
          <cell r="D152" t="str">
            <v>852101О.99.0.ББ28ШШ44002</v>
          </cell>
          <cell r="F152" t="str">
            <v/>
          </cell>
          <cell r="G152" t="str">
            <v>Численность обучающихся</v>
          </cell>
        </row>
        <row r="153">
          <cell r="D153" t="str">
            <v>852101О.99.0.ББ28РЗ68000</v>
          </cell>
          <cell r="F153" t="str">
            <v/>
          </cell>
          <cell r="G153" t="str">
            <v>Численность обучающихся</v>
          </cell>
        </row>
        <row r="154">
          <cell r="D154" t="str">
            <v>852100О.99.0.БО84СЧ88000</v>
          </cell>
          <cell r="F154" t="str">
            <v/>
          </cell>
          <cell r="G154" t="str">
            <v>Численность обучающихся</v>
          </cell>
        </row>
        <row r="155">
          <cell r="D155" t="str">
            <v>852100О.99.0.БО84ЕМ20000</v>
          </cell>
          <cell r="F155" t="str">
            <v/>
          </cell>
          <cell r="G155" t="str">
            <v>Численность обучающихся</v>
          </cell>
        </row>
        <row r="156">
          <cell r="D156" t="str">
            <v>852100О.99.0.БО84АЭ92000</v>
          </cell>
          <cell r="F156" t="str">
            <v/>
          </cell>
          <cell r="G156" t="str">
            <v>Численность обучающихся</v>
          </cell>
        </row>
        <row r="157">
          <cell r="D157" t="str">
            <v>852100О.99.0.БО83ВТ44000</v>
          </cell>
          <cell r="F157" t="str">
            <v/>
          </cell>
          <cell r="G157" t="str">
            <v>Численность обучающихся</v>
          </cell>
        </row>
        <row r="158">
          <cell r="D158" t="str">
            <v>852100О.99.0.БО83ГО20000</v>
          </cell>
          <cell r="F158" t="str">
            <v/>
          </cell>
          <cell r="G158" t="str">
            <v>Численность обучающихся</v>
          </cell>
        </row>
        <row r="159">
          <cell r="D159" t="str">
            <v>852100О.99.0.БО83ГЮ16000</v>
          </cell>
          <cell r="F159" t="str">
            <v/>
          </cell>
          <cell r="G159" t="str">
            <v>Численность обучающихся</v>
          </cell>
        </row>
        <row r="160">
          <cell r="D160" t="str">
            <v>852100О.99.0.БО83ИА64000</v>
          </cell>
          <cell r="F160" t="str">
            <v/>
          </cell>
          <cell r="G160" t="str">
            <v>Численность обучающихся</v>
          </cell>
        </row>
        <row r="161">
          <cell r="D161" t="str">
            <v>852100О.99.0.БО83ГА24000</v>
          </cell>
          <cell r="F161" t="str">
            <v/>
          </cell>
          <cell r="G161" t="str">
            <v>Численность обучающихся</v>
          </cell>
        </row>
        <row r="162">
          <cell r="D162" t="str">
            <v>852100О.99.0.БО83ЗО52000</v>
          </cell>
          <cell r="F162" t="str">
            <v/>
          </cell>
          <cell r="G162" t="str">
            <v>Численность обучающихся</v>
          </cell>
        </row>
        <row r="163">
          <cell r="D163" t="str">
            <v>804200О.99.0.ББ52АЖ48000</v>
          </cell>
          <cell r="F163" t="str">
            <v/>
          </cell>
          <cell r="G163" t="str">
            <v>Количество человеко-часов</v>
          </cell>
        </row>
        <row r="164">
          <cell r="D164" t="str">
            <v>852101О.99.0.ББ29ИК28000</v>
          </cell>
          <cell r="F164" t="str">
            <v/>
          </cell>
          <cell r="G164" t="str">
            <v>Численность обучающихся</v>
          </cell>
        </row>
        <row r="165">
          <cell r="D165" t="str">
            <v>852101О.99.0.ББ28УБ44000</v>
          </cell>
          <cell r="F165" t="str">
            <v/>
          </cell>
          <cell r="G165" t="str">
            <v>Численность обучающихся</v>
          </cell>
        </row>
        <row r="166">
          <cell r="D166" t="str">
            <v>804200О.99.0.ББ52АЖ48000</v>
          </cell>
          <cell r="F166" t="str">
            <v/>
          </cell>
          <cell r="G166" t="str">
            <v>Услуга</v>
          </cell>
        </row>
        <row r="167">
          <cell r="D167" t="str">
            <v>852101О.99.0.ББ29АТ28000</v>
          </cell>
          <cell r="E16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67" t="str">
            <v/>
          </cell>
          <cell r="G167" t="str">
            <v>Численность обучающихся</v>
          </cell>
        </row>
        <row r="168">
          <cell r="D168" t="str">
            <v>852101О.99.0.ББ29СТ12002</v>
          </cell>
          <cell r="E16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68" t="str">
            <v/>
          </cell>
          <cell r="G168" t="str">
            <v>Численность обучающихся</v>
          </cell>
        </row>
        <row r="169">
          <cell r="D169" t="str">
            <v>852101О.99.0.ББ29СТ12002</v>
          </cell>
          <cell r="E16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69" t="str">
            <v/>
          </cell>
          <cell r="G169" t="str">
            <v>Численность обучающихся</v>
          </cell>
        </row>
        <row r="170">
          <cell r="D170" t="str">
            <v>852101О.99.0.ББ29ГЦ12000</v>
          </cell>
          <cell r="E17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70" t="str">
            <v/>
          </cell>
          <cell r="G170" t="str">
            <v>Численность обучающихся</v>
          </cell>
        </row>
        <row r="171">
          <cell r="D171" t="str">
            <v>852101О.99.0.ББ29ЗЦ44000</v>
          </cell>
          <cell r="E17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71" t="str">
            <v/>
          </cell>
          <cell r="G171" t="str">
            <v>Численность обучающихся</v>
          </cell>
        </row>
        <row r="172">
          <cell r="D172" t="str">
            <v>852101О.99.0.ББ29КМ52000</v>
          </cell>
          <cell r="E17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72" t="str">
            <v/>
          </cell>
          <cell r="G172" t="str">
            <v>Численность обучающихся</v>
          </cell>
        </row>
        <row r="173">
          <cell r="D173" t="str">
            <v>852101О.99.0.ББ29КТ44000</v>
          </cell>
          <cell r="E17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73" t="str">
            <v/>
          </cell>
          <cell r="G173" t="str">
            <v>Численность обучающихся</v>
          </cell>
        </row>
        <row r="174">
          <cell r="D174" t="str">
            <v>852101О.99.0.ББ29ТВ08002</v>
          </cell>
          <cell r="E17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74" t="str">
            <v/>
          </cell>
          <cell r="G174" t="str">
            <v>Численность обучающихся</v>
          </cell>
        </row>
        <row r="175">
          <cell r="D175" t="str">
            <v>852101О.99.0.ББ28ЗЮ48000</v>
          </cell>
          <cell r="E17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75" t="str">
            <v/>
          </cell>
          <cell r="G175" t="str">
            <v>Численность обучающихся</v>
          </cell>
        </row>
        <row r="176">
          <cell r="D176" t="str">
            <v>852101О.99.0.ББ28ИВ80000</v>
          </cell>
          <cell r="E17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76" t="str">
            <v/>
          </cell>
          <cell r="G176" t="str">
            <v>Численность обучающихся</v>
          </cell>
        </row>
        <row r="177">
          <cell r="D177" t="str">
            <v>852101О.99.0.ББ28ЛВ96000</v>
          </cell>
          <cell r="E17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77" t="str">
            <v/>
          </cell>
          <cell r="G177" t="str">
            <v>Численность обучающихся</v>
          </cell>
        </row>
        <row r="178">
          <cell r="D178" t="str">
            <v>852101О.99.0.ББ28ЛГ36000</v>
          </cell>
          <cell r="E17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78" t="str">
            <v/>
          </cell>
          <cell r="G178" t="str">
            <v>Численность обучающихся</v>
          </cell>
        </row>
        <row r="179">
          <cell r="D179" t="str">
            <v>852101О.99.0.ББ28ЛК44000</v>
          </cell>
          <cell r="E17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79" t="str">
            <v/>
          </cell>
          <cell r="G179" t="str">
            <v>Численность обучающихся</v>
          </cell>
        </row>
        <row r="180">
          <cell r="D180" t="str">
            <v>852101О.99.0.ББ28ЛК84000</v>
          </cell>
          <cell r="E18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80" t="str">
            <v/>
          </cell>
          <cell r="G180" t="str">
            <v>Численность обучающихся</v>
          </cell>
        </row>
        <row r="181">
          <cell r="D181" t="str">
            <v>852101О.99.0.ББ28ЛП16000</v>
          </cell>
          <cell r="E18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81" t="str">
            <v/>
          </cell>
          <cell r="G181" t="str">
            <v>Численность обучающихся</v>
          </cell>
        </row>
        <row r="182">
          <cell r="D182" t="str">
            <v>852101О.99.0.ББ28ШБ84002</v>
          </cell>
          <cell r="E18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82" t="str">
            <v/>
          </cell>
          <cell r="G182" t="str">
            <v>Численность обучающихся</v>
          </cell>
        </row>
        <row r="183">
          <cell r="D183" t="str">
            <v>852101О.99.0.ББ28ШВ24002</v>
          </cell>
          <cell r="E18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83" t="str">
            <v/>
          </cell>
          <cell r="G183" t="str">
            <v>Численность обучающихся</v>
          </cell>
        </row>
        <row r="184">
          <cell r="D184" t="str">
            <v>852101О.99.0.ББ28СБ28000</v>
          </cell>
          <cell r="E18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184" t="str">
            <v/>
          </cell>
          <cell r="G184" t="str">
            <v>Численность обучающихся</v>
          </cell>
        </row>
        <row r="185">
          <cell r="D185" t="str">
            <v>804200О.99.0.ББ52АЖ48000</v>
          </cell>
          <cell r="E185" t="str">
            <v>Реализация дополнительных общеразвивающих программ</v>
          </cell>
          <cell r="F185" t="str">
            <v/>
          </cell>
          <cell r="G185" t="str">
            <v>Количество человеко-часов</v>
          </cell>
        </row>
        <row r="186">
          <cell r="D186" t="str">
            <v>852100О.99.0.БО83ГА24000</v>
          </cell>
          <cell r="E18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86" t="str">
            <v/>
          </cell>
          <cell r="G186" t="str">
            <v>Численность обучающихся</v>
          </cell>
        </row>
        <row r="187">
          <cell r="D187" t="str">
            <v>852100О.99.0.БО83ИА64000</v>
          </cell>
          <cell r="E18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187" t="str">
            <v/>
          </cell>
          <cell r="G187" t="str">
            <v>Численность обучающихся</v>
          </cell>
        </row>
        <row r="188">
          <cell r="D188" t="str">
            <v>804200О.99.0.ББ52АЖ48000</v>
          </cell>
          <cell r="E188" t="str">
            <v>Реализация дополнительных общеразвивающих программ</v>
          </cell>
          <cell r="F188" t="str">
            <v/>
          </cell>
          <cell r="G188" t="str">
            <v>Услуга</v>
          </cell>
        </row>
        <row r="189">
          <cell r="D189" t="str">
            <v>852101О.99.0.ББ29АТ28000</v>
          </cell>
          <cell r="F189" t="str">
            <v/>
          </cell>
          <cell r="G189" t="str">
            <v>Численность обучающихся</v>
          </cell>
        </row>
        <row r="190">
          <cell r="D190" t="str">
            <v>852101О.99.0.ББ29СТ12002</v>
          </cell>
          <cell r="F190" t="str">
            <v/>
          </cell>
          <cell r="G190" t="str">
            <v>Численность обучающихся</v>
          </cell>
        </row>
        <row r="191">
          <cell r="D191" t="str">
            <v>852101О.99.0.ББ29СТ12002</v>
          </cell>
          <cell r="F191" t="str">
            <v/>
          </cell>
          <cell r="G191" t="str">
            <v>Численность обучающихся</v>
          </cell>
        </row>
        <row r="192">
          <cell r="D192" t="str">
            <v>852101О.99.0.ББ29ГЦ12000</v>
          </cell>
          <cell r="F192" t="str">
            <v/>
          </cell>
          <cell r="G192" t="str">
            <v>Численность обучающихся</v>
          </cell>
        </row>
        <row r="193">
          <cell r="D193" t="str">
            <v>852101О.99.0.ББ29ЗЦ44000</v>
          </cell>
          <cell r="F193" t="str">
            <v/>
          </cell>
          <cell r="G193" t="str">
            <v>Численность обучающихся</v>
          </cell>
        </row>
        <row r="194">
          <cell r="D194" t="str">
            <v>852101О.99.0.ББ29КМ52000</v>
          </cell>
          <cell r="F194" t="str">
            <v/>
          </cell>
          <cell r="G194" t="str">
            <v>Численность обучающихся</v>
          </cell>
        </row>
        <row r="195">
          <cell r="D195" t="str">
            <v>852101О.99.0.ББ29КТ44000</v>
          </cell>
          <cell r="F195" t="str">
            <v/>
          </cell>
          <cell r="G195" t="str">
            <v>Численность обучающихся</v>
          </cell>
        </row>
        <row r="196">
          <cell r="D196" t="str">
            <v>852101О.99.0.ББ29ТВ08002</v>
          </cell>
          <cell r="F196" t="str">
            <v/>
          </cell>
          <cell r="G196" t="str">
            <v>Численность обучающихся</v>
          </cell>
        </row>
        <row r="197">
          <cell r="D197" t="str">
            <v>852101О.99.0.ББ28ЗЮ48000</v>
          </cell>
          <cell r="F197" t="str">
            <v/>
          </cell>
          <cell r="G197" t="str">
            <v>Численность обучающихся</v>
          </cell>
        </row>
        <row r="198">
          <cell r="D198" t="str">
            <v>852101О.99.0.ББ28ИВ80000</v>
          </cell>
          <cell r="F198" t="str">
            <v/>
          </cell>
          <cell r="G198" t="str">
            <v>Численность обучающихся</v>
          </cell>
        </row>
        <row r="199">
          <cell r="D199" t="str">
            <v>852101О.99.0.ББ28ЛВ96000</v>
          </cell>
          <cell r="F199" t="str">
            <v/>
          </cell>
          <cell r="G199" t="str">
            <v>Численность обучающихся</v>
          </cell>
        </row>
        <row r="200">
          <cell r="D200" t="str">
            <v>852101О.99.0.ББ28ЛГ36000</v>
          </cell>
          <cell r="F200" t="str">
            <v/>
          </cell>
          <cell r="G200" t="str">
            <v>Численность обучающихся</v>
          </cell>
        </row>
        <row r="201">
          <cell r="D201" t="str">
            <v>852101О.99.0.ББ28ЛК44000</v>
          </cell>
          <cell r="F201" t="str">
            <v/>
          </cell>
          <cell r="G201" t="str">
            <v>Численность обучающихся</v>
          </cell>
        </row>
        <row r="202">
          <cell r="D202" t="str">
            <v>852101О.99.0.ББ28ЛК84000</v>
          </cell>
          <cell r="F202" t="str">
            <v/>
          </cell>
          <cell r="G202" t="str">
            <v>Численность обучающихся</v>
          </cell>
        </row>
        <row r="203">
          <cell r="D203" t="str">
            <v>852101О.99.0.ББ28ЛП16000</v>
          </cell>
          <cell r="F203" t="str">
            <v/>
          </cell>
          <cell r="G203" t="str">
            <v>Численность обучающихся</v>
          </cell>
        </row>
        <row r="204">
          <cell r="D204" t="str">
            <v>852101О.99.0.ББ28ШБ84002</v>
          </cell>
          <cell r="F204" t="str">
            <v/>
          </cell>
          <cell r="G204" t="str">
            <v>Численность обучающихся</v>
          </cell>
        </row>
        <row r="205">
          <cell r="D205" t="str">
            <v>852101О.99.0.ББ28ШВ24002</v>
          </cell>
          <cell r="F205" t="str">
            <v/>
          </cell>
          <cell r="G205" t="str">
            <v>Численность обучающихся</v>
          </cell>
        </row>
        <row r="206">
          <cell r="D206" t="str">
            <v>852101О.99.0.ББ28СБ28000</v>
          </cell>
          <cell r="F206" t="str">
            <v/>
          </cell>
          <cell r="G206" t="str">
            <v>Численность обучающихся</v>
          </cell>
        </row>
        <row r="207">
          <cell r="D207" t="str">
            <v>804200О.99.0.ББ52АЖ48000</v>
          </cell>
          <cell r="F207" t="str">
            <v/>
          </cell>
          <cell r="G207" t="str">
            <v>Количество человеко-часов</v>
          </cell>
        </row>
        <row r="208">
          <cell r="D208" t="str">
            <v>852100О.99.0.БО83ГА24000</v>
          </cell>
          <cell r="F208" t="str">
            <v/>
          </cell>
          <cell r="G208" t="str">
            <v>Численность обучающихся</v>
          </cell>
        </row>
        <row r="209">
          <cell r="D209" t="str">
            <v>852100О.99.0.БО83ИА64000</v>
          </cell>
          <cell r="F209" t="str">
            <v/>
          </cell>
          <cell r="G209" t="str">
            <v>Численность обучающихся</v>
          </cell>
        </row>
        <row r="210">
          <cell r="D210" t="str">
            <v>804200О.99.0.ББ52АЖ48000</v>
          </cell>
          <cell r="F210" t="str">
            <v/>
          </cell>
          <cell r="G210" t="str">
            <v>Услуга</v>
          </cell>
        </row>
        <row r="211">
          <cell r="D211" t="str">
            <v>852101О.99.0.ББ29АН96000</v>
          </cell>
          <cell r="E21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1" t="str">
            <v/>
          </cell>
          <cell r="G211" t="str">
            <v>Численность обучающихся</v>
          </cell>
        </row>
        <row r="212">
          <cell r="D212" t="str">
            <v>852101О.99.0.ББ29АО44000</v>
          </cell>
          <cell r="E21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2" t="str">
            <v/>
          </cell>
          <cell r="G212" t="str">
            <v>Численность обучающихся</v>
          </cell>
        </row>
        <row r="213">
          <cell r="D213" t="str">
            <v>852100О.99.0.БО83АТ28000</v>
          </cell>
          <cell r="E21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3" t="str">
            <v/>
          </cell>
          <cell r="G213" t="str">
            <v>Численность обучающихся</v>
          </cell>
        </row>
        <row r="214">
          <cell r="D214" t="str">
            <v>852101О.99.0.ББ29СР68002</v>
          </cell>
          <cell r="E21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4" t="str">
            <v/>
          </cell>
          <cell r="G214" t="str">
            <v>Численность обучающихся</v>
          </cell>
        </row>
        <row r="215">
          <cell r="D215" t="str">
            <v>852100О.99.0.БО83АФ44000</v>
          </cell>
          <cell r="E21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5" t="str">
            <v/>
          </cell>
          <cell r="G215" t="str">
            <v>Численность обучающихся</v>
          </cell>
        </row>
        <row r="216">
          <cell r="D216" t="str">
            <v>852101О.99.0.ББ29ГЦ12000</v>
          </cell>
          <cell r="E21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6" t="str">
            <v/>
          </cell>
          <cell r="G216" t="str">
            <v>Численность обучающихся</v>
          </cell>
        </row>
        <row r="217">
          <cell r="D217" t="str">
            <v>852101О.99.0.ББ29ЖЯ84000</v>
          </cell>
          <cell r="E21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7" t="str">
            <v/>
          </cell>
          <cell r="G217" t="str">
            <v>Численность обучающихся</v>
          </cell>
        </row>
        <row r="218">
          <cell r="D218" t="str">
            <v>852101О.99.0.ББ29ЗА32000</v>
          </cell>
          <cell r="E21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8" t="str">
            <v/>
          </cell>
          <cell r="G218" t="str">
            <v>Численность обучающихся</v>
          </cell>
        </row>
        <row r="219">
          <cell r="D219" t="str">
            <v>852100О.99.0.БО83ЕО36000</v>
          </cell>
          <cell r="E21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19" t="str">
            <v/>
          </cell>
          <cell r="G219" t="str">
            <v>Численность обучающихся</v>
          </cell>
        </row>
        <row r="220">
          <cell r="D220" t="str">
            <v>852101О.99.0.ББ29МО12000</v>
          </cell>
          <cell r="E22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0" t="str">
            <v/>
          </cell>
          <cell r="G220" t="str">
            <v>Численность обучающихся</v>
          </cell>
        </row>
        <row r="221">
          <cell r="D221" t="str">
            <v>852101О.99.0.ББ29МО60000</v>
          </cell>
          <cell r="E22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1" t="str">
            <v/>
          </cell>
          <cell r="G221" t="str">
            <v>Численность обучающихся</v>
          </cell>
        </row>
        <row r="222">
          <cell r="D222" t="str">
            <v>852101О.99.0.ББ29НС80000</v>
          </cell>
          <cell r="E22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2" t="str">
            <v/>
          </cell>
          <cell r="G222" t="str">
            <v>Численность обучающихся</v>
          </cell>
        </row>
        <row r="223">
          <cell r="D223" t="str">
            <v>852100О.99.0.БО83МО84000</v>
          </cell>
          <cell r="E22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3" t="str">
            <v/>
          </cell>
          <cell r="G223" t="str">
            <v>Численность обучающихся</v>
          </cell>
        </row>
        <row r="224">
          <cell r="D224" t="str">
            <v>852101О.99.0.ББ29ПЧ72000</v>
          </cell>
          <cell r="E22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4" t="str">
            <v/>
          </cell>
          <cell r="G224" t="str">
            <v>Численность обучающихся</v>
          </cell>
        </row>
        <row r="225">
          <cell r="D225" t="str">
            <v>852101О.99.0.ББ29ПШ20000</v>
          </cell>
          <cell r="E22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5" t="str">
            <v/>
          </cell>
          <cell r="G225" t="str">
            <v>Численность обучающихся</v>
          </cell>
        </row>
        <row r="226">
          <cell r="D226" t="str">
            <v>852101О.99.0.ББ29ПЧ88000</v>
          </cell>
          <cell r="E22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26" t="str">
            <v/>
          </cell>
          <cell r="G226" t="str">
            <v>Численность обучающихся</v>
          </cell>
        </row>
        <row r="227">
          <cell r="D227" t="str">
            <v>852101О.99.0.ББ28АР12000</v>
          </cell>
          <cell r="E22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27" t="str">
            <v/>
          </cell>
          <cell r="G227" t="str">
            <v>Численность обучающихся</v>
          </cell>
        </row>
        <row r="228">
          <cell r="D228" t="str">
            <v>852101О.99.0.ББ28АР84000</v>
          </cell>
          <cell r="E22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28" t="str">
            <v/>
          </cell>
          <cell r="G228" t="str">
            <v>Численность обучающихся</v>
          </cell>
        </row>
        <row r="229">
          <cell r="D229" t="str">
            <v>852101О.99.0.ББ28БТ36000</v>
          </cell>
          <cell r="E22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29" t="str">
            <v/>
          </cell>
          <cell r="G229" t="str">
            <v>Численность обучающихся</v>
          </cell>
        </row>
        <row r="230">
          <cell r="D230" t="str">
            <v>852101О.99.0.ББ28ЦЭ44002</v>
          </cell>
          <cell r="E23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0" t="str">
            <v/>
          </cell>
          <cell r="G230" t="str">
            <v>Численность обучающихся</v>
          </cell>
        </row>
        <row r="231">
          <cell r="D231" t="str">
            <v>852101О.99.0.ББ28ЦЮ16002</v>
          </cell>
          <cell r="E23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1" t="str">
            <v/>
          </cell>
          <cell r="G231" t="str">
            <v>Численность обучающихся</v>
          </cell>
        </row>
        <row r="232">
          <cell r="D232" t="str">
            <v>852101О.99.0.ББ28ЕА40000</v>
          </cell>
          <cell r="E23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2" t="str">
            <v/>
          </cell>
          <cell r="G232" t="str">
            <v>Численность обучающихся</v>
          </cell>
        </row>
        <row r="233">
          <cell r="D233" t="str">
            <v>852101О.99.0.ББ28ИВ80000</v>
          </cell>
          <cell r="E23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3" t="str">
            <v/>
          </cell>
          <cell r="G233" t="str">
            <v>Численность обучающихся</v>
          </cell>
        </row>
        <row r="234">
          <cell r="D234" t="str">
            <v>852101О.99.0.ББ28НЩ72000</v>
          </cell>
          <cell r="E23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4" t="str">
            <v/>
          </cell>
          <cell r="G234" t="str">
            <v>Численность обучающихся</v>
          </cell>
        </row>
        <row r="235">
          <cell r="D235" t="str">
            <v>852100О.99.0.БО84НК60000</v>
          </cell>
          <cell r="E23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5" t="str">
            <v/>
          </cell>
          <cell r="G235" t="str">
            <v>Численность обучающихся</v>
          </cell>
        </row>
        <row r="236">
          <cell r="D236" t="str">
            <v>852101О.99.0.ББ28РЗ68000</v>
          </cell>
          <cell r="E23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6" t="str">
            <v/>
          </cell>
          <cell r="G236" t="str">
            <v>Численность обучающихся</v>
          </cell>
        </row>
        <row r="237">
          <cell r="D237" t="str">
            <v>852101О.99.0.ББ28РЩ96000</v>
          </cell>
          <cell r="E23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7" t="str">
            <v/>
          </cell>
          <cell r="G237" t="str">
            <v>Численность обучающихся</v>
          </cell>
        </row>
        <row r="238">
          <cell r="D238" t="str">
            <v>852101О.99.0.ББ28РЭ68000</v>
          </cell>
          <cell r="E23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8" t="str">
            <v/>
          </cell>
          <cell r="G238" t="str">
            <v>Численность обучающихся</v>
          </cell>
        </row>
        <row r="239">
          <cell r="D239" t="str">
            <v>852101О.99.0.ББ28ШЦ28002</v>
          </cell>
          <cell r="E23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39" t="str">
            <v/>
          </cell>
          <cell r="G239" t="str">
            <v>Численность обучающихся</v>
          </cell>
        </row>
        <row r="240">
          <cell r="D240" t="str">
            <v>852100О.99.0.БО84СЧ88000</v>
          </cell>
          <cell r="E24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0" t="str">
            <v/>
          </cell>
          <cell r="G240" t="str">
            <v>Численность обучающихся</v>
          </cell>
        </row>
        <row r="241">
          <cell r="D241" t="str">
            <v>852101О.99.0.ББ28ХШ20000</v>
          </cell>
          <cell r="E24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1" t="str">
            <v/>
          </cell>
          <cell r="G241" t="str">
            <v>Численность обучающихся</v>
          </cell>
        </row>
        <row r="242">
          <cell r="D242" t="str">
            <v>852101О.99.0.ББ28СИ00000</v>
          </cell>
          <cell r="E24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2" t="str">
            <v/>
          </cell>
          <cell r="G242" t="str">
            <v>Численность обучающихся</v>
          </cell>
        </row>
        <row r="243">
          <cell r="D243" t="str">
            <v>852101О.99.0.ББ28СИ72000</v>
          </cell>
          <cell r="E24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3" t="str">
            <v/>
          </cell>
          <cell r="G243" t="str">
            <v>Численность обучающихся</v>
          </cell>
        </row>
        <row r="244">
          <cell r="D244" t="str">
            <v>852101О.99.0.ББ28СЛ16000</v>
          </cell>
          <cell r="E24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4" t="str">
            <v/>
          </cell>
          <cell r="G244" t="str">
            <v>Численность обучающихся</v>
          </cell>
        </row>
        <row r="245">
          <cell r="D245" t="str">
            <v>852101О.99.0.ББ28РЭ36000</v>
          </cell>
          <cell r="E24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45" t="str">
            <v/>
          </cell>
          <cell r="G245" t="str">
            <v>Численность обучающихся</v>
          </cell>
        </row>
        <row r="246">
          <cell r="D246" t="str">
            <v>804200О.99.0.ББ65АВ01000</v>
          </cell>
          <cell r="E246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246" t="str">
            <v/>
          </cell>
          <cell r="G246" t="str">
            <v>Количество человеко-часов</v>
          </cell>
        </row>
        <row r="247">
          <cell r="D247" t="str">
            <v>804200О.99.0.ББ52АЖ96000</v>
          </cell>
          <cell r="E247" t="str">
            <v>Реализация дополнительных общеразвивающих программ</v>
          </cell>
          <cell r="F247" t="str">
            <v/>
          </cell>
          <cell r="G247" t="str">
            <v>Количество человеко-часов</v>
          </cell>
        </row>
        <row r="248">
          <cell r="D248" t="str">
            <v>804200О.99.0.ББ52АА24000</v>
          </cell>
          <cell r="E248" t="str">
            <v>Реализация дополнительных общеразвивающих программ</v>
          </cell>
          <cell r="F248" t="str">
            <v/>
          </cell>
          <cell r="G248" t="str">
            <v>Количество человеко-часов</v>
          </cell>
        </row>
        <row r="249">
          <cell r="D249" t="str">
            <v>804200О.99.0.ББ52АЖ48000</v>
          </cell>
          <cell r="E249" t="str">
            <v>Реализация дополнительных общеразвивающих программ</v>
          </cell>
          <cell r="F249" t="str">
            <v/>
          </cell>
          <cell r="G249" t="str">
            <v>Количество человеко-часов</v>
          </cell>
        </row>
        <row r="250">
          <cell r="D250" t="str">
            <v>852100О.99.0.БО83ГА24000</v>
          </cell>
          <cell r="E25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50" t="str">
            <v/>
          </cell>
          <cell r="G250" t="str">
            <v>Численность обучающихся</v>
          </cell>
        </row>
        <row r="251">
          <cell r="D251" t="str">
            <v>852100О.99.0.БО84ПЗ60000</v>
          </cell>
          <cell r="E25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51" t="str">
            <v/>
          </cell>
          <cell r="G251" t="str">
            <v>Численность обучающихся</v>
          </cell>
        </row>
        <row r="252">
          <cell r="D252" t="str">
            <v>852101О.99.0.ББ29ГЦ60000</v>
          </cell>
          <cell r="E25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252" t="str">
            <v/>
          </cell>
          <cell r="G252" t="str">
            <v>Численность обучающихся</v>
          </cell>
        </row>
        <row r="253">
          <cell r="D253" t="str">
            <v>852101О.99.0.ББ28БУ08000</v>
          </cell>
          <cell r="E25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53" t="str">
            <v/>
          </cell>
          <cell r="G253" t="str">
            <v>Численность обучающихся</v>
          </cell>
        </row>
        <row r="254">
          <cell r="D254" t="str">
            <v>852101О.99.0.ББ28РИ40000</v>
          </cell>
          <cell r="E25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54" t="str">
            <v/>
          </cell>
          <cell r="G254" t="str">
            <v>Численность обучающихся</v>
          </cell>
        </row>
        <row r="255">
          <cell r="D255" t="str">
            <v>852101О.99.0.ББ28ШЧ00002</v>
          </cell>
          <cell r="E25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55" t="str">
            <v/>
          </cell>
          <cell r="G255" t="str">
            <v>Численность обучающихся</v>
          </cell>
        </row>
        <row r="256">
          <cell r="D256" t="str">
            <v>852101О.99.0.ББ28СЛ88000</v>
          </cell>
          <cell r="E25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256" t="str">
            <v/>
          </cell>
          <cell r="G256" t="str">
            <v>Численность обучающихся</v>
          </cell>
        </row>
        <row r="257">
          <cell r="D257" t="str">
            <v>804200О.99.0.ББ52АЖ96000</v>
          </cell>
          <cell r="E257" t="str">
            <v>Реализация дополнительных общеразвивающих программ</v>
          </cell>
          <cell r="F257" t="str">
            <v/>
          </cell>
          <cell r="G257" t="str">
            <v>Услуга</v>
          </cell>
        </row>
        <row r="258">
          <cell r="D258" t="str">
            <v>804200О.99.0.ББ52АА24000</v>
          </cell>
          <cell r="E258" t="str">
            <v>Реализация дополнительных общеразвивающих программ</v>
          </cell>
          <cell r="F258" t="str">
            <v/>
          </cell>
          <cell r="G258" t="str">
            <v>Услуга</v>
          </cell>
        </row>
        <row r="259">
          <cell r="D259" t="str">
            <v>804200О.99.0.ББ52АЖ48000</v>
          </cell>
          <cell r="E259" t="str">
            <v>Реализация дополнительных общеразвивающих программ</v>
          </cell>
          <cell r="F259" t="str">
            <v/>
          </cell>
          <cell r="G259" t="str">
            <v>Услуга</v>
          </cell>
        </row>
        <row r="260">
          <cell r="D260" t="str">
            <v>852101О.99.0.ББ29АН96000</v>
          </cell>
          <cell r="F260" t="str">
            <v/>
          </cell>
          <cell r="G260" t="str">
            <v>Численность обучающихся</v>
          </cell>
        </row>
        <row r="261">
          <cell r="D261" t="str">
            <v>852101О.99.0.ББ29АО44000</v>
          </cell>
          <cell r="F261" t="str">
            <v/>
          </cell>
          <cell r="G261" t="str">
            <v>Численность обучающихся</v>
          </cell>
        </row>
        <row r="262">
          <cell r="D262" t="str">
            <v>852100О.99.0.БО83АТ28000</v>
          </cell>
          <cell r="F262" t="str">
            <v/>
          </cell>
          <cell r="G262" t="str">
            <v>Численность обучающихся</v>
          </cell>
        </row>
        <row r="263">
          <cell r="D263" t="str">
            <v>852101О.99.0.ББ29СР68002</v>
          </cell>
          <cell r="F263" t="str">
            <v/>
          </cell>
          <cell r="G263" t="str">
            <v>Численность обучающихся</v>
          </cell>
        </row>
        <row r="264">
          <cell r="D264" t="str">
            <v>852100О.99.0.БО83АФ44000</v>
          </cell>
          <cell r="F264" t="str">
            <v/>
          </cell>
          <cell r="G264" t="str">
            <v>Численность обучающихся</v>
          </cell>
        </row>
        <row r="265">
          <cell r="D265" t="str">
            <v>852101О.99.0.ББ29ГЦ12000</v>
          </cell>
          <cell r="F265" t="str">
            <v/>
          </cell>
          <cell r="G265" t="str">
            <v>Численность обучающихся</v>
          </cell>
        </row>
        <row r="266">
          <cell r="D266" t="str">
            <v>852101О.99.0.ББ29ЖЯ84000</v>
          </cell>
          <cell r="F266" t="str">
            <v/>
          </cell>
          <cell r="G266" t="str">
            <v>Численность обучающихся</v>
          </cell>
        </row>
        <row r="267">
          <cell r="D267" t="str">
            <v>852101О.99.0.ББ29ЗА32000</v>
          </cell>
          <cell r="F267" t="str">
            <v/>
          </cell>
          <cell r="G267" t="str">
            <v>Численность обучающихся</v>
          </cell>
        </row>
        <row r="268">
          <cell r="D268" t="str">
            <v>852100О.99.0.БО83ЕО36000</v>
          </cell>
          <cell r="F268" t="str">
            <v/>
          </cell>
          <cell r="G268" t="str">
            <v>Численность обучающихся</v>
          </cell>
        </row>
        <row r="269">
          <cell r="D269" t="str">
            <v>852101О.99.0.ББ29МО12000</v>
          </cell>
          <cell r="F269" t="str">
            <v/>
          </cell>
          <cell r="G269" t="str">
            <v>Численность обучающихся</v>
          </cell>
        </row>
        <row r="270">
          <cell r="D270" t="str">
            <v>852101О.99.0.ББ29МО60000</v>
          </cell>
          <cell r="F270" t="str">
            <v/>
          </cell>
          <cell r="G270" t="str">
            <v>Численность обучающихся</v>
          </cell>
        </row>
        <row r="271">
          <cell r="D271" t="str">
            <v>852101О.99.0.ББ29НС80000</v>
          </cell>
          <cell r="F271" t="str">
            <v/>
          </cell>
          <cell r="G271" t="str">
            <v>Численность обучающихся</v>
          </cell>
        </row>
        <row r="272">
          <cell r="D272" t="str">
            <v>852100О.99.0.БО83МО84000</v>
          </cell>
          <cell r="F272" t="str">
            <v/>
          </cell>
          <cell r="G272" t="str">
            <v>Численность обучающихся</v>
          </cell>
        </row>
        <row r="273">
          <cell r="D273" t="str">
            <v>852101О.99.0.ББ29ПЧ72000</v>
          </cell>
          <cell r="F273" t="str">
            <v/>
          </cell>
          <cell r="G273" t="str">
            <v>Численность обучающихся</v>
          </cell>
        </row>
        <row r="274">
          <cell r="D274" t="str">
            <v>852101О.99.0.ББ29ПШ20000</v>
          </cell>
          <cell r="F274" t="str">
            <v/>
          </cell>
          <cell r="G274" t="str">
            <v>Численность обучающихся</v>
          </cell>
        </row>
        <row r="275">
          <cell r="D275" t="str">
            <v>852101О.99.0.ББ29ПЧ88000</v>
          </cell>
          <cell r="F275" t="str">
            <v/>
          </cell>
          <cell r="G275" t="str">
            <v>Численность обучающихся</v>
          </cell>
        </row>
        <row r="276">
          <cell r="D276" t="str">
            <v>852101О.99.0.ББ28АР12000</v>
          </cell>
          <cell r="F276" t="str">
            <v/>
          </cell>
          <cell r="G276" t="str">
            <v>Численность обучающихся</v>
          </cell>
        </row>
        <row r="277">
          <cell r="D277" t="str">
            <v>852101О.99.0.ББ28АР84000</v>
          </cell>
          <cell r="F277" t="str">
            <v/>
          </cell>
          <cell r="G277" t="str">
            <v>Численность обучающихся</v>
          </cell>
        </row>
        <row r="278">
          <cell r="D278" t="str">
            <v>852101О.99.0.ББ28БТ36000</v>
          </cell>
          <cell r="F278" t="str">
            <v/>
          </cell>
          <cell r="G278" t="str">
            <v>Численность обучающихся</v>
          </cell>
        </row>
        <row r="279">
          <cell r="D279" t="str">
            <v>852101О.99.0.ББ28ЦЭ44002</v>
          </cell>
          <cell r="F279" t="str">
            <v/>
          </cell>
          <cell r="G279" t="str">
            <v>Численность обучающихся</v>
          </cell>
        </row>
        <row r="280">
          <cell r="D280" t="str">
            <v>852101О.99.0.ББ28ЦЮ16002</v>
          </cell>
          <cell r="F280" t="str">
            <v/>
          </cell>
          <cell r="G280" t="str">
            <v>Численность обучающихся</v>
          </cell>
        </row>
        <row r="281">
          <cell r="D281" t="str">
            <v>852101О.99.0.ББ28ЕА40000</v>
          </cell>
          <cell r="F281" t="str">
            <v/>
          </cell>
          <cell r="G281" t="str">
            <v>Численность обучающихся</v>
          </cell>
        </row>
        <row r="282">
          <cell r="D282" t="str">
            <v>852101О.99.0.ББ28ИВ80000</v>
          </cell>
          <cell r="F282" t="str">
            <v/>
          </cell>
          <cell r="G282" t="str">
            <v>Численность обучающихся</v>
          </cell>
        </row>
        <row r="283">
          <cell r="D283" t="str">
            <v>852101О.99.0.ББ28НЩ72000</v>
          </cell>
          <cell r="F283" t="str">
            <v/>
          </cell>
          <cell r="G283" t="str">
            <v>Численность обучающихся</v>
          </cell>
        </row>
        <row r="284">
          <cell r="D284" t="str">
            <v>852100О.99.0.БО84НК60000</v>
          </cell>
          <cell r="F284" t="str">
            <v/>
          </cell>
          <cell r="G284" t="str">
            <v>Численность обучающихся</v>
          </cell>
        </row>
        <row r="285">
          <cell r="D285" t="str">
            <v>852101О.99.0.ББ28РЗ68000</v>
          </cell>
          <cell r="F285" t="str">
            <v/>
          </cell>
          <cell r="G285" t="str">
            <v>Численность обучающихся</v>
          </cell>
        </row>
        <row r="286">
          <cell r="D286" t="str">
            <v>852101О.99.0.ББ28РЩ96000</v>
          </cell>
          <cell r="F286" t="str">
            <v/>
          </cell>
          <cell r="G286" t="str">
            <v>Численность обучающихся</v>
          </cell>
        </row>
        <row r="287">
          <cell r="D287" t="str">
            <v>852101О.99.0.ББ28РЭ68000</v>
          </cell>
          <cell r="F287" t="str">
            <v/>
          </cell>
          <cell r="G287" t="str">
            <v>Численность обучающихся</v>
          </cell>
        </row>
        <row r="288">
          <cell r="D288" t="str">
            <v>852101О.99.0.ББ28ШЦ28002</v>
          </cell>
          <cell r="F288" t="str">
            <v/>
          </cell>
          <cell r="G288" t="str">
            <v>Численность обучающихся</v>
          </cell>
        </row>
        <row r="289">
          <cell r="D289" t="str">
            <v>852100О.99.0.БО84СЧ88000</v>
          </cell>
          <cell r="F289" t="str">
            <v/>
          </cell>
          <cell r="G289" t="str">
            <v>Численность обучающихся</v>
          </cell>
        </row>
        <row r="290">
          <cell r="D290" t="str">
            <v>852101О.99.0.ББ28ХШ20000</v>
          </cell>
          <cell r="F290" t="str">
            <v/>
          </cell>
          <cell r="G290" t="str">
            <v>Численность обучающихся</v>
          </cell>
        </row>
        <row r="291">
          <cell r="D291" t="str">
            <v>852101О.99.0.ББ28СИ00000</v>
          </cell>
          <cell r="F291" t="str">
            <v/>
          </cell>
          <cell r="G291" t="str">
            <v>Численность обучающихся</v>
          </cell>
        </row>
        <row r="292">
          <cell r="D292" t="str">
            <v>852101О.99.0.ББ28СИ72000</v>
          </cell>
          <cell r="F292" t="str">
            <v/>
          </cell>
          <cell r="G292" t="str">
            <v>Численность обучающихся</v>
          </cell>
        </row>
        <row r="293">
          <cell r="D293" t="str">
            <v>852101О.99.0.ББ28СЛ16000</v>
          </cell>
          <cell r="F293" t="str">
            <v/>
          </cell>
          <cell r="G293" t="str">
            <v>Численность обучающихся</v>
          </cell>
        </row>
        <row r="294">
          <cell r="D294" t="str">
            <v>852101О.99.0.ББ28РЭ36000</v>
          </cell>
          <cell r="F294" t="str">
            <v/>
          </cell>
          <cell r="G294" t="str">
            <v>Численность обучающихся</v>
          </cell>
        </row>
        <row r="295">
          <cell r="D295" t="str">
            <v>804200О.99.0.ББ65АВ01000</v>
          </cell>
          <cell r="F295" t="str">
            <v/>
          </cell>
          <cell r="G295" t="str">
            <v>Количество человеко-часов</v>
          </cell>
        </row>
        <row r="296">
          <cell r="D296" t="str">
            <v>804200О.99.0.ББ52АЖ96000</v>
          </cell>
          <cell r="F296" t="str">
            <v/>
          </cell>
          <cell r="G296" t="str">
            <v>Количество человеко-часов</v>
          </cell>
        </row>
        <row r="297">
          <cell r="D297" t="str">
            <v>804200О.99.0.ББ52АА24000</v>
          </cell>
          <cell r="F297" t="str">
            <v/>
          </cell>
          <cell r="G297" t="str">
            <v>Количество человеко-часов</v>
          </cell>
        </row>
        <row r="298">
          <cell r="D298" t="str">
            <v>804200О.99.0.ББ52АЖ48000</v>
          </cell>
          <cell r="F298" t="str">
            <v/>
          </cell>
          <cell r="G298" t="str">
            <v>Количество человеко-часов</v>
          </cell>
        </row>
        <row r="299">
          <cell r="D299" t="str">
            <v>852100О.99.0.БО83ГА24000</v>
          </cell>
          <cell r="F299" t="str">
            <v/>
          </cell>
          <cell r="G299" t="str">
            <v>Численность обучающихся</v>
          </cell>
        </row>
        <row r="300">
          <cell r="D300" t="str">
            <v>852100О.99.0.БО84ПЗ60000</v>
          </cell>
          <cell r="F300" t="str">
            <v/>
          </cell>
          <cell r="G300" t="str">
            <v>Численность обучающихся</v>
          </cell>
        </row>
        <row r="301">
          <cell r="D301" t="str">
            <v>852101О.99.0.ББ29ГЦ60000</v>
          </cell>
          <cell r="F301" t="str">
            <v/>
          </cell>
          <cell r="G301" t="str">
            <v>Численность обучающихся</v>
          </cell>
        </row>
        <row r="302">
          <cell r="D302" t="str">
            <v>852101О.99.0.ББ28БУ08000</v>
          </cell>
          <cell r="F302" t="str">
            <v/>
          </cell>
          <cell r="G302" t="str">
            <v>Численность обучающихся</v>
          </cell>
        </row>
        <row r="303">
          <cell r="D303" t="str">
            <v>852101О.99.0.ББ28РИ40000</v>
          </cell>
          <cell r="F303" t="str">
            <v/>
          </cell>
          <cell r="G303" t="str">
            <v>Численность обучающихся</v>
          </cell>
        </row>
        <row r="304">
          <cell r="D304" t="str">
            <v>852101О.99.0.ББ28ШЧ00002</v>
          </cell>
          <cell r="F304" t="str">
            <v/>
          </cell>
          <cell r="G304" t="str">
            <v>Численность обучающихся</v>
          </cell>
        </row>
        <row r="305">
          <cell r="D305" t="str">
            <v>852101О.99.0.ББ28СЛ88000</v>
          </cell>
          <cell r="F305" t="str">
            <v/>
          </cell>
          <cell r="G305" t="str">
            <v>Численность обучающихся</v>
          </cell>
        </row>
        <row r="306">
          <cell r="D306" t="str">
            <v>804200О.99.0.ББ52АЖ96000</v>
          </cell>
          <cell r="F306" t="str">
            <v/>
          </cell>
          <cell r="G306" t="str">
            <v>Услуга</v>
          </cell>
        </row>
        <row r="307">
          <cell r="D307" t="str">
            <v>804200О.99.0.ББ52АА24000</v>
          </cell>
          <cell r="F307" t="str">
            <v/>
          </cell>
          <cell r="G307" t="str">
            <v>Услуга</v>
          </cell>
        </row>
        <row r="308">
          <cell r="D308" t="str">
            <v>804200О.99.0.ББ52АЖ48000</v>
          </cell>
          <cell r="F308" t="str">
            <v/>
          </cell>
          <cell r="G308" t="str">
            <v>Услуга</v>
          </cell>
        </row>
        <row r="309">
          <cell r="D309" t="str">
            <v>852101О.99.0.ББ28ЕТ68000</v>
          </cell>
          <cell r="E30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09" t="str">
            <v/>
          </cell>
          <cell r="G309" t="str">
            <v>Численность обучающихся</v>
          </cell>
        </row>
        <row r="310">
          <cell r="D310" t="str">
            <v>852101О.99.0.ББ28ЗД88000</v>
          </cell>
          <cell r="E31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0" t="str">
            <v/>
          </cell>
          <cell r="G310" t="str">
            <v>Численность обучающихся</v>
          </cell>
        </row>
        <row r="311">
          <cell r="D311" t="str">
            <v>852101О.99.0.ББ28ЗХ00000</v>
          </cell>
          <cell r="E31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1" t="str">
            <v/>
          </cell>
          <cell r="G311" t="str">
            <v>Численность обучающихся</v>
          </cell>
        </row>
        <row r="312">
          <cell r="D312" t="str">
            <v>852101О.99.0.ББ28СБ28000</v>
          </cell>
          <cell r="E31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2" t="str">
            <v/>
          </cell>
          <cell r="G312" t="str">
            <v>Численность обучающихся</v>
          </cell>
        </row>
        <row r="313">
          <cell r="D313" t="str">
            <v>852101О.99.0.ББ28СЕ60000</v>
          </cell>
          <cell r="E31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3" t="str">
            <v/>
          </cell>
          <cell r="G313" t="str">
            <v>Численность обучающихся</v>
          </cell>
        </row>
        <row r="314">
          <cell r="D314" t="str">
            <v>852101О.99.0.ББ29ТГ52002</v>
          </cell>
          <cell r="E31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14" t="str">
            <v/>
          </cell>
          <cell r="G314" t="str">
            <v>Численность обучающихся</v>
          </cell>
        </row>
        <row r="315">
          <cell r="D315" t="str">
            <v>852101О.99.0.ББ29ТГ68002</v>
          </cell>
          <cell r="E31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15" t="str">
            <v/>
          </cell>
          <cell r="G315" t="str">
            <v>Численность обучающихся</v>
          </cell>
        </row>
        <row r="316">
          <cell r="D316" t="str">
            <v>852101О.99.0.ББ28ТЗ84000</v>
          </cell>
          <cell r="E31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6" t="str">
            <v/>
          </cell>
          <cell r="G316" t="str">
            <v>Численность обучающихся</v>
          </cell>
        </row>
        <row r="317">
          <cell r="D317" t="str">
            <v>852101О.99.0.ББ28ШЭ60002</v>
          </cell>
          <cell r="E31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7" t="str">
            <v/>
          </cell>
          <cell r="G317" t="str">
            <v>Численность обучающихся</v>
          </cell>
        </row>
        <row r="318">
          <cell r="D318" t="str">
            <v>852101О.99.0.ББ28ЗХ40000</v>
          </cell>
          <cell r="E31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8" t="str">
            <v/>
          </cell>
          <cell r="G318" t="str">
            <v>Численность обучающихся</v>
          </cell>
        </row>
        <row r="319">
          <cell r="D319" t="str">
            <v>852101О.99.0.ББ28ШЮ00002</v>
          </cell>
          <cell r="E31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19" t="str">
            <v/>
          </cell>
          <cell r="G319" t="str">
            <v>Численность обучающихся</v>
          </cell>
        </row>
        <row r="320">
          <cell r="D320" t="str">
            <v>852101О.99.0.ББ28СЖ00000</v>
          </cell>
          <cell r="E32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20" t="str">
            <v/>
          </cell>
          <cell r="G320" t="str">
            <v>Численность обучающихся</v>
          </cell>
        </row>
        <row r="321">
          <cell r="D321" t="str">
            <v>804200О.99.0.ББ52АЖ48000</v>
          </cell>
          <cell r="E321" t="str">
            <v>Реализация дополнительных общеразвивающих программ</v>
          </cell>
          <cell r="F321" t="str">
            <v/>
          </cell>
          <cell r="G321" t="str">
            <v>Количество человеко-часов</v>
          </cell>
        </row>
        <row r="322">
          <cell r="D322" t="str">
            <v>852100О.99.0.БО84ЖО44000</v>
          </cell>
          <cell r="E32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22" t="str">
            <v/>
          </cell>
          <cell r="G322" t="str">
            <v>Численность  обучающихся</v>
          </cell>
        </row>
        <row r="323">
          <cell r="D323" t="str">
            <v>804200О.99.0.ББ52АЖ48000</v>
          </cell>
          <cell r="E323" t="str">
            <v>Реализация дополнительных общеразвивающих программ</v>
          </cell>
          <cell r="F323" t="str">
            <v/>
          </cell>
          <cell r="G323" t="str">
            <v>Услуга</v>
          </cell>
        </row>
        <row r="324">
          <cell r="D324" t="str">
            <v>852101О.99.0.ББ28ЕТ68000</v>
          </cell>
          <cell r="F324" t="str">
            <v/>
          </cell>
          <cell r="G324" t="str">
            <v>Численность обучающихся</v>
          </cell>
        </row>
        <row r="325">
          <cell r="D325" t="str">
            <v>852101О.99.0.ББ28ЗД88000</v>
          </cell>
          <cell r="F325" t="str">
            <v/>
          </cell>
          <cell r="G325" t="str">
            <v>Численность обучающихся</v>
          </cell>
        </row>
        <row r="326">
          <cell r="D326" t="str">
            <v>852101О.99.0.ББ28ЗХ00000</v>
          </cell>
          <cell r="F326" t="str">
            <v/>
          </cell>
          <cell r="G326" t="str">
            <v>Численность обучающихся</v>
          </cell>
        </row>
        <row r="327">
          <cell r="D327" t="str">
            <v>852101О.99.0.ББ28СБ28000</v>
          </cell>
          <cell r="F327" t="str">
            <v/>
          </cell>
          <cell r="G327" t="str">
            <v>Численность обучающихся</v>
          </cell>
        </row>
        <row r="328">
          <cell r="D328" t="str">
            <v>852101О.99.0.ББ28СЕ60000</v>
          </cell>
          <cell r="F328" t="str">
            <v/>
          </cell>
          <cell r="G328" t="str">
            <v>Численность обучающихся</v>
          </cell>
        </row>
        <row r="329">
          <cell r="D329" t="str">
            <v>852101О.99.0.ББ29ТГ52002</v>
          </cell>
          <cell r="F329" t="str">
            <v/>
          </cell>
          <cell r="G329" t="str">
            <v>Численность обучающихся</v>
          </cell>
        </row>
        <row r="330">
          <cell r="D330" t="str">
            <v>852101О.99.0.ББ29ТГ68002</v>
          </cell>
          <cell r="F330" t="str">
            <v/>
          </cell>
          <cell r="G330" t="str">
            <v>Численность обучающихся</v>
          </cell>
        </row>
        <row r="331">
          <cell r="D331" t="str">
            <v>852101О.99.0.ББ28ТЗ84000</v>
          </cell>
          <cell r="F331" t="str">
            <v/>
          </cell>
          <cell r="G331" t="str">
            <v>Численность обучающихся</v>
          </cell>
        </row>
        <row r="332">
          <cell r="D332" t="str">
            <v>852101О.99.0.ББ28ШЭ60002</v>
          </cell>
          <cell r="F332" t="str">
            <v/>
          </cell>
          <cell r="G332" t="str">
            <v>Численность обучающихся</v>
          </cell>
        </row>
        <row r="333">
          <cell r="D333" t="str">
            <v>852101О.99.0.ББ28ЗХ40000</v>
          </cell>
          <cell r="F333" t="str">
            <v/>
          </cell>
          <cell r="G333" t="str">
            <v>Численность обучающихся</v>
          </cell>
        </row>
        <row r="334">
          <cell r="D334" t="str">
            <v>852101О.99.0.ББ28ШЮ00002</v>
          </cell>
          <cell r="F334" t="str">
            <v/>
          </cell>
          <cell r="G334" t="str">
            <v>Численность обучающихся</v>
          </cell>
        </row>
        <row r="335">
          <cell r="D335" t="str">
            <v>852101О.99.0.ББ28СЖ00000</v>
          </cell>
          <cell r="F335" t="str">
            <v/>
          </cell>
          <cell r="G335" t="str">
            <v>Численность обучающихся</v>
          </cell>
        </row>
        <row r="336">
          <cell r="D336" t="str">
            <v>804200О.99.0.ББ52АЖ48000</v>
          </cell>
          <cell r="F336" t="str">
            <v/>
          </cell>
          <cell r="G336" t="str">
            <v>Количество человеко-часов</v>
          </cell>
        </row>
        <row r="337">
          <cell r="D337" t="str">
            <v>852100О.99.0.БО84ЖО44000</v>
          </cell>
          <cell r="F337" t="str">
            <v/>
          </cell>
          <cell r="G337" t="str">
            <v>Численность  обучающихся</v>
          </cell>
        </row>
        <row r="338">
          <cell r="D338" t="str">
            <v>804200О.99.0.ББ52АЖ48000</v>
          </cell>
          <cell r="F338" t="str">
            <v/>
          </cell>
          <cell r="G338" t="str">
            <v>Услуга</v>
          </cell>
        </row>
        <row r="339">
          <cell r="D339" t="str">
            <v>852101О.99.0.ББ28УЗ92000</v>
          </cell>
          <cell r="E33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39" t="str">
            <v/>
          </cell>
          <cell r="G339" t="str">
            <v>Численность обучающихся</v>
          </cell>
        </row>
        <row r="340">
          <cell r="D340" t="str">
            <v>852101О.99.0.ББ28УЭ20000</v>
          </cell>
          <cell r="E34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40" t="str">
            <v/>
          </cell>
          <cell r="G340" t="str">
            <v>Численность обучающихся</v>
          </cell>
        </row>
        <row r="341">
          <cell r="D341" t="str">
            <v>852101О.99.0.ББ28ХБ60000</v>
          </cell>
          <cell r="E34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41" t="str">
            <v/>
          </cell>
          <cell r="G341" t="str">
            <v>Численность обучающихся</v>
          </cell>
        </row>
        <row r="342">
          <cell r="D342" t="str">
            <v>852101О.99.0.ББ28УИ32000</v>
          </cell>
          <cell r="E34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42" t="str">
            <v/>
          </cell>
          <cell r="G342" t="str">
            <v>Численность обучающихся</v>
          </cell>
        </row>
        <row r="343">
          <cell r="D343" t="str">
            <v>804200О.99.0.ББ52АЖ48000</v>
          </cell>
          <cell r="E343" t="str">
            <v>Реализация дополнительных общеразвивающих программ</v>
          </cell>
          <cell r="F343" t="str">
            <v/>
          </cell>
          <cell r="G343" t="str">
            <v>Количество человеко-часов</v>
          </cell>
        </row>
        <row r="344">
          <cell r="D344" t="str">
            <v>850000.Р.49.1.12230001001</v>
          </cell>
          <cell r="E344" t="str">
            <v>48.Г67.1 Организация проведения общественно значимых мероприятий в сфере образования, науки</v>
          </cell>
          <cell r="F344" t="str">
            <v/>
          </cell>
          <cell r="G344" t="str">
            <v>Количество мероприятий</v>
          </cell>
        </row>
        <row r="345">
          <cell r="D345" t="str">
            <v>804200О.99.0.ББ52АЖ48000</v>
          </cell>
          <cell r="E345" t="str">
            <v>Реализация дополнительных общеразвивающих программ</v>
          </cell>
          <cell r="F345" t="str">
            <v/>
          </cell>
          <cell r="G345" t="str">
            <v>Услуга</v>
          </cell>
        </row>
        <row r="346">
          <cell r="D346" t="str">
            <v>852101О.99.0.ББ28УЗ92000</v>
          </cell>
          <cell r="F346" t="str">
            <v/>
          </cell>
          <cell r="G346" t="str">
            <v>Численность обучающихся</v>
          </cell>
        </row>
        <row r="347">
          <cell r="D347" t="str">
            <v>852101О.99.0.ББ28УЭ20000</v>
          </cell>
          <cell r="F347" t="str">
            <v/>
          </cell>
          <cell r="G347" t="str">
            <v>Численность обучающихся</v>
          </cell>
        </row>
        <row r="348">
          <cell r="D348" t="str">
            <v>852101О.99.0.ББ28ХБ60000</v>
          </cell>
          <cell r="F348" t="str">
            <v/>
          </cell>
          <cell r="G348" t="str">
            <v>Численность обучающихся</v>
          </cell>
        </row>
        <row r="349">
          <cell r="D349" t="str">
            <v>852101О.99.0.ББ28УИ32000</v>
          </cell>
          <cell r="F349" t="str">
            <v/>
          </cell>
          <cell r="G349" t="str">
            <v>Численность обучающихся</v>
          </cell>
        </row>
        <row r="350">
          <cell r="D350" t="str">
            <v>804200О.99.0.ББ52АЖ48000</v>
          </cell>
          <cell r="F350" t="str">
            <v/>
          </cell>
          <cell r="G350" t="str">
            <v>Количество человеко-часов</v>
          </cell>
        </row>
        <row r="351">
          <cell r="D351" t="str">
            <v>850000.Р.49.1.12230001001</v>
          </cell>
          <cell r="F351" t="str">
            <v/>
          </cell>
          <cell r="G351" t="str">
            <v>Количество мероприятий</v>
          </cell>
        </row>
        <row r="352">
          <cell r="D352" t="str">
            <v>804200О.99.0.ББ52АЖ48000</v>
          </cell>
          <cell r="F352" t="str">
            <v/>
          </cell>
          <cell r="G352" t="str">
            <v>Услуга</v>
          </cell>
        </row>
        <row r="353">
          <cell r="D353" t="str">
            <v>852101О.99.0.ББ28ТБ36000</v>
          </cell>
          <cell r="E35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3" t="str">
            <v/>
          </cell>
          <cell r="G353" t="str">
            <v>Численность обучающихся</v>
          </cell>
        </row>
        <row r="354">
          <cell r="D354" t="str">
            <v>852101О.99.0.ББ28ЦЭ44002</v>
          </cell>
          <cell r="E35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4" t="str">
            <v/>
          </cell>
          <cell r="G354" t="str">
            <v>Численность обучающихся</v>
          </cell>
        </row>
        <row r="355">
          <cell r="D355" t="str">
            <v>852101О.99.0.ББ28ГВ40000</v>
          </cell>
          <cell r="E35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5" t="str">
            <v/>
          </cell>
          <cell r="G355" t="str">
            <v>Численность обучающихся</v>
          </cell>
        </row>
        <row r="356">
          <cell r="D356" t="str">
            <v>852101О.99.0.ББ28ЧГ92002</v>
          </cell>
          <cell r="E35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6" t="str">
            <v/>
          </cell>
          <cell r="G356" t="str">
            <v>Численность обучающихся</v>
          </cell>
        </row>
        <row r="357">
          <cell r="D357" t="str">
            <v>852101О.99.0.ББ28ЧД32002</v>
          </cell>
          <cell r="E35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7" t="str">
            <v/>
          </cell>
          <cell r="G357" t="str">
            <v>Численность обучающихся</v>
          </cell>
        </row>
        <row r="358">
          <cell r="D358" t="str">
            <v>852101О.99.0.ББ28БТ36000</v>
          </cell>
          <cell r="E35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8" t="str">
            <v/>
          </cell>
          <cell r="G358" t="str">
            <v>Численность обучающихся</v>
          </cell>
        </row>
        <row r="359">
          <cell r="D359" t="str">
            <v>852101О.99.0.ББ28ЧБ76002</v>
          </cell>
          <cell r="E35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59" t="str">
            <v/>
          </cell>
          <cell r="G359" t="str">
            <v>Численность обучающихся</v>
          </cell>
        </row>
        <row r="360">
          <cell r="D360" t="str">
            <v>852101О.99.0.ББ28ЦШ28002</v>
          </cell>
          <cell r="E36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60" t="str">
            <v/>
          </cell>
          <cell r="G360" t="str">
            <v>Численность обучающихся</v>
          </cell>
        </row>
        <row r="361">
          <cell r="D361" t="str">
            <v>852101О.99.0.ББ28ЦШ68002</v>
          </cell>
          <cell r="E36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61" t="str">
            <v/>
          </cell>
          <cell r="G361" t="str">
            <v>Численность обучающихся</v>
          </cell>
        </row>
        <row r="362">
          <cell r="D362" t="str">
            <v>852101О.99.0.ББ29ДС16000</v>
          </cell>
          <cell r="E36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62" t="str">
            <v/>
          </cell>
          <cell r="G362" t="str">
            <v>Численность обучающихся</v>
          </cell>
        </row>
        <row r="363">
          <cell r="D363" t="str">
            <v>852100О.99.0.БО83АШ76000</v>
          </cell>
          <cell r="E36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63" t="str">
            <v/>
          </cell>
          <cell r="G363" t="str">
            <v>Численность обучающихся</v>
          </cell>
        </row>
        <row r="364">
          <cell r="D364" t="str">
            <v>852101О.99.0.ББ29БЛ88000</v>
          </cell>
          <cell r="E36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64" t="str">
            <v/>
          </cell>
          <cell r="G364" t="str">
            <v>Численность обучающихся</v>
          </cell>
        </row>
        <row r="365">
          <cell r="D365" t="str">
            <v>852101О.99.0.ББ29БН32000</v>
          </cell>
          <cell r="E36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65" t="str">
            <v/>
          </cell>
          <cell r="G365" t="str">
            <v>Численность обучающихся</v>
          </cell>
        </row>
        <row r="366">
          <cell r="D366" t="str">
            <v>852100О.99.0.БО83БД40000</v>
          </cell>
          <cell r="E36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366" t="str">
            <v/>
          </cell>
          <cell r="G366" t="str">
            <v>Численность обучающихся</v>
          </cell>
        </row>
        <row r="367">
          <cell r="D367" t="str">
            <v>804200О.99.0.ББ52АЖ48000</v>
          </cell>
          <cell r="E367" t="str">
            <v>Реализация дополнительных общеразвивающих программ</v>
          </cell>
          <cell r="F367" t="str">
            <v/>
          </cell>
          <cell r="G367" t="str">
            <v>Количество человеко-часов</v>
          </cell>
        </row>
        <row r="368">
          <cell r="D368" t="str">
            <v>804200О.99.0.ББ52АЖ48000</v>
          </cell>
          <cell r="E368" t="str">
            <v>Реализация дополнительных общеразвивающих программ</v>
          </cell>
          <cell r="F368" t="str">
            <v/>
          </cell>
          <cell r="G368" t="str">
            <v>Услуга</v>
          </cell>
        </row>
        <row r="369">
          <cell r="D369" t="str">
            <v>852101О.99.0.ББ28ТБ36000</v>
          </cell>
          <cell r="F369" t="str">
            <v/>
          </cell>
          <cell r="G369" t="str">
            <v>Численность обучающихся</v>
          </cell>
        </row>
        <row r="370">
          <cell r="D370" t="str">
            <v>852101О.99.0.ББ28ЦЭ44002</v>
          </cell>
          <cell r="F370" t="str">
            <v/>
          </cell>
          <cell r="G370" t="str">
            <v>Численность обучающихся</v>
          </cell>
        </row>
        <row r="371">
          <cell r="D371" t="str">
            <v>852101О.99.0.ББ28ГВ40000</v>
          </cell>
          <cell r="F371" t="str">
            <v/>
          </cell>
          <cell r="G371" t="str">
            <v>Численность обучающихся</v>
          </cell>
        </row>
        <row r="372">
          <cell r="D372" t="str">
            <v>852101О.99.0.ББ28ЧГ92002</v>
          </cell>
          <cell r="F372" t="str">
            <v/>
          </cell>
          <cell r="G372" t="str">
            <v>Численность обучающихся</v>
          </cell>
        </row>
        <row r="373">
          <cell r="D373" t="str">
            <v>852101О.99.0.ББ28ЧД32002</v>
          </cell>
          <cell r="F373" t="str">
            <v/>
          </cell>
          <cell r="G373" t="str">
            <v>Численность обучающихся</v>
          </cell>
        </row>
        <row r="374">
          <cell r="D374" t="str">
            <v>852101О.99.0.ББ28БТ36000</v>
          </cell>
          <cell r="F374" t="str">
            <v/>
          </cell>
          <cell r="G374" t="str">
            <v>Численность обучающихся</v>
          </cell>
        </row>
        <row r="375">
          <cell r="D375" t="str">
            <v>852101О.99.0.ББ28ЧБ76002</v>
          </cell>
          <cell r="F375" t="str">
            <v/>
          </cell>
          <cell r="G375" t="str">
            <v>Численность обучающихся</v>
          </cell>
        </row>
        <row r="376">
          <cell r="D376" t="str">
            <v>852101О.99.0.ББ28ЦШ28002</v>
          </cell>
          <cell r="F376" t="str">
            <v/>
          </cell>
          <cell r="G376" t="str">
            <v>Численность обучающихся</v>
          </cell>
        </row>
        <row r="377">
          <cell r="D377" t="str">
            <v>852101О.99.0.ББ28ЦШ68002</v>
          </cell>
          <cell r="F377" t="str">
            <v/>
          </cell>
          <cell r="G377" t="str">
            <v>Численность обучающихся</v>
          </cell>
        </row>
        <row r="378">
          <cell r="D378" t="str">
            <v>852101О.99.0.ББ29ДС16000</v>
          </cell>
          <cell r="F378" t="str">
            <v/>
          </cell>
          <cell r="G378" t="str">
            <v>Численность обучающихся</v>
          </cell>
        </row>
        <row r="379">
          <cell r="D379" t="str">
            <v>852100О.99.0.БО83АШ76000</v>
          </cell>
          <cell r="F379" t="str">
            <v/>
          </cell>
          <cell r="G379" t="str">
            <v>Численность обучающихся</v>
          </cell>
        </row>
        <row r="380">
          <cell r="D380" t="str">
            <v>852101О.99.0.ББ29БЛ88000</v>
          </cell>
          <cell r="F380" t="str">
            <v/>
          </cell>
          <cell r="G380" t="str">
            <v>Численность обучающихся</v>
          </cell>
        </row>
        <row r="381">
          <cell r="D381" t="str">
            <v>852101О.99.0.ББ29БН32000</v>
          </cell>
          <cell r="F381" t="str">
            <v/>
          </cell>
          <cell r="G381" t="str">
            <v>Численность обучающихся</v>
          </cell>
        </row>
        <row r="382">
          <cell r="D382" t="str">
            <v>852100О.99.0.БО83БД40000</v>
          </cell>
          <cell r="F382" t="str">
            <v/>
          </cell>
          <cell r="G382" t="str">
            <v>Численность обучающихся</v>
          </cell>
        </row>
        <row r="383">
          <cell r="D383" t="str">
            <v>804200О.99.0.ББ52АЖ48000</v>
          </cell>
          <cell r="F383" t="str">
            <v/>
          </cell>
          <cell r="G383" t="str">
            <v>Количество человеко-часов</v>
          </cell>
        </row>
        <row r="384">
          <cell r="D384" t="str">
            <v>804200О.99.0.ББ52АЖ48000</v>
          </cell>
          <cell r="F384" t="str">
            <v/>
          </cell>
          <cell r="G384" t="str">
            <v>Услуга</v>
          </cell>
        </row>
        <row r="385">
          <cell r="D385" t="str">
            <v>852101О.99.0.ББ28БО04000</v>
          </cell>
          <cell r="E38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85" t="str">
            <v/>
          </cell>
          <cell r="G385" t="str">
            <v>Численность обучающихся</v>
          </cell>
        </row>
        <row r="386">
          <cell r="D386" t="str">
            <v>852100О.99.0.БО84БЛ88000</v>
          </cell>
          <cell r="E38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86" t="str">
            <v/>
          </cell>
          <cell r="G386" t="str">
            <v>Численность обучающихся</v>
          </cell>
        </row>
        <row r="387">
          <cell r="D387" t="str">
            <v>852101О.99.0.ББ28БО28000</v>
          </cell>
          <cell r="E38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87" t="str">
            <v/>
          </cell>
          <cell r="G387" t="str">
            <v>Численность обучающихся</v>
          </cell>
        </row>
        <row r="388">
          <cell r="D388" t="str">
            <v>852101О.99.0.ББ28БО76000</v>
          </cell>
          <cell r="E38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88" t="str">
            <v/>
          </cell>
          <cell r="G388" t="str">
            <v>Численность обучающихся</v>
          </cell>
        </row>
        <row r="389">
          <cell r="D389" t="str">
            <v>852101О.99.0.ББ28ДЩ80000</v>
          </cell>
          <cell r="E38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89" t="str">
            <v/>
          </cell>
          <cell r="G389" t="str">
            <v>Численность обучающихся</v>
          </cell>
        </row>
        <row r="390">
          <cell r="D390" t="str">
            <v>852101О.99.0.ББ28ДЩ08000</v>
          </cell>
          <cell r="E39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0" t="str">
            <v/>
          </cell>
          <cell r="G390" t="str">
            <v>Численность обучающихся</v>
          </cell>
        </row>
        <row r="391">
          <cell r="D391" t="str">
            <v>852101О.99.0.ББ28ДЭ04000</v>
          </cell>
          <cell r="E39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1" t="str">
            <v/>
          </cell>
          <cell r="G391" t="str">
            <v>Численность обучающихся</v>
          </cell>
        </row>
        <row r="392">
          <cell r="D392" t="str">
            <v>852101О.99.0.ББ28ДЩ32000</v>
          </cell>
          <cell r="E39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2" t="str">
            <v/>
          </cell>
          <cell r="G392" t="str">
            <v>Численность обучающихся</v>
          </cell>
        </row>
        <row r="393">
          <cell r="D393" t="str">
            <v>852101О.99.0.ББ28ДЩ40000</v>
          </cell>
          <cell r="E39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3" t="str">
            <v/>
          </cell>
          <cell r="G393" t="str">
            <v>Численность обучающихся</v>
          </cell>
        </row>
        <row r="394">
          <cell r="D394" t="str">
            <v>852101О.99.0.ББ28ЧФ04002</v>
          </cell>
          <cell r="E39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4" t="str">
            <v/>
          </cell>
          <cell r="G394" t="str">
            <v>Численность обучающихся</v>
          </cell>
        </row>
        <row r="395">
          <cell r="D395" t="str">
            <v>852100О.99.0.БО84ДЮ24000</v>
          </cell>
          <cell r="E39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5" t="str">
            <v/>
          </cell>
          <cell r="G395" t="str">
            <v>Численность обучающихся</v>
          </cell>
        </row>
        <row r="396">
          <cell r="D396" t="str">
            <v>852101О.99.0.ББ28ЕФ84000</v>
          </cell>
          <cell r="E39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6" t="str">
            <v/>
          </cell>
          <cell r="G396" t="str">
            <v>Численность обучающихся</v>
          </cell>
        </row>
        <row r="397">
          <cell r="D397" t="str">
            <v>852100О.99.0.БО84ЕМ20000</v>
          </cell>
          <cell r="E39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7" t="str">
            <v/>
          </cell>
          <cell r="G397" t="str">
            <v>Численность обучающихся</v>
          </cell>
        </row>
        <row r="398">
          <cell r="D398" t="str">
            <v>852101О.99.0.ББ28ЕЩ16000</v>
          </cell>
          <cell r="E39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8" t="str">
            <v/>
          </cell>
          <cell r="G398" t="str">
            <v>Численность обучающихся</v>
          </cell>
        </row>
        <row r="399">
          <cell r="D399" t="str">
            <v>852101О.99.0.ББ28ЧШ68002</v>
          </cell>
          <cell r="E39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399" t="str">
            <v/>
          </cell>
          <cell r="G399" t="str">
            <v>Численность обучающихся</v>
          </cell>
        </row>
        <row r="400">
          <cell r="D400" t="str">
            <v>852101О.99.0.ББ28ЧЩ08002</v>
          </cell>
          <cell r="E40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0" t="str">
            <v/>
          </cell>
          <cell r="G400" t="str">
            <v>Численность обучающихся</v>
          </cell>
        </row>
        <row r="401">
          <cell r="D401" t="str">
            <v>852101О.99.0.ББ28ЧШ36002</v>
          </cell>
          <cell r="E40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1" t="str">
            <v/>
          </cell>
          <cell r="G401" t="str">
            <v>Численность обучающихся</v>
          </cell>
        </row>
        <row r="402">
          <cell r="D402" t="str">
            <v>852101О.99.0.ББ28ЕЩ48000</v>
          </cell>
          <cell r="E40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2" t="str">
            <v/>
          </cell>
          <cell r="G402" t="str">
            <v>Численность обучающихся</v>
          </cell>
        </row>
        <row r="403">
          <cell r="D403" t="str">
            <v>852101О.99.0.ББ28ЛУ80000</v>
          </cell>
          <cell r="E40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3" t="str">
            <v/>
          </cell>
          <cell r="G403" t="str">
            <v>Численность обучающихся</v>
          </cell>
        </row>
        <row r="404">
          <cell r="D404" t="str">
            <v>852101О.99.0.ББ28ЖК12000</v>
          </cell>
          <cell r="E40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4" t="str">
            <v/>
          </cell>
          <cell r="G404" t="str">
            <v>Численность обучающихся</v>
          </cell>
        </row>
        <row r="405">
          <cell r="D405" t="str">
            <v>852101О.99.0.ББ28РЭ68000</v>
          </cell>
          <cell r="E40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5" t="str">
            <v/>
          </cell>
          <cell r="G405" t="str">
            <v>Численность обучающихся</v>
          </cell>
        </row>
        <row r="406">
          <cell r="D406" t="str">
            <v>852101О.99.0.ББ28РЩ96000</v>
          </cell>
          <cell r="E40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6" t="str">
            <v/>
          </cell>
          <cell r="G406" t="str">
            <v>Численность обучающихся</v>
          </cell>
        </row>
        <row r="407">
          <cell r="D407" t="str">
            <v>852101О.99.0.ББ28ЛУ08000</v>
          </cell>
          <cell r="E40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07" t="str">
            <v/>
          </cell>
          <cell r="G407" t="str">
            <v>Численность обучающихся</v>
          </cell>
        </row>
        <row r="408">
          <cell r="D408" t="str">
            <v>852101О.99.0.ББ29БО76000</v>
          </cell>
          <cell r="E40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08" t="str">
            <v/>
          </cell>
          <cell r="G408" t="str">
            <v>Численность обучающихся</v>
          </cell>
        </row>
        <row r="409">
          <cell r="D409" t="str">
            <v>852100О.99.0.БО83БВ24000</v>
          </cell>
          <cell r="E40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09" t="str">
            <v/>
          </cell>
          <cell r="G409" t="str">
            <v>Численность обучающихся</v>
          </cell>
        </row>
        <row r="410">
          <cell r="D410" t="str">
            <v>852101О.99.0.ББ29ГЦ28000</v>
          </cell>
          <cell r="E41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0" t="str">
            <v/>
          </cell>
          <cell r="G410" t="str">
            <v>Численность обучающихся</v>
          </cell>
        </row>
        <row r="411">
          <cell r="D411" t="str">
            <v>852101О.99.0.ББ29ГЦ12000</v>
          </cell>
          <cell r="E41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1" t="str">
            <v/>
          </cell>
          <cell r="G411" t="str">
            <v>Численность обучающихся</v>
          </cell>
        </row>
        <row r="412">
          <cell r="D412" t="str">
            <v>852101О.99.0.ББ29БЛ88000</v>
          </cell>
          <cell r="E41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2" t="str">
            <v/>
          </cell>
          <cell r="G412" t="str">
            <v>Численность обучающихся</v>
          </cell>
        </row>
        <row r="413">
          <cell r="D413" t="str">
            <v>852100О.99.0.БО83БД40000</v>
          </cell>
          <cell r="E41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3" t="str">
            <v/>
          </cell>
          <cell r="G413" t="str">
            <v>Численность обучающихся</v>
          </cell>
        </row>
        <row r="414">
          <cell r="D414" t="str">
            <v>852101О.99.0.ББ29СЦ92002</v>
          </cell>
          <cell r="E41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4" t="str">
            <v/>
          </cell>
          <cell r="G414" t="str">
            <v>Численность обучающихся</v>
          </cell>
        </row>
        <row r="415">
          <cell r="D415" t="str">
            <v>852101О.99.0.ББ29СЦ44002</v>
          </cell>
          <cell r="E41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5" t="str">
            <v/>
          </cell>
          <cell r="G415" t="str">
            <v>Численность обучающихся</v>
          </cell>
        </row>
        <row r="416">
          <cell r="D416" t="str">
            <v>852101О.99.0.ББ29ДП72000</v>
          </cell>
          <cell r="E41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6" t="str">
            <v/>
          </cell>
          <cell r="G416" t="str">
            <v>Численность обучающихся</v>
          </cell>
        </row>
        <row r="417">
          <cell r="D417" t="str">
            <v>852101О.99.0.ББ29ГЖ72000</v>
          </cell>
          <cell r="E41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7" t="str">
            <v/>
          </cell>
          <cell r="G417" t="str">
            <v>Численность обучающихся</v>
          </cell>
        </row>
        <row r="418">
          <cell r="D418" t="str">
            <v>852101О.99.0.ББ29КМ52000</v>
          </cell>
          <cell r="E41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18" t="str">
            <v/>
          </cell>
          <cell r="G418" t="str">
            <v>Численность обучающихся</v>
          </cell>
        </row>
        <row r="419">
          <cell r="D419" t="str">
            <v>804200О.99.0.ББ59АА73001</v>
          </cell>
          <cell r="E419" t="str">
            <v>Реализация дополнительных профессиональных программ профессиональной переподготовки</v>
          </cell>
          <cell r="F419" t="str">
            <v/>
          </cell>
          <cell r="G419" t="str">
            <v>Количество человеко-часов</v>
          </cell>
        </row>
        <row r="420">
          <cell r="D420" t="str">
            <v>804200О.99.0.ББ59АА72001</v>
          </cell>
          <cell r="E420" t="str">
            <v>Реализация дополнительных профессиональных программ профессиональной переподготовки</v>
          </cell>
          <cell r="F420" t="str">
            <v/>
          </cell>
          <cell r="G420" t="str">
            <v>Количество человеко-часов</v>
          </cell>
        </row>
        <row r="421">
          <cell r="D421" t="str">
            <v>804200О.99.0.ББ60АА73001</v>
          </cell>
          <cell r="E421" t="str">
            <v>Реализация дополнительных профессиональных программ повышения квалификации</v>
          </cell>
          <cell r="F421" t="str">
            <v/>
          </cell>
          <cell r="G421" t="str">
            <v>Количество человеко-часов</v>
          </cell>
        </row>
        <row r="422">
          <cell r="D422" t="str">
            <v>804200О.99.0.ББ60АА72001</v>
          </cell>
          <cell r="E422" t="str">
            <v>Реализация дополнительных профессиональных программ повышения квалификации</v>
          </cell>
          <cell r="F422" t="str">
            <v/>
          </cell>
          <cell r="G422" t="str">
            <v>Количество человеко-часов</v>
          </cell>
        </row>
        <row r="423">
          <cell r="D423" t="str">
            <v>804200О.99.0.ББ65АА01000</v>
          </cell>
          <cell r="E423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423" t="str">
            <v/>
          </cell>
          <cell r="G423" t="str">
            <v>0</v>
          </cell>
        </row>
        <row r="424">
          <cell r="D424" t="str">
            <v>804200О.99.0.ББ65АА02000</v>
          </cell>
          <cell r="E424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424" t="str">
            <v/>
          </cell>
          <cell r="G424" t="str">
            <v>Количество человеко-часов</v>
          </cell>
        </row>
        <row r="425">
          <cell r="D425" t="str">
            <v>804200О.99.0.ББ63АБ93000</v>
          </cell>
          <cell r="E425" t="str">
            <v>Реализация основных профессиональных образовательных программ профессионального обучения - программам переподготовки рабочих и служащих</v>
          </cell>
          <cell r="F425" t="str">
            <v/>
          </cell>
          <cell r="G425" t="str">
            <v>Количество человеко-часов</v>
          </cell>
        </row>
        <row r="426">
          <cell r="D426" t="str">
            <v>804200О.99.0.ББ63АБ92000</v>
          </cell>
          <cell r="E426" t="str">
            <v>Реализация основных профессиональных образовательных программ профессионального обучения - программам переподготовки рабочих и служащих</v>
          </cell>
          <cell r="F426" t="str">
            <v/>
          </cell>
          <cell r="G426" t="str">
            <v>Количество человеко-часов</v>
          </cell>
        </row>
        <row r="427">
          <cell r="D427" t="str">
            <v>804200О.99.0.ББ52АЖ48000</v>
          </cell>
          <cell r="E427" t="str">
            <v>Реализация дополнительных общеразвивающих программ</v>
          </cell>
          <cell r="F427" t="str">
            <v/>
          </cell>
          <cell r="G427" t="str">
            <v>Количество человеко-часов</v>
          </cell>
        </row>
        <row r="428">
          <cell r="D428" t="str">
            <v>852101О.99.0.ББ29БП24000</v>
          </cell>
          <cell r="E42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28" t="str">
            <v/>
          </cell>
          <cell r="G428" t="str">
            <v>Численность обучающихся</v>
          </cell>
        </row>
        <row r="429">
          <cell r="D429" t="str">
            <v>852101О.99.0.ББ29БС64000</v>
          </cell>
          <cell r="E42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29" t="str">
            <v/>
          </cell>
          <cell r="G429" t="str">
            <v>Численность обучающихся</v>
          </cell>
        </row>
        <row r="430">
          <cell r="D430" t="str">
            <v>852101О.99.0.ББ29ГЦ60000</v>
          </cell>
          <cell r="E43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30" t="str">
            <v/>
          </cell>
          <cell r="G430" t="str">
            <v>Численность обучающихся</v>
          </cell>
        </row>
        <row r="431">
          <cell r="D431" t="str">
            <v>852101О.99.0.ББ29ГЦ36000</v>
          </cell>
          <cell r="E43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31" t="str">
            <v/>
          </cell>
          <cell r="G431" t="str">
            <v>Численность обучающихся</v>
          </cell>
        </row>
        <row r="432">
          <cell r="D432" t="str">
            <v>852101О.99.0.ББ29ДР20000</v>
          </cell>
          <cell r="E43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32" t="str">
            <v/>
          </cell>
          <cell r="G432" t="str">
            <v>Численность обучающихся</v>
          </cell>
        </row>
        <row r="433">
          <cell r="D433" t="str">
            <v>852101О.99.0.ББ29ДЧ40000</v>
          </cell>
          <cell r="E43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33" t="str">
            <v/>
          </cell>
          <cell r="G433" t="str">
            <v>Численность обучающихся</v>
          </cell>
        </row>
        <row r="434">
          <cell r="D434" t="str">
            <v>852101О.99.0.ББ29ДЦ92000</v>
          </cell>
          <cell r="E43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34" t="str">
            <v/>
          </cell>
          <cell r="G434" t="str">
            <v>Численность обучающихся</v>
          </cell>
        </row>
        <row r="435">
          <cell r="D435" t="str">
            <v>850000.Р.49.1.12230001001</v>
          </cell>
          <cell r="E435" t="str">
            <v>48.Г67.1 Организация проведения общественно значимых мероприятий в сфере образования, науки</v>
          </cell>
          <cell r="F435" t="str">
            <v/>
          </cell>
          <cell r="G435" t="str">
            <v>Количество мероприятий</v>
          </cell>
        </row>
        <row r="436">
          <cell r="D436" t="str">
            <v>804200О.99.0.ББ52АЖ48000</v>
          </cell>
          <cell r="E436" t="str">
            <v>Реализация дополнительных общеразвивающих программ</v>
          </cell>
          <cell r="F436" t="str">
            <v/>
          </cell>
          <cell r="G436" t="str">
            <v>Услуга</v>
          </cell>
        </row>
        <row r="437">
          <cell r="D437" t="str">
            <v>852101О.99.0.ББ28БО04000</v>
          </cell>
          <cell r="F437" t="str">
            <v/>
          </cell>
          <cell r="G437" t="str">
            <v>Численность обучающихся</v>
          </cell>
        </row>
        <row r="438">
          <cell r="D438" t="str">
            <v>852100О.99.0.БО84БЛ88000</v>
          </cell>
          <cell r="F438" t="str">
            <v/>
          </cell>
          <cell r="G438" t="str">
            <v>Численность обучающихся</v>
          </cell>
        </row>
        <row r="439">
          <cell r="D439" t="str">
            <v>852101О.99.0.ББ28БО28000</v>
          </cell>
          <cell r="F439" t="str">
            <v/>
          </cell>
          <cell r="G439" t="str">
            <v>Численность обучающихся</v>
          </cell>
        </row>
        <row r="440">
          <cell r="D440" t="str">
            <v>852101О.99.0.ББ28БО76000</v>
          </cell>
          <cell r="F440" t="str">
            <v/>
          </cell>
          <cell r="G440" t="str">
            <v>Численность обучающихся</v>
          </cell>
        </row>
        <row r="441">
          <cell r="D441" t="str">
            <v>852101О.99.0.ББ28ДЩ80000</v>
          </cell>
          <cell r="F441" t="str">
            <v/>
          </cell>
          <cell r="G441" t="str">
            <v>Численность обучающихся</v>
          </cell>
        </row>
        <row r="442">
          <cell r="D442" t="str">
            <v>852101О.99.0.ББ28ДЩ08000</v>
          </cell>
          <cell r="F442" t="str">
            <v/>
          </cell>
          <cell r="G442" t="str">
            <v>Численность обучающихся</v>
          </cell>
        </row>
        <row r="443">
          <cell r="D443" t="str">
            <v>852101О.99.0.ББ28ДЭ04000</v>
          </cell>
          <cell r="F443" t="str">
            <v/>
          </cell>
          <cell r="G443" t="str">
            <v>Численность обучающихся</v>
          </cell>
        </row>
        <row r="444">
          <cell r="D444" t="str">
            <v>852101О.99.0.ББ28ДЩ32000</v>
          </cell>
          <cell r="F444" t="str">
            <v/>
          </cell>
          <cell r="G444" t="str">
            <v>Численность обучающихся</v>
          </cell>
        </row>
        <row r="445">
          <cell r="D445" t="str">
            <v>852101О.99.0.ББ28ДЩ40000</v>
          </cell>
          <cell r="F445" t="str">
            <v/>
          </cell>
          <cell r="G445" t="str">
            <v>Численность обучающихся</v>
          </cell>
        </row>
        <row r="446">
          <cell r="D446" t="str">
            <v>852101О.99.0.ББ28ЧФ04002</v>
          </cell>
          <cell r="F446" t="str">
            <v/>
          </cell>
          <cell r="G446" t="str">
            <v>Численность обучающихся</v>
          </cell>
        </row>
        <row r="447">
          <cell r="D447" t="str">
            <v>852100О.99.0.БО84ДЮ24000</v>
          </cell>
          <cell r="F447" t="str">
            <v/>
          </cell>
          <cell r="G447" t="str">
            <v>Численность обучающихся</v>
          </cell>
        </row>
        <row r="448">
          <cell r="D448" t="str">
            <v>852101О.99.0.ББ28ЕФ84000</v>
          </cell>
          <cell r="F448" t="str">
            <v/>
          </cell>
          <cell r="G448" t="str">
            <v>Численность обучающихся</v>
          </cell>
        </row>
        <row r="449">
          <cell r="D449" t="str">
            <v>852100О.99.0.БО84ЕМ20000</v>
          </cell>
          <cell r="F449" t="str">
            <v/>
          </cell>
          <cell r="G449" t="str">
            <v>Численность обучающихся</v>
          </cell>
        </row>
        <row r="450">
          <cell r="D450" t="str">
            <v>852101О.99.0.ББ28ЕЩ16000</v>
          </cell>
          <cell r="F450" t="str">
            <v/>
          </cell>
          <cell r="G450" t="str">
            <v>Численность обучающихся</v>
          </cell>
        </row>
        <row r="451">
          <cell r="D451" t="str">
            <v>852101О.99.0.ББ28ЧШ68002</v>
          </cell>
          <cell r="F451" t="str">
            <v/>
          </cell>
          <cell r="G451" t="str">
            <v>Численность обучающихся</v>
          </cell>
        </row>
        <row r="452">
          <cell r="D452" t="str">
            <v>852101О.99.0.ББ28ЧЩ08002</v>
          </cell>
          <cell r="F452" t="str">
            <v/>
          </cell>
          <cell r="G452" t="str">
            <v>Численность обучающихся</v>
          </cell>
        </row>
        <row r="453">
          <cell r="D453" t="str">
            <v>852101О.99.0.ББ28ЧШ36002</v>
          </cell>
          <cell r="F453" t="str">
            <v/>
          </cell>
          <cell r="G453" t="str">
            <v>Численность обучающихся</v>
          </cell>
        </row>
        <row r="454">
          <cell r="D454" t="str">
            <v>852101О.99.0.ББ28ЕЩ48000</v>
          </cell>
          <cell r="F454" t="str">
            <v/>
          </cell>
          <cell r="G454" t="str">
            <v>Численность обучающихся</v>
          </cell>
        </row>
        <row r="455">
          <cell r="D455" t="str">
            <v>852101О.99.0.ББ28ЛУ80000</v>
          </cell>
          <cell r="F455" t="str">
            <v/>
          </cell>
          <cell r="G455" t="str">
            <v>Численность обучающихся</v>
          </cell>
        </row>
        <row r="456">
          <cell r="D456" t="str">
            <v>852101О.99.0.ББ28ЖК12000</v>
          </cell>
          <cell r="F456" t="str">
            <v/>
          </cell>
          <cell r="G456" t="str">
            <v>Численность обучающихся</v>
          </cell>
        </row>
        <row r="457">
          <cell r="D457" t="str">
            <v>852101О.99.0.ББ28РЭ68000</v>
          </cell>
          <cell r="F457" t="str">
            <v/>
          </cell>
          <cell r="G457" t="str">
            <v>Численность обучающихся</v>
          </cell>
        </row>
        <row r="458">
          <cell r="D458" t="str">
            <v>852101О.99.0.ББ28РЩ96000</v>
          </cell>
          <cell r="F458" t="str">
            <v/>
          </cell>
          <cell r="G458" t="str">
            <v>Численность обучающихся</v>
          </cell>
        </row>
        <row r="459">
          <cell r="D459" t="str">
            <v>852101О.99.0.ББ28ЛУ08000</v>
          </cell>
          <cell r="F459" t="str">
            <v/>
          </cell>
          <cell r="G459" t="str">
            <v>Численность обучающихся</v>
          </cell>
        </row>
        <row r="460">
          <cell r="D460" t="str">
            <v>852101О.99.0.ББ29БО76000</v>
          </cell>
          <cell r="F460" t="str">
            <v/>
          </cell>
          <cell r="G460" t="str">
            <v>Численность обучающихся</v>
          </cell>
        </row>
        <row r="461">
          <cell r="D461" t="str">
            <v>852100О.99.0.БО83БВ24000</v>
          </cell>
          <cell r="F461" t="str">
            <v/>
          </cell>
          <cell r="G461" t="str">
            <v>Численность обучающихся</v>
          </cell>
        </row>
        <row r="462">
          <cell r="D462" t="str">
            <v>852101О.99.0.ББ29ГЦ28000</v>
          </cell>
          <cell r="F462" t="str">
            <v/>
          </cell>
          <cell r="G462" t="str">
            <v>Численность обучающихся</v>
          </cell>
        </row>
        <row r="463">
          <cell r="D463" t="str">
            <v>852101О.99.0.ББ29ГЦ12000</v>
          </cell>
          <cell r="F463" t="str">
            <v/>
          </cell>
          <cell r="G463" t="str">
            <v>Численность обучающихся</v>
          </cell>
        </row>
        <row r="464">
          <cell r="D464" t="str">
            <v>852101О.99.0.ББ29БЛ88000</v>
          </cell>
          <cell r="F464" t="str">
            <v/>
          </cell>
          <cell r="G464" t="str">
            <v>Численность обучающихся</v>
          </cell>
        </row>
        <row r="465">
          <cell r="D465" t="str">
            <v>852100О.99.0.БО83БД40000</v>
          </cell>
          <cell r="F465" t="str">
            <v/>
          </cell>
          <cell r="G465" t="str">
            <v>Численность обучающихся</v>
          </cell>
        </row>
        <row r="466">
          <cell r="D466" t="str">
            <v>852101О.99.0.ББ29СЦ92002</v>
          </cell>
          <cell r="F466" t="str">
            <v/>
          </cell>
          <cell r="G466" t="str">
            <v>Численность обучающихся</v>
          </cell>
        </row>
        <row r="467">
          <cell r="D467" t="str">
            <v>852101О.99.0.ББ29СЦ44002</v>
          </cell>
          <cell r="F467" t="str">
            <v/>
          </cell>
          <cell r="G467" t="str">
            <v>Численность обучающихся</v>
          </cell>
        </row>
        <row r="468">
          <cell r="D468" t="str">
            <v>852101О.99.0.ББ29ДП72000</v>
          </cell>
          <cell r="F468" t="str">
            <v/>
          </cell>
          <cell r="G468" t="str">
            <v>Численность обучающихся</v>
          </cell>
        </row>
        <row r="469">
          <cell r="D469" t="str">
            <v>852101О.99.0.ББ29ГЖ72000</v>
          </cell>
          <cell r="F469" t="str">
            <v/>
          </cell>
          <cell r="G469" t="str">
            <v>Численность обучающихся</v>
          </cell>
        </row>
        <row r="470">
          <cell r="D470" t="str">
            <v>852101О.99.0.ББ29КМ52000</v>
          </cell>
          <cell r="F470" t="str">
            <v/>
          </cell>
          <cell r="G470" t="str">
            <v>Численность обучающихся</v>
          </cell>
        </row>
        <row r="471">
          <cell r="D471" t="str">
            <v>804200О.99.0.ББ59АА73001</v>
          </cell>
          <cell r="F471" t="str">
            <v/>
          </cell>
          <cell r="G471" t="str">
            <v>Количество человеко-часов</v>
          </cell>
        </row>
        <row r="472">
          <cell r="D472" t="str">
            <v>804200О.99.0.ББ59АА72001</v>
          </cell>
          <cell r="F472" t="str">
            <v/>
          </cell>
          <cell r="G472" t="str">
            <v>Количество человеко-часов</v>
          </cell>
        </row>
        <row r="473">
          <cell r="D473" t="str">
            <v>804200О.99.0.ББ60АА73001</v>
          </cell>
          <cell r="F473" t="str">
            <v/>
          </cell>
          <cell r="G473" t="str">
            <v>Количество человеко-часов</v>
          </cell>
        </row>
        <row r="474">
          <cell r="D474" t="str">
            <v>804200О.99.0.ББ60АА72001</v>
          </cell>
          <cell r="F474" t="str">
            <v/>
          </cell>
          <cell r="G474" t="str">
            <v>Количество человеко-часов</v>
          </cell>
        </row>
        <row r="475">
          <cell r="D475" t="str">
            <v>804200О.99.0.ББ65АА01000</v>
          </cell>
          <cell r="F475" t="str">
            <v/>
          </cell>
          <cell r="G475" t="str">
            <v>0</v>
          </cell>
        </row>
        <row r="476">
          <cell r="D476" t="str">
            <v>804200О.99.0.ББ65АА02000</v>
          </cell>
          <cell r="F476" t="str">
            <v/>
          </cell>
          <cell r="G476" t="str">
            <v>Количество человеко-часов</v>
          </cell>
        </row>
        <row r="477">
          <cell r="D477" t="str">
            <v>804200О.99.0.ББ63АБ93000</v>
          </cell>
          <cell r="F477" t="str">
            <v/>
          </cell>
          <cell r="G477" t="str">
            <v>Количество человеко-часов</v>
          </cell>
        </row>
        <row r="478">
          <cell r="D478" t="str">
            <v>804200О.99.0.ББ63АБ92000</v>
          </cell>
          <cell r="F478" t="str">
            <v/>
          </cell>
          <cell r="G478" t="str">
            <v>Количество человеко-часов</v>
          </cell>
        </row>
        <row r="479">
          <cell r="D479" t="str">
            <v>804200О.99.0.ББ52АЖ48000</v>
          </cell>
          <cell r="F479" t="str">
            <v/>
          </cell>
          <cell r="G479" t="str">
            <v>Количество человеко-часов</v>
          </cell>
        </row>
        <row r="480">
          <cell r="D480" t="str">
            <v>852101О.99.0.ББ29БП24000</v>
          </cell>
          <cell r="F480" t="str">
            <v/>
          </cell>
          <cell r="G480" t="str">
            <v>Численность обучающихся</v>
          </cell>
        </row>
        <row r="481">
          <cell r="D481" t="str">
            <v>852101О.99.0.ББ29БС64000</v>
          </cell>
          <cell r="F481" t="str">
            <v/>
          </cell>
          <cell r="G481" t="str">
            <v>Численность обучающихся</v>
          </cell>
        </row>
        <row r="482">
          <cell r="D482" t="str">
            <v>852101О.99.0.ББ29ГЦ60000</v>
          </cell>
          <cell r="F482" t="str">
            <v/>
          </cell>
          <cell r="G482" t="str">
            <v>Численность обучающихся</v>
          </cell>
        </row>
        <row r="483">
          <cell r="D483" t="str">
            <v>852101О.99.0.ББ29ГЦ36000</v>
          </cell>
          <cell r="F483" t="str">
            <v/>
          </cell>
          <cell r="G483" t="str">
            <v>Численность обучающихся</v>
          </cell>
        </row>
        <row r="484">
          <cell r="D484" t="str">
            <v>852101О.99.0.ББ29ДР20000</v>
          </cell>
          <cell r="F484" t="str">
            <v/>
          </cell>
          <cell r="G484" t="str">
            <v>Численность обучающихся</v>
          </cell>
        </row>
        <row r="485">
          <cell r="D485" t="str">
            <v>852101О.99.0.ББ29ДЧ40000</v>
          </cell>
          <cell r="F485" t="str">
            <v/>
          </cell>
          <cell r="G485" t="str">
            <v>Численность обучающихся</v>
          </cell>
        </row>
        <row r="486">
          <cell r="D486" t="str">
            <v>852101О.99.0.ББ29ДЦ92000</v>
          </cell>
          <cell r="F486" t="str">
            <v/>
          </cell>
          <cell r="G486" t="str">
            <v>Численность обучающихся</v>
          </cell>
        </row>
        <row r="487">
          <cell r="D487" t="str">
            <v>850000.Р.49.1.12230001001</v>
          </cell>
          <cell r="F487" t="str">
            <v/>
          </cell>
          <cell r="G487" t="str">
            <v>Количество мероприятий</v>
          </cell>
        </row>
        <row r="488">
          <cell r="D488" t="str">
            <v>804200О.99.0.ББ52АЖ48000</v>
          </cell>
          <cell r="F488" t="str">
            <v/>
          </cell>
          <cell r="G488" t="str">
            <v>Услуга</v>
          </cell>
        </row>
        <row r="489">
          <cell r="D489" t="str">
            <v>852101О.99.0.ББ28ЗГ12000</v>
          </cell>
          <cell r="E48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89" t="str">
            <v/>
          </cell>
          <cell r="G489" t="str">
            <v>Численность обучающихся</v>
          </cell>
        </row>
        <row r="490">
          <cell r="D490" t="str">
            <v>852101О.99.0.ББ29БО76000</v>
          </cell>
          <cell r="E49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0" t="str">
            <v/>
          </cell>
          <cell r="G490" t="str">
            <v>Численность обучающихся</v>
          </cell>
        </row>
        <row r="491">
          <cell r="D491" t="str">
            <v>852101О.99.0.ББ28ШТ36002</v>
          </cell>
          <cell r="E49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91" t="str">
            <v/>
          </cell>
          <cell r="G491" t="str">
            <v>Численность обучающихся</v>
          </cell>
        </row>
        <row r="492">
          <cell r="D492" t="str">
            <v>852101О.99.0.ББ28ЗХ00000</v>
          </cell>
          <cell r="E49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92" t="str">
            <v/>
          </cell>
          <cell r="G492" t="str">
            <v>Численность обучающихся</v>
          </cell>
        </row>
        <row r="493">
          <cell r="D493" t="str">
            <v>852101О.99.0.ББ29ЖЯ84000</v>
          </cell>
          <cell r="E49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3" t="str">
            <v/>
          </cell>
          <cell r="G493" t="str">
            <v>Численность обучающихся</v>
          </cell>
        </row>
        <row r="494">
          <cell r="D494" t="str">
            <v>852101О.99.0.ББ29ГЦ12000</v>
          </cell>
          <cell r="E49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4" t="str">
            <v/>
          </cell>
          <cell r="G494" t="str">
            <v>Численность обучающихся</v>
          </cell>
        </row>
        <row r="495">
          <cell r="D495" t="str">
            <v>852101О.99.0.ББ29ТГ52002</v>
          </cell>
          <cell r="E49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5" t="str">
            <v/>
          </cell>
          <cell r="G495" t="str">
            <v>Численность обучающихся</v>
          </cell>
        </row>
        <row r="496">
          <cell r="D496" t="str">
            <v>852101О.99.0.ББ29КМ52000</v>
          </cell>
          <cell r="E49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6" t="str">
            <v/>
          </cell>
          <cell r="G496" t="str">
            <v>Численность обучающихся</v>
          </cell>
        </row>
        <row r="497">
          <cell r="D497" t="str">
            <v>852101О.99.0.ББ29ОО28000</v>
          </cell>
          <cell r="E49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7" t="str">
            <v/>
          </cell>
          <cell r="G497" t="str">
            <v>Численность обучающихся</v>
          </cell>
        </row>
        <row r="498">
          <cell r="D498" t="str">
            <v>852101О.99.0.ББ29ПМ20000</v>
          </cell>
          <cell r="E49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498" t="str">
            <v/>
          </cell>
          <cell r="G498" t="str">
            <v>Численность обучающихся</v>
          </cell>
        </row>
        <row r="499">
          <cell r="D499" t="str">
            <v>852101О.99.0.ББ28ИВ80000</v>
          </cell>
          <cell r="E49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499" t="str">
            <v/>
          </cell>
          <cell r="G499" t="str">
            <v>Численность обучающихся</v>
          </cell>
        </row>
        <row r="500">
          <cell r="D500" t="str">
            <v>852101О.99.0.ББ28РЭ20000</v>
          </cell>
          <cell r="E50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0" t="str">
            <v/>
          </cell>
          <cell r="G500" t="str">
            <v>Численность обучающихся</v>
          </cell>
        </row>
        <row r="501">
          <cell r="D501" t="str">
            <v>852101О.99.0.ББ28ЛО76000</v>
          </cell>
          <cell r="E50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1" t="str">
            <v/>
          </cell>
          <cell r="G501" t="str">
            <v>Численность обучающихся</v>
          </cell>
        </row>
        <row r="502">
          <cell r="D502" t="str">
            <v>852100О.99.0.БО83ММ68000</v>
          </cell>
          <cell r="E50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02" t="str">
            <v/>
          </cell>
          <cell r="G502" t="str">
            <v>Численность обучающихся</v>
          </cell>
        </row>
        <row r="503">
          <cell r="D503" t="str">
            <v>852100О.99.0.БО83БВ24000</v>
          </cell>
          <cell r="E50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03" t="str">
            <v/>
          </cell>
          <cell r="G503" t="str">
            <v>0</v>
          </cell>
        </row>
        <row r="504">
          <cell r="D504" t="str">
            <v>852101О.99.0.ББ28ПХ96000</v>
          </cell>
          <cell r="E50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4" t="str">
            <v/>
          </cell>
          <cell r="G504" t="str">
            <v>Численность обучающихся</v>
          </cell>
        </row>
        <row r="505">
          <cell r="D505" t="str">
            <v>852101О.99.0.ББ28ПЭ28000</v>
          </cell>
          <cell r="E50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5" t="str">
            <v/>
          </cell>
          <cell r="G505" t="str">
            <v>Численность обучающихся</v>
          </cell>
        </row>
        <row r="506">
          <cell r="D506" t="str">
            <v>804200О.99.0.ББ65АВ01000</v>
          </cell>
          <cell r="E506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506" t="str">
            <v/>
          </cell>
          <cell r="G506" t="str">
            <v>Количество человеко-часов</v>
          </cell>
        </row>
        <row r="507">
          <cell r="D507" t="str">
            <v>852101О.99.0.ББ28ЗХ40000</v>
          </cell>
          <cell r="E50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7" t="str">
            <v/>
          </cell>
          <cell r="G507" t="str">
            <v>Численность обучающихся</v>
          </cell>
        </row>
        <row r="508">
          <cell r="D508" t="str">
            <v>852101О.99.0.ББ28ПХ56000</v>
          </cell>
          <cell r="E50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8" t="str">
            <v/>
          </cell>
          <cell r="G508" t="str">
            <v>Численность обучающихся</v>
          </cell>
        </row>
        <row r="509">
          <cell r="D509" t="str">
            <v>852101О.99.0.ББ28ШС96002</v>
          </cell>
          <cell r="E50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09" t="str">
            <v/>
          </cell>
          <cell r="G509" t="str">
            <v>Численность обучающихся</v>
          </cell>
        </row>
        <row r="510">
          <cell r="D510" t="str">
            <v>852101О.99.0.ББ28ШЮ00002</v>
          </cell>
          <cell r="E51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10" t="str">
            <v/>
          </cell>
          <cell r="G510" t="str">
            <v>Численность обучающихся</v>
          </cell>
        </row>
        <row r="511">
          <cell r="D511" t="str">
            <v>852101О.99.0.ББ28УЕ76000</v>
          </cell>
          <cell r="E51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11" t="str">
            <v/>
          </cell>
          <cell r="G511" t="str">
            <v>Численность обучающихся</v>
          </cell>
        </row>
        <row r="512">
          <cell r="D512" t="str">
            <v>852101О.99.0.ББ28ЦЖ00000</v>
          </cell>
          <cell r="E51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12" t="str">
            <v/>
          </cell>
          <cell r="G512" t="str">
            <v>Численность обучающихся</v>
          </cell>
        </row>
        <row r="513">
          <cell r="D513" t="str">
            <v>852101О.99.0.ББ28УЖ16000</v>
          </cell>
          <cell r="E51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13" t="str">
            <v/>
          </cell>
          <cell r="G513" t="str">
            <v>Численность обучающихся</v>
          </cell>
        </row>
        <row r="514">
          <cell r="D514" t="str">
            <v>852101О.99.0.ББ28УЛ08000</v>
          </cell>
          <cell r="E51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14" t="str">
            <v/>
          </cell>
          <cell r="G514" t="str">
            <v>Численность обучающихся</v>
          </cell>
        </row>
        <row r="515">
          <cell r="D515" t="str">
            <v>804200О.99.0.ББ52АЖ48000</v>
          </cell>
          <cell r="E515" t="str">
            <v>Реализация дополнительных общеразвивающих программ</v>
          </cell>
          <cell r="F515" t="str">
            <v/>
          </cell>
          <cell r="G515" t="str">
            <v>Количество человеко-часов</v>
          </cell>
        </row>
        <row r="516">
          <cell r="D516" t="str">
            <v>852101О.99.0.ББ29ТВ08002</v>
          </cell>
          <cell r="E51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16" t="str">
            <v/>
          </cell>
          <cell r="G516" t="str">
            <v>Численность обучающихся</v>
          </cell>
        </row>
        <row r="517">
          <cell r="D517" t="str">
            <v>852100О.99.0.БО83ЕО36000</v>
          </cell>
          <cell r="E51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17" t="str">
            <v/>
          </cell>
          <cell r="G517" t="str">
            <v>Чичленность обучающихся</v>
          </cell>
        </row>
        <row r="518">
          <cell r="D518" t="str">
            <v>852100О.99.0.БО83ГА24000</v>
          </cell>
          <cell r="E51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18" t="str">
            <v/>
          </cell>
          <cell r="G518" t="str">
            <v>Чичленность обучающихся</v>
          </cell>
        </row>
        <row r="519">
          <cell r="D519" t="str">
            <v>852101О.99.0.ББ28ЛП00000</v>
          </cell>
          <cell r="E51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19" t="str">
            <v/>
          </cell>
          <cell r="G519" t="str">
            <v>Численность обучающихся</v>
          </cell>
        </row>
        <row r="520">
          <cell r="D520" t="str">
            <v>852101О.99.0.ББ28ЛП16000</v>
          </cell>
          <cell r="E52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20" t="str">
            <v/>
          </cell>
          <cell r="G520" t="str">
            <v>Численность обучающихся</v>
          </cell>
        </row>
        <row r="521">
          <cell r="D521" t="str">
            <v>804200О.99.0.ББ52АЖ48000</v>
          </cell>
          <cell r="E521" t="str">
            <v>Реализация дополнительных общеразвивающих программ</v>
          </cell>
          <cell r="F521" t="str">
            <v/>
          </cell>
          <cell r="G521" t="str">
            <v>Услуга</v>
          </cell>
        </row>
        <row r="522">
          <cell r="D522" t="str">
            <v>852101О.99.0.ББ28ЗГ12000</v>
          </cell>
          <cell r="F522" t="str">
            <v/>
          </cell>
          <cell r="G522" t="str">
            <v>Численность обучающихся</v>
          </cell>
        </row>
        <row r="523">
          <cell r="D523" t="str">
            <v>852101О.99.0.ББ29БО76000</v>
          </cell>
          <cell r="F523" t="str">
            <v/>
          </cell>
          <cell r="G523" t="str">
            <v>Численность обучающихся</v>
          </cell>
        </row>
        <row r="524">
          <cell r="D524" t="str">
            <v>852101О.99.0.ББ28ШТ36002</v>
          </cell>
          <cell r="F524" t="str">
            <v/>
          </cell>
          <cell r="G524" t="str">
            <v>Численность обучающихся</v>
          </cell>
        </row>
        <row r="525">
          <cell r="D525" t="str">
            <v>852101О.99.0.ББ28ЗХ00000</v>
          </cell>
          <cell r="F525" t="str">
            <v/>
          </cell>
          <cell r="G525" t="str">
            <v>Численность обучающихся</v>
          </cell>
        </row>
        <row r="526">
          <cell r="D526" t="str">
            <v>852101О.99.0.ББ29ЖЯ84000</v>
          </cell>
          <cell r="F526" t="str">
            <v/>
          </cell>
          <cell r="G526" t="str">
            <v>Численность обучающихся</v>
          </cell>
        </row>
        <row r="527">
          <cell r="D527" t="str">
            <v>852101О.99.0.ББ29ГЦ12000</v>
          </cell>
          <cell r="F527" t="str">
            <v/>
          </cell>
          <cell r="G527" t="str">
            <v>Численность обучающихся</v>
          </cell>
        </row>
        <row r="528">
          <cell r="D528" t="str">
            <v>852101О.99.0.ББ29ТГ52002</v>
          </cell>
          <cell r="F528" t="str">
            <v/>
          </cell>
          <cell r="G528" t="str">
            <v>Численность обучающихся</v>
          </cell>
        </row>
        <row r="529">
          <cell r="D529" t="str">
            <v>852101О.99.0.ББ29КМ52000</v>
          </cell>
          <cell r="F529" t="str">
            <v/>
          </cell>
          <cell r="G529" t="str">
            <v>Численность обучающихся</v>
          </cell>
        </row>
        <row r="530">
          <cell r="D530" t="str">
            <v>852101О.99.0.ББ29ОО28000</v>
          </cell>
          <cell r="F530" t="str">
            <v/>
          </cell>
          <cell r="G530" t="str">
            <v>Численность обучающихся</v>
          </cell>
        </row>
        <row r="531">
          <cell r="D531" t="str">
            <v>852101О.99.0.ББ29ПМ20000</v>
          </cell>
          <cell r="F531" t="str">
            <v/>
          </cell>
          <cell r="G531" t="str">
            <v>Численность обучающихся</v>
          </cell>
        </row>
        <row r="532">
          <cell r="D532" t="str">
            <v>852101О.99.0.ББ28ИВ80000</v>
          </cell>
          <cell r="F532" t="str">
            <v/>
          </cell>
          <cell r="G532" t="str">
            <v>Численность обучающихся</v>
          </cell>
        </row>
        <row r="533">
          <cell r="D533" t="str">
            <v>852101О.99.0.ББ28РЭ20000</v>
          </cell>
          <cell r="F533" t="str">
            <v/>
          </cell>
          <cell r="G533" t="str">
            <v>Численность обучающихся</v>
          </cell>
        </row>
        <row r="534">
          <cell r="D534" t="str">
            <v>852101О.99.0.ББ28ЛО76000</v>
          </cell>
          <cell r="F534" t="str">
            <v/>
          </cell>
          <cell r="G534" t="str">
            <v>Численность обучающихся</v>
          </cell>
        </row>
        <row r="535">
          <cell r="D535" t="str">
            <v>852100О.99.0.БО83ММ68000</v>
          </cell>
          <cell r="F535" t="str">
            <v/>
          </cell>
          <cell r="G535" t="str">
            <v>Численность обучающихся</v>
          </cell>
        </row>
        <row r="536">
          <cell r="D536" t="str">
            <v>852100О.99.0.БО83БВ24000</v>
          </cell>
          <cell r="F536" t="str">
            <v/>
          </cell>
          <cell r="G536" t="str">
            <v>0</v>
          </cell>
        </row>
        <row r="537">
          <cell r="D537" t="str">
            <v>852101О.99.0.ББ28ПХ96000</v>
          </cell>
          <cell r="F537" t="str">
            <v/>
          </cell>
          <cell r="G537" t="str">
            <v>Численность обучающихся</v>
          </cell>
        </row>
        <row r="538">
          <cell r="D538" t="str">
            <v>852101О.99.0.ББ28ПЭ28000</v>
          </cell>
          <cell r="F538" t="str">
            <v/>
          </cell>
          <cell r="G538" t="str">
            <v>Численность обучающихся</v>
          </cell>
        </row>
        <row r="539">
          <cell r="D539" t="str">
            <v>804200О.99.0.ББ65АВ01000</v>
          </cell>
          <cell r="F539" t="str">
            <v/>
          </cell>
          <cell r="G539" t="str">
            <v>Количество человеко-часов</v>
          </cell>
        </row>
        <row r="540">
          <cell r="D540" t="str">
            <v>852101О.99.0.ББ28ЗХ40000</v>
          </cell>
          <cell r="F540" t="str">
            <v/>
          </cell>
          <cell r="G540" t="str">
            <v>Численность обучающихся</v>
          </cell>
        </row>
        <row r="541">
          <cell r="D541" t="str">
            <v>852101О.99.0.ББ28ПХ56000</v>
          </cell>
          <cell r="F541" t="str">
            <v/>
          </cell>
          <cell r="G541" t="str">
            <v>Численность обучающихся</v>
          </cell>
        </row>
        <row r="542">
          <cell r="D542" t="str">
            <v>852101О.99.0.ББ28ШС96002</v>
          </cell>
          <cell r="F542" t="str">
            <v/>
          </cell>
          <cell r="G542" t="str">
            <v>Численность обучающихся</v>
          </cell>
        </row>
        <row r="543">
          <cell r="D543" t="str">
            <v>852101О.99.0.ББ28ШЮ00002</v>
          </cell>
          <cell r="F543" t="str">
            <v/>
          </cell>
          <cell r="G543" t="str">
            <v>Численность обучающихся</v>
          </cell>
        </row>
        <row r="544">
          <cell r="D544" t="str">
            <v>852101О.99.0.ББ28УЕ76000</v>
          </cell>
          <cell r="F544" t="str">
            <v/>
          </cell>
          <cell r="G544" t="str">
            <v>Численность обучающихся</v>
          </cell>
        </row>
        <row r="545">
          <cell r="D545" t="str">
            <v>852101О.99.0.ББ28ЦЖ00000</v>
          </cell>
          <cell r="F545" t="str">
            <v/>
          </cell>
          <cell r="G545" t="str">
            <v>Численность обучающихся</v>
          </cell>
        </row>
        <row r="546">
          <cell r="D546" t="str">
            <v>852101О.99.0.ББ28УЖ16000</v>
          </cell>
          <cell r="F546" t="str">
            <v/>
          </cell>
          <cell r="G546" t="str">
            <v>Численность обучающихся</v>
          </cell>
        </row>
        <row r="547">
          <cell r="D547" t="str">
            <v>852101О.99.0.ББ28УЛ08000</v>
          </cell>
          <cell r="F547" t="str">
            <v/>
          </cell>
          <cell r="G547" t="str">
            <v>Численность обучающихся</v>
          </cell>
        </row>
        <row r="548">
          <cell r="D548" t="str">
            <v>804200О.99.0.ББ52АЖ48000</v>
          </cell>
          <cell r="F548" t="str">
            <v/>
          </cell>
          <cell r="G548" t="str">
            <v>Количество человеко-часов</v>
          </cell>
        </row>
        <row r="549">
          <cell r="D549" t="str">
            <v>852101О.99.0.ББ29ТВ08002</v>
          </cell>
          <cell r="F549" t="str">
            <v/>
          </cell>
          <cell r="G549" t="str">
            <v>Численность обучающихся</v>
          </cell>
        </row>
        <row r="550">
          <cell r="D550" t="str">
            <v>852100О.99.0.БО83ЕО36000</v>
          </cell>
          <cell r="F550" t="str">
            <v/>
          </cell>
          <cell r="G550" t="str">
            <v>Чичленность обучающихся</v>
          </cell>
        </row>
        <row r="551">
          <cell r="D551" t="str">
            <v>852100О.99.0.БО83ГА24000</v>
          </cell>
          <cell r="F551" t="str">
            <v/>
          </cell>
          <cell r="G551" t="str">
            <v>Чичленность обучающихся</v>
          </cell>
        </row>
        <row r="552">
          <cell r="D552" t="str">
            <v>852101О.99.0.ББ28ЛП00000</v>
          </cell>
          <cell r="F552" t="str">
            <v/>
          </cell>
          <cell r="G552" t="str">
            <v>Численность обучающихся</v>
          </cell>
        </row>
        <row r="553">
          <cell r="D553" t="str">
            <v>852101О.99.0.ББ28ЛП16000</v>
          </cell>
          <cell r="F553" t="str">
            <v/>
          </cell>
          <cell r="G553" t="str">
            <v>Численность обучающихся</v>
          </cell>
        </row>
        <row r="554">
          <cell r="D554" t="str">
            <v>804200О.99.0.ББ52АЖ48000</v>
          </cell>
          <cell r="F554" t="str">
            <v/>
          </cell>
          <cell r="G554" t="str">
            <v>Услуга</v>
          </cell>
        </row>
        <row r="555">
          <cell r="D555" t="str">
            <v>852101О.99.0.ББ28УЗ92000</v>
          </cell>
          <cell r="E55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55" t="str">
            <v/>
          </cell>
          <cell r="G555" t="str">
            <v>Численность обучающихся</v>
          </cell>
        </row>
        <row r="556">
          <cell r="D556" t="str">
            <v>852101О.99.0.ББ28УЕ76000</v>
          </cell>
          <cell r="E55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56" t="str">
            <v/>
          </cell>
          <cell r="G556" t="str">
            <v>Численность обучающихся</v>
          </cell>
        </row>
        <row r="557">
          <cell r="D557" t="str">
            <v>852101О.99.0.ББ28УЖ16000</v>
          </cell>
          <cell r="E55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57" t="str">
            <v/>
          </cell>
          <cell r="G557" t="str">
            <v>Численность обучающихся</v>
          </cell>
        </row>
        <row r="558">
          <cell r="D558" t="str">
            <v>852101О.99.0.ББ28УЭ20000</v>
          </cell>
          <cell r="E55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58" t="str">
            <v/>
          </cell>
          <cell r="G558" t="str">
            <v>Численность обучающихся</v>
          </cell>
        </row>
        <row r="559">
          <cell r="D559" t="str">
            <v>852101О.99.0.ББ28СП64000</v>
          </cell>
          <cell r="E55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59" t="str">
            <v/>
          </cell>
          <cell r="G559" t="str">
            <v>Численность обучающихся</v>
          </cell>
        </row>
        <row r="560">
          <cell r="D560" t="str">
            <v>852101О.99.0.ББ29ОО28000</v>
          </cell>
          <cell r="E56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60" t="str">
            <v/>
          </cell>
          <cell r="G560" t="str">
            <v>Численность обучающихся</v>
          </cell>
        </row>
        <row r="561">
          <cell r="D561" t="str">
            <v>852100О.99.0.БО83ММ68000</v>
          </cell>
          <cell r="E56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61" t="str">
            <v/>
          </cell>
          <cell r="G561" t="str">
            <v>Численность обучающихся</v>
          </cell>
        </row>
        <row r="562">
          <cell r="D562" t="str">
            <v>852101О.99.0.ББ28СБ28000</v>
          </cell>
          <cell r="E56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62" t="str">
            <v/>
          </cell>
          <cell r="G562" t="str">
            <v>Численность обучающихся</v>
          </cell>
        </row>
        <row r="563">
          <cell r="D563" t="str">
            <v>852101О.99.0.ББ28СБ68000</v>
          </cell>
          <cell r="E56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63" t="str">
            <v/>
          </cell>
          <cell r="G563" t="str">
            <v>Численность обучающихся</v>
          </cell>
        </row>
        <row r="564">
          <cell r="D564" t="str">
            <v>852101О.99.0.ББ28АР12000</v>
          </cell>
          <cell r="E56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64" t="str">
            <v/>
          </cell>
          <cell r="G564" t="str">
            <v>Численность обучающихся</v>
          </cell>
        </row>
        <row r="565">
          <cell r="D565" t="str">
            <v>852101О.99.0.ББ28ПЩ88000</v>
          </cell>
          <cell r="E56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65" t="str">
            <v/>
          </cell>
          <cell r="G565" t="str">
            <v>Численность обучающихся</v>
          </cell>
        </row>
        <row r="566">
          <cell r="D566" t="str">
            <v>852101О.99.0.ББ28ПЭ28000</v>
          </cell>
          <cell r="E56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66" t="str">
            <v/>
          </cell>
          <cell r="G566" t="str">
            <v>Численность обучающихся</v>
          </cell>
        </row>
        <row r="567">
          <cell r="D567" t="str">
            <v>852101О.99.0.ББ29ЖЯ84000</v>
          </cell>
          <cell r="E56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67" t="str">
            <v/>
          </cell>
          <cell r="G567" t="str">
            <v>Численность обучающихся</v>
          </cell>
        </row>
        <row r="568">
          <cell r="D568" t="str">
            <v>852100О.99.0.БО83ЕО36000</v>
          </cell>
          <cell r="E56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568" t="str">
            <v/>
          </cell>
          <cell r="G568" t="str">
            <v>Численность обучащихся</v>
          </cell>
        </row>
        <row r="569">
          <cell r="D569" t="str">
            <v>852101О.99.0.ББ28ШС96002</v>
          </cell>
          <cell r="E56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69" t="str">
            <v/>
          </cell>
          <cell r="G569" t="str">
            <v>Численность обучающихся</v>
          </cell>
        </row>
        <row r="570">
          <cell r="D570" t="str">
            <v>852100О.99.0.БО84ПС24000</v>
          </cell>
          <cell r="E57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0" t="str">
            <v/>
          </cell>
          <cell r="G570" t="str">
            <v>Чичленность обучающихся</v>
          </cell>
        </row>
        <row r="571">
          <cell r="D571" t="str">
            <v>852101О.99.0.ББ28ШТ36002</v>
          </cell>
          <cell r="E57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1" t="str">
            <v/>
          </cell>
          <cell r="G571" t="str">
            <v>Численность обучающихся</v>
          </cell>
        </row>
        <row r="572">
          <cell r="D572" t="str">
            <v>852101О.99.0.ББ28ЛО76000</v>
          </cell>
          <cell r="E57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2" t="str">
            <v/>
          </cell>
          <cell r="G572" t="str">
            <v>Численность обучающихся</v>
          </cell>
        </row>
        <row r="573">
          <cell r="D573" t="str">
            <v>852101О.99.0.ББ28РУ48000</v>
          </cell>
          <cell r="E57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3" t="str">
            <v/>
          </cell>
          <cell r="G573" t="str">
            <v>Численность обучающихся</v>
          </cell>
        </row>
        <row r="574">
          <cell r="D574" t="str">
            <v>852100О.99.0.БО84ПЧ72000</v>
          </cell>
          <cell r="E57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4" t="str">
            <v/>
          </cell>
          <cell r="G574" t="str">
            <v>Численность обучающихся</v>
          </cell>
        </row>
        <row r="575">
          <cell r="D575" t="str">
            <v>852101О.99.0.ББ28СГ44000</v>
          </cell>
          <cell r="E57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5" t="str">
            <v/>
          </cell>
          <cell r="G575" t="str">
            <v>Численность обучающихся</v>
          </cell>
        </row>
        <row r="576">
          <cell r="D576" t="str">
            <v>852100О.99.0.БО84ОЩ80000</v>
          </cell>
          <cell r="E57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6" t="str">
            <v/>
          </cell>
          <cell r="G576" t="str">
            <v>Численность обучающихся</v>
          </cell>
        </row>
        <row r="577">
          <cell r="D577" t="str">
            <v>852101О.99.0.ББ28УИ64000</v>
          </cell>
          <cell r="E57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7" t="str">
            <v/>
          </cell>
          <cell r="G577" t="str">
            <v>Численность обучающихся</v>
          </cell>
        </row>
        <row r="578">
          <cell r="D578" t="str">
            <v>852101О.99.0.ББ28УЭ92000</v>
          </cell>
          <cell r="E57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8" t="str">
            <v/>
          </cell>
          <cell r="G578" t="str">
            <v>Численность обучающихся</v>
          </cell>
        </row>
        <row r="579">
          <cell r="D579" t="str">
            <v>852101О.99.0.ББ28ШТ68002</v>
          </cell>
          <cell r="E57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579" t="str">
            <v/>
          </cell>
          <cell r="G579" t="str">
            <v>Численность обучающихся</v>
          </cell>
        </row>
        <row r="580">
          <cell r="D580" t="str">
            <v>801012О.99.0.БА81АЦ60001</v>
          </cell>
          <cell r="E580" t="str">
            <v>Реализация основных общеобразовательных программ начального общего образования</v>
          </cell>
          <cell r="F580" t="str">
            <v/>
          </cell>
          <cell r="G580" t="str">
            <v>Число обучающихся</v>
          </cell>
        </row>
        <row r="581">
          <cell r="D581" t="str">
            <v>801012О.99.0.БА81АЦ60001</v>
          </cell>
          <cell r="E581" t="str">
            <v>Реализация дополнительных общеразвивающих программ</v>
          </cell>
          <cell r="F581" t="str">
            <v/>
          </cell>
          <cell r="G581" t="str">
            <v>Число обучающихся</v>
          </cell>
        </row>
        <row r="582">
          <cell r="D582" t="str">
            <v>801012О.99.0.БА81АЦ60001</v>
          </cell>
          <cell r="E582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582" t="str">
            <v/>
          </cell>
          <cell r="G582" t="str">
            <v>Число обучающихся</v>
          </cell>
        </row>
        <row r="583">
          <cell r="D583" t="str">
            <v>804200О.99.0.ББ52АЖ48000</v>
          </cell>
          <cell r="E583" t="str">
            <v>Реализация дополнительных общеразвивающих программ</v>
          </cell>
          <cell r="F583" t="str">
            <v/>
          </cell>
          <cell r="G583" t="str">
            <v>Количество человеко-часов</v>
          </cell>
        </row>
        <row r="584">
          <cell r="D584" t="str">
            <v>804200О.99.0.ББ65АВ01000</v>
          </cell>
          <cell r="F584" t="str">
            <v/>
          </cell>
          <cell r="G584" t="str">
            <v>Количество человеко-часов</v>
          </cell>
        </row>
        <row r="585">
          <cell r="D585" t="str">
            <v>804200О.99.0.ББ52АЖ48000</v>
          </cell>
          <cell r="F585" t="str">
            <v/>
          </cell>
          <cell r="G585" t="str">
            <v>Услуга</v>
          </cell>
        </row>
        <row r="586">
          <cell r="D586" t="str">
            <v>852101О.99.0.ББ28УЗ92000</v>
          </cell>
          <cell r="F586" t="str">
            <v/>
          </cell>
          <cell r="G586" t="str">
            <v>Численность обучающихся</v>
          </cell>
        </row>
        <row r="587">
          <cell r="D587" t="str">
            <v>852101О.99.0.ББ28УЕ76000</v>
          </cell>
          <cell r="F587" t="str">
            <v/>
          </cell>
          <cell r="G587" t="str">
            <v>Численность обучающихся</v>
          </cell>
        </row>
        <row r="588">
          <cell r="D588" t="str">
            <v>852101О.99.0.ББ28УЖ16000</v>
          </cell>
          <cell r="F588" t="str">
            <v/>
          </cell>
          <cell r="G588" t="str">
            <v>Численность обучающихся</v>
          </cell>
        </row>
        <row r="589">
          <cell r="D589" t="str">
            <v>852101О.99.0.ББ28УЭ20000</v>
          </cell>
          <cell r="F589" t="str">
            <v/>
          </cell>
          <cell r="G589" t="str">
            <v>Численность обучающихся</v>
          </cell>
        </row>
        <row r="590">
          <cell r="D590" t="str">
            <v>852101О.99.0.ББ28СП64000</v>
          </cell>
          <cell r="F590" t="str">
            <v/>
          </cell>
          <cell r="G590" t="str">
            <v>Численность обучающихся</v>
          </cell>
        </row>
        <row r="591">
          <cell r="D591" t="str">
            <v>852101О.99.0.ББ29ОО28000</v>
          </cell>
          <cell r="F591" t="str">
            <v/>
          </cell>
          <cell r="G591" t="str">
            <v>Численность обучающихся</v>
          </cell>
        </row>
        <row r="592">
          <cell r="D592" t="str">
            <v>852100О.99.0.БО83ММ68000</v>
          </cell>
          <cell r="F592" t="str">
            <v/>
          </cell>
          <cell r="G592" t="str">
            <v>Численность обучающихся</v>
          </cell>
        </row>
        <row r="593">
          <cell r="D593" t="str">
            <v>852101О.99.0.ББ28СБ28000</v>
          </cell>
          <cell r="F593" t="str">
            <v/>
          </cell>
          <cell r="G593" t="str">
            <v>Численность обучающихся</v>
          </cell>
        </row>
        <row r="594">
          <cell r="D594" t="str">
            <v>852101О.99.0.ББ28СБ68000</v>
          </cell>
          <cell r="F594" t="str">
            <v/>
          </cell>
          <cell r="G594" t="str">
            <v>Численность обучающихся</v>
          </cell>
        </row>
        <row r="595">
          <cell r="D595" t="str">
            <v>852101О.99.0.ББ28АР12000</v>
          </cell>
          <cell r="F595" t="str">
            <v/>
          </cell>
          <cell r="G595" t="str">
            <v>Численность обучающихся</v>
          </cell>
        </row>
        <row r="596">
          <cell r="D596" t="str">
            <v>852101О.99.0.ББ28ПЩ88000</v>
          </cell>
          <cell r="F596" t="str">
            <v/>
          </cell>
          <cell r="G596" t="str">
            <v>Численность обучающихся</v>
          </cell>
        </row>
        <row r="597">
          <cell r="D597" t="str">
            <v>852101О.99.0.ББ28ПЭ28000</v>
          </cell>
          <cell r="F597" t="str">
            <v/>
          </cell>
          <cell r="G597" t="str">
            <v>Численность обучающихся</v>
          </cell>
        </row>
        <row r="598">
          <cell r="D598" t="str">
            <v>852101О.99.0.ББ29ЖЯ84000</v>
          </cell>
          <cell r="F598" t="str">
            <v/>
          </cell>
          <cell r="G598" t="str">
            <v>Численность обучающихся</v>
          </cell>
        </row>
        <row r="599">
          <cell r="D599" t="str">
            <v>852100О.99.0.БО83ЕО36000</v>
          </cell>
          <cell r="F599" t="str">
            <v/>
          </cell>
          <cell r="G599" t="str">
            <v>Численность обучащихся</v>
          </cell>
        </row>
        <row r="600">
          <cell r="D600" t="str">
            <v>852101О.99.0.ББ28ШС96002</v>
          </cell>
          <cell r="F600" t="str">
            <v/>
          </cell>
          <cell r="G600" t="str">
            <v>Численность обучающихся</v>
          </cell>
        </row>
        <row r="601">
          <cell r="D601" t="str">
            <v>852100О.99.0.БО84ПС24000</v>
          </cell>
          <cell r="F601" t="str">
            <v/>
          </cell>
          <cell r="G601" t="str">
            <v>Чичленность обучающихся</v>
          </cell>
        </row>
        <row r="602">
          <cell r="D602" t="str">
            <v>852101О.99.0.ББ28ШТ36002</v>
          </cell>
          <cell r="F602" t="str">
            <v/>
          </cell>
          <cell r="G602" t="str">
            <v>Численность обучающихся</v>
          </cell>
        </row>
        <row r="603">
          <cell r="D603" t="str">
            <v>852101О.99.0.ББ28ЛО76000</v>
          </cell>
          <cell r="F603" t="str">
            <v/>
          </cell>
          <cell r="G603" t="str">
            <v>Численность обучающихся</v>
          </cell>
        </row>
        <row r="604">
          <cell r="D604" t="str">
            <v>852101О.99.0.ББ28РУ48000</v>
          </cell>
          <cell r="F604" t="str">
            <v/>
          </cell>
          <cell r="G604" t="str">
            <v>Численность обучающихся</v>
          </cell>
        </row>
        <row r="605">
          <cell r="D605" t="str">
            <v>852100О.99.0.БО84ПЧ72000</v>
          </cell>
          <cell r="F605" t="str">
            <v/>
          </cell>
          <cell r="G605" t="str">
            <v>Численность обучающихся</v>
          </cell>
        </row>
        <row r="606">
          <cell r="D606" t="str">
            <v>852101О.99.0.ББ28СГ44000</v>
          </cell>
          <cell r="F606" t="str">
            <v/>
          </cell>
          <cell r="G606" t="str">
            <v>Численность обучающихся</v>
          </cell>
        </row>
        <row r="607">
          <cell r="D607" t="str">
            <v>852100О.99.0.БО84ОЩ80000</v>
          </cell>
          <cell r="F607" t="str">
            <v/>
          </cell>
          <cell r="G607" t="str">
            <v>Численность обучающихся</v>
          </cell>
        </row>
        <row r="608">
          <cell r="D608" t="str">
            <v>852101О.99.0.ББ28УИ64000</v>
          </cell>
          <cell r="F608" t="str">
            <v/>
          </cell>
          <cell r="G608" t="str">
            <v>Численность обучающихся</v>
          </cell>
        </row>
        <row r="609">
          <cell r="D609" t="str">
            <v>852101О.99.0.ББ28УЭ92000</v>
          </cell>
          <cell r="F609" t="str">
            <v/>
          </cell>
          <cell r="G609" t="str">
            <v>Численность обучающихся</v>
          </cell>
        </row>
        <row r="610">
          <cell r="D610" t="str">
            <v>852101О.99.0.ББ28ШТ68002</v>
          </cell>
          <cell r="F610" t="str">
            <v/>
          </cell>
          <cell r="G610" t="str">
            <v>Численность обучающихся</v>
          </cell>
        </row>
        <row r="611">
          <cell r="D611" t="str">
            <v>801012О.99.0.БА81АЦ60001</v>
          </cell>
          <cell r="F611" t="str">
            <v/>
          </cell>
          <cell r="G611" t="str">
            <v>Число обучающихся</v>
          </cell>
        </row>
        <row r="612">
          <cell r="D612" t="str">
            <v>804200О.99.0.ББ52АЖ48000</v>
          </cell>
          <cell r="F612" t="str">
            <v/>
          </cell>
          <cell r="G612" t="str">
            <v>Количество человеко-часов</v>
          </cell>
        </row>
        <row r="613">
          <cell r="D613" t="str">
            <v>804200О.99.0.ББ65АВ01000</v>
          </cell>
          <cell r="F613" t="str">
            <v/>
          </cell>
          <cell r="G613" t="str">
            <v>Количество человеко-часов</v>
          </cell>
        </row>
        <row r="614">
          <cell r="D614" t="str">
            <v>804200О.99.0.ББ52АЖ48000</v>
          </cell>
          <cell r="F614" t="str">
            <v/>
          </cell>
          <cell r="G614" t="str">
            <v>Услуга</v>
          </cell>
        </row>
        <row r="615">
          <cell r="D615" t="str">
            <v>852101О.99.0.ББ29ПР68000</v>
          </cell>
          <cell r="E61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15" t="str">
            <v/>
          </cell>
          <cell r="G615" t="str">
            <v>Численность обучающихся</v>
          </cell>
        </row>
        <row r="616">
          <cell r="D616" t="str">
            <v>852101О.99.0.ББ29КМ52000</v>
          </cell>
          <cell r="E61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16" t="str">
            <v/>
          </cell>
          <cell r="G616" t="str">
            <v>Численность обучающихся</v>
          </cell>
        </row>
        <row r="617">
          <cell r="D617" t="str">
            <v>852101О.99.0.ББ29ГЦ12000</v>
          </cell>
          <cell r="E617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17" t="str">
            <v/>
          </cell>
          <cell r="G617" t="str">
            <v>Численность обучающихся</v>
          </cell>
        </row>
        <row r="618">
          <cell r="D618" t="str">
            <v>852101О.99.0.ББ29ОО28000</v>
          </cell>
          <cell r="E61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18" t="str">
            <v/>
          </cell>
          <cell r="G618" t="str">
            <v>Численность обучающихся</v>
          </cell>
        </row>
        <row r="619">
          <cell r="D619" t="str">
            <v>852101О.99.0.ББ29ОО44000</v>
          </cell>
          <cell r="E61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19" t="str">
            <v/>
          </cell>
          <cell r="G619" t="str">
            <v>Численность обучающихся</v>
          </cell>
        </row>
        <row r="620">
          <cell r="D620" t="str">
            <v>852101О.99.0.ББ29ПЧ72000</v>
          </cell>
          <cell r="E62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0" t="str">
            <v/>
          </cell>
          <cell r="G620" t="str">
            <v>Численность обучающихся</v>
          </cell>
        </row>
        <row r="621">
          <cell r="D621" t="str">
            <v>852101О.99.0.ББ29ТГ52002</v>
          </cell>
          <cell r="E62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1" t="str">
            <v/>
          </cell>
          <cell r="G621" t="str">
            <v>Численность обучающихся</v>
          </cell>
        </row>
        <row r="622">
          <cell r="D622" t="str">
            <v>852101О.99.0.ББ29ОП72000</v>
          </cell>
          <cell r="E62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2" t="str">
            <v/>
          </cell>
          <cell r="G622" t="str">
            <v>Численность обучающихся</v>
          </cell>
        </row>
        <row r="623">
          <cell r="D623" t="str">
            <v>852101О.99.0.ББ29ОП88000</v>
          </cell>
          <cell r="E62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3" t="str">
            <v/>
          </cell>
          <cell r="G623" t="str">
            <v>Численность обучающихся</v>
          </cell>
        </row>
        <row r="624">
          <cell r="D624" t="str">
            <v>852101О.99.0.ББ29ТВ08002</v>
          </cell>
          <cell r="E62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4" t="str">
            <v/>
          </cell>
          <cell r="G624" t="str">
            <v>Численность обучающихся</v>
          </cell>
        </row>
        <row r="625">
          <cell r="D625" t="str">
            <v>852100О.99.0.БО83ММ68000</v>
          </cell>
          <cell r="E62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5" t="str">
            <v/>
          </cell>
          <cell r="G625" t="str">
            <v>Численность обучающихся</v>
          </cell>
        </row>
        <row r="626">
          <cell r="D626" t="str">
            <v>852100О.99.0.БО83ММ92000</v>
          </cell>
          <cell r="E62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26" t="str">
            <v/>
          </cell>
          <cell r="G626" t="str">
            <v>Численность обучающихся</v>
          </cell>
        </row>
        <row r="627">
          <cell r="D627" t="str">
            <v>852101О.99.0.ББ28ПЩ88000</v>
          </cell>
          <cell r="E62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27" t="str">
            <v/>
          </cell>
          <cell r="G627" t="str">
            <v>Численность обучающихся</v>
          </cell>
        </row>
        <row r="628">
          <cell r="D628" t="str">
            <v>852101О.99.0.ББ28ПЭ28000</v>
          </cell>
          <cell r="E62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28" t="str">
            <v/>
          </cell>
          <cell r="G628" t="str">
            <v>Численность обучающихся</v>
          </cell>
        </row>
        <row r="629">
          <cell r="D629" t="str">
            <v>852101О.99.0.ББ28ШС96002</v>
          </cell>
          <cell r="E62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29" t="str">
            <v/>
          </cell>
          <cell r="G629" t="str">
            <v>Численность обучающихся</v>
          </cell>
        </row>
        <row r="630">
          <cell r="D630" t="str">
            <v>852101О.99.0.ББ28ШТ36002</v>
          </cell>
          <cell r="E63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0" t="str">
            <v/>
          </cell>
          <cell r="G630" t="str">
            <v>Численность обучающихся</v>
          </cell>
        </row>
        <row r="631">
          <cell r="D631" t="str">
            <v>852101О.99.0.ББ28ЗГ12000</v>
          </cell>
          <cell r="E63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1" t="str">
            <v/>
          </cell>
          <cell r="G631" t="str">
            <v>Численность обучающихся</v>
          </cell>
        </row>
        <row r="632">
          <cell r="D632" t="str">
            <v>852101О.99.0.ББ28ПЯ44000</v>
          </cell>
          <cell r="E63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2" t="str">
            <v/>
          </cell>
          <cell r="G632" t="str">
            <v>Численность обучающихся</v>
          </cell>
        </row>
        <row r="633">
          <cell r="D633" t="str">
            <v>852100О.99.0.БО84ОЯ36000</v>
          </cell>
          <cell r="E63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3" t="str">
            <v/>
          </cell>
          <cell r="G633" t="str">
            <v>Численность обучающихся</v>
          </cell>
        </row>
        <row r="634">
          <cell r="D634" t="str">
            <v>852101О.99.0.ББ28СП24000</v>
          </cell>
          <cell r="E63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4" t="str">
            <v/>
          </cell>
          <cell r="G634" t="str">
            <v>Численность обучающихся</v>
          </cell>
        </row>
        <row r="635">
          <cell r="D635" t="str">
            <v>852101О.99.0.ББ28СП48000</v>
          </cell>
          <cell r="E63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5" t="str">
            <v/>
          </cell>
          <cell r="G635" t="str">
            <v>Численность обучающихся</v>
          </cell>
        </row>
        <row r="636">
          <cell r="D636" t="str">
            <v>852101О.99.0.ББ28СП64000</v>
          </cell>
          <cell r="E63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6" t="str">
            <v/>
          </cell>
          <cell r="G636" t="str">
            <v>Численность обучающихся</v>
          </cell>
        </row>
        <row r="637">
          <cell r="D637" t="str">
            <v>852100О.99.0.БО84СЧ88000</v>
          </cell>
          <cell r="E63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7" t="str">
            <v/>
          </cell>
          <cell r="G637" t="str">
            <v>Численность обучающихся</v>
          </cell>
        </row>
        <row r="638">
          <cell r="D638" t="str">
            <v>852101О.99.0.ББ28ЗХ00000</v>
          </cell>
          <cell r="E63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8" t="str">
            <v/>
          </cell>
          <cell r="G638" t="str">
            <v>Численность обучающихся</v>
          </cell>
        </row>
        <row r="639">
          <cell r="D639" t="str">
            <v>852101О.99.0.ББ28ЗХ16000</v>
          </cell>
          <cell r="E63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39" t="str">
            <v/>
          </cell>
          <cell r="G639" t="str">
            <v>Численность обучающихся</v>
          </cell>
        </row>
        <row r="640">
          <cell r="D640" t="str">
            <v>804200О.99.0.ББ65АВ01000</v>
          </cell>
          <cell r="E640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640" t="str">
            <v/>
          </cell>
          <cell r="G640" t="str">
            <v>Количество человеко-часов</v>
          </cell>
        </row>
        <row r="641">
          <cell r="D641" t="str">
            <v>804200О.99.0.ББ52АЖ48000</v>
          </cell>
          <cell r="E641" t="str">
            <v>Реализация дополнительных общеразвивающих программ</v>
          </cell>
          <cell r="F641" t="str">
            <v/>
          </cell>
          <cell r="G641" t="str">
            <v>Количество человеко-часов</v>
          </cell>
        </row>
        <row r="642">
          <cell r="D642" t="str">
            <v>852100О.99.0.БО83ГА24000</v>
          </cell>
          <cell r="E64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42" t="str">
            <v/>
          </cell>
          <cell r="G642" t="str">
            <v>Численность обучающихся</v>
          </cell>
        </row>
        <row r="643">
          <cell r="D643" t="str">
            <v>852100О.99.0.БО84ПС24000</v>
          </cell>
          <cell r="E64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43" t="str">
            <v/>
          </cell>
          <cell r="G643" t="str">
            <v>Численность обучающихся</v>
          </cell>
        </row>
        <row r="644">
          <cell r="D644" t="str">
            <v>852100О.99.0.БО84ПС64000</v>
          </cell>
          <cell r="E64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44" t="str">
            <v/>
          </cell>
          <cell r="G644" t="str">
            <v>Численность обучающихся</v>
          </cell>
        </row>
        <row r="645">
          <cell r="D645" t="str">
            <v>852101О.99.0.ББ29ПЧ88000</v>
          </cell>
          <cell r="E64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45" t="str">
            <v/>
          </cell>
          <cell r="G645" t="str">
            <v>Численность обучающихся</v>
          </cell>
        </row>
        <row r="646">
          <cell r="D646" t="str">
            <v>804200О.99.0.ББ52АЖ48000</v>
          </cell>
          <cell r="E646" t="str">
            <v>Реализация дополнительных общеразвивающих программ</v>
          </cell>
          <cell r="F646" t="str">
            <v/>
          </cell>
          <cell r="G646" t="str">
            <v>Услуга</v>
          </cell>
        </row>
        <row r="647">
          <cell r="D647" t="str">
            <v>852101О.99.0.ББ29ПР68000</v>
          </cell>
          <cell r="F647" t="str">
            <v/>
          </cell>
          <cell r="G647" t="str">
            <v>Численность обучающихся</v>
          </cell>
        </row>
        <row r="648">
          <cell r="D648" t="str">
            <v>852101О.99.0.ББ29КМ52000</v>
          </cell>
          <cell r="F648" t="str">
            <v/>
          </cell>
          <cell r="G648" t="str">
            <v>Численность обучающихся</v>
          </cell>
        </row>
        <row r="649">
          <cell r="D649" t="str">
            <v>852101О.99.0.ББ29ГЦ12000</v>
          </cell>
          <cell r="F649" t="str">
            <v/>
          </cell>
          <cell r="G649" t="str">
            <v>Численность обучающихся</v>
          </cell>
        </row>
        <row r="650">
          <cell r="D650" t="str">
            <v>852101О.99.0.ББ29ОО28000</v>
          </cell>
          <cell r="F650" t="str">
            <v/>
          </cell>
          <cell r="G650" t="str">
            <v>Численность обучающихся</v>
          </cell>
        </row>
        <row r="651">
          <cell r="D651" t="str">
            <v>852101О.99.0.ББ29ОО44000</v>
          </cell>
          <cell r="F651" t="str">
            <v/>
          </cell>
          <cell r="G651" t="str">
            <v>Численность обучающихся</v>
          </cell>
        </row>
        <row r="652">
          <cell r="D652" t="str">
            <v>852101О.99.0.ББ29ПЧ72000</v>
          </cell>
          <cell r="F652" t="str">
            <v/>
          </cell>
          <cell r="G652" t="str">
            <v>Численность обучающихся</v>
          </cell>
        </row>
        <row r="653">
          <cell r="D653" t="str">
            <v>852101О.99.0.ББ29ТГ52002</v>
          </cell>
          <cell r="F653" t="str">
            <v/>
          </cell>
          <cell r="G653" t="str">
            <v>Численность обучающихся</v>
          </cell>
        </row>
        <row r="654">
          <cell r="D654" t="str">
            <v>852101О.99.0.ББ29ОП72000</v>
          </cell>
          <cell r="F654" t="str">
            <v/>
          </cell>
          <cell r="G654" t="str">
            <v>Численность обучающихся</v>
          </cell>
        </row>
        <row r="655">
          <cell r="D655" t="str">
            <v>852101О.99.0.ББ29ОП88000</v>
          </cell>
          <cell r="F655" t="str">
            <v/>
          </cell>
          <cell r="G655" t="str">
            <v>Численность обучающихся</v>
          </cell>
        </row>
        <row r="656">
          <cell r="D656" t="str">
            <v>852101О.99.0.ББ29ТВ08002</v>
          </cell>
          <cell r="F656" t="str">
            <v/>
          </cell>
          <cell r="G656" t="str">
            <v>Численность обучающихся</v>
          </cell>
        </row>
        <row r="657">
          <cell r="D657" t="str">
            <v>852100О.99.0.БО83ММ68000</v>
          </cell>
          <cell r="F657" t="str">
            <v/>
          </cell>
          <cell r="G657" t="str">
            <v>Численность обучающихся</v>
          </cell>
        </row>
        <row r="658">
          <cell r="D658" t="str">
            <v>852100О.99.0.БО83ММ92000</v>
          </cell>
          <cell r="F658" t="str">
            <v/>
          </cell>
          <cell r="G658" t="str">
            <v>Численность обучающихся</v>
          </cell>
        </row>
        <row r="659">
          <cell r="D659" t="str">
            <v>852101О.99.0.ББ28ПЩ88000</v>
          </cell>
          <cell r="F659" t="str">
            <v/>
          </cell>
          <cell r="G659" t="str">
            <v>Численность обучающихся</v>
          </cell>
        </row>
        <row r="660">
          <cell r="D660" t="str">
            <v>852101О.99.0.ББ28ПЭ28000</v>
          </cell>
          <cell r="F660" t="str">
            <v/>
          </cell>
          <cell r="G660" t="str">
            <v>Численность обучающихся</v>
          </cell>
        </row>
        <row r="661">
          <cell r="D661" t="str">
            <v>852101О.99.0.ББ28ШС96002</v>
          </cell>
          <cell r="F661" t="str">
            <v/>
          </cell>
          <cell r="G661" t="str">
            <v>Численность обучающихся</v>
          </cell>
        </row>
        <row r="662">
          <cell r="D662" t="str">
            <v>852101О.99.0.ББ28ШТ36002</v>
          </cell>
          <cell r="F662" t="str">
            <v/>
          </cell>
          <cell r="G662" t="str">
            <v>Численность обучающихся</v>
          </cell>
        </row>
        <row r="663">
          <cell r="D663" t="str">
            <v>852101О.99.0.ББ28ЗГ12000</v>
          </cell>
          <cell r="F663" t="str">
            <v/>
          </cell>
          <cell r="G663" t="str">
            <v>Численность обучающихся</v>
          </cell>
        </row>
        <row r="664">
          <cell r="D664" t="str">
            <v>852101О.99.0.ББ28ПЯ44000</v>
          </cell>
          <cell r="F664" t="str">
            <v/>
          </cell>
          <cell r="G664" t="str">
            <v>Численность обучающихся</v>
          </cell>
        </row>
        <row r="665">
          <cell r="D665" t="str">
            <v>852100О.99.0.БО84ОЯ36000</v>
          </cell>
          <cell r="F665" t="str">
            <v/>
          </cell>
          <cell r="G665" t="str">
            <v>Численность обучающихся</v>
          </cell>
        </row>
        <row r="666">
          <cell r="D666" t="str">
            <v>852101О.99.0.ББ28СП24000</v>
          </cell>
          <cell r="F666" t="str">
            <v/>
          </cell>
          <cell r="G666" t="str">
            <v>Численность обучающихся</v>
          </cell>
        </row>
        <row r="667">
          <cell r="D667" t="str">
            <v>852101О.99.0.ББ28СП48000</v>
          </cell>
          <cell r="F667" t="str">
            <v/>
          </cell>
          <cell r="G667" t="str">
            <v>Численность обучающихся</v>
          </cell>
        </row>
        <row r="668">
          <cell r="D668" t="str">
            <v>852101О.99.0.ББ28СП64000</v>
          </cell>
          <cell r="F668" t="str">
            <v/>
          </cell>
          <cell r="G668" t="str">
            <v>Численность обучающихся</v>
          </cell>
        </row>
        <row r="669">
          <cell r="D669" t="str">
            <v>852100О.99.0.БО84СЧ88000</v>
          </cell>
          <cell r="F669" t="str">
            <v/>
          </cell>
          <cell r="G669" t="str">
            <v>Численность обучающихся</v>
          </cell>
        </row>
        <row r="670">
          <cell r="D670" t="str">
            <v>852101О.99.0.ББ28ЗХ00000</v>
          </cell>
          <cell r="F670" t="str">
            <v/>
          </cell>
          <cell r="G670" t="str">
            <v>Численность обучающихся</v>
          </cell>
        </row>
        <row r="671">
          <cell r="D671" t="str">
            <v>852101О.99.0.ББ28ЗХ16000</v>
          </cell>
          <cell r="F671" t="str">
            <v/>
          </cell>
          <cell r="G671" t="str">
            <v>Численность обучающихся</v>
          </cell>
        </row>
        <row r="672">
          <cell r="D672" t="str">
            <v>804200О.99.0.ББ65АВ01000</v>
          </cell>
          <cell r="F672" t="str">
            <v/>
          </cell>
          <cell r="G672" t="str">
            <v>Количество человеко-часов</v>
          </cell>
        </row>
        <row r="673">
          <cell r="D673" t="str">
            <v>804200О.99.0.ББ52АЖ48000</v>
          </cell>
          <cell r="F673" t="str">
            <v/>
          </cell>
          <cell r="G673" t="str">
            <v>Количество человеко-часов</v>
          </cell>
        </row>
        <row r="674">
          <cell r="D674" t="str">
            <v>852100О.99.0.БО83ГА24000</v>
          </cell>
          <cell r="F674" t="str">
            <v/>
          </cell>
          <cell r="G674" t="str">
            <v>Численность обучающихся</v>
          </cell>
        </row>
        <row r="675">
          <cell r="D675" t="str">
            <v>852100О.99.0.БО84ПС24000</v>
          </cell>
          <cell r="F675" t="str">
            <v/>
          </cell>
          <cell r="G675" t="str">
            <v>Численность обучающихся</v>
          </cell>
        </row>
        <row r="676">
          <cell r="D676" t="str">
            <v>852100О.99.0.БО84ПС64000</v>
          </cell>
          <cell r="F676" t="str">
            <v/>
          </cell>
          <cell r="G676" t="str">
            <v>Численность обучающихся</v>
          </cell>
        </row>
        <row r="677">
          <cell r="D677" t="str">
            <v>852101О.99.0.ББ29ПЧ88000</v>
          </cell>
          <cell r="F677" t="str">
            <v/>
          </cell>
          <cell r="G677" t="str">
            <v>Численность обучающихся</v>
          </cell>
        </row>
        <row r="678">
          <cell r="D678" t="str">
            <v>804200О.99.0.ББ52АЖ48000</v>
          </cell>
          <cell r="F678" t="str">
            <v/>
          </cell>
          <cell r="G678" t="str">
            <v>Услуга</v>
          </cell>
        </row>
        <row r="679">
          <cell r="D679" t="str">
            <v>804200О.99.0.ББ52АЖ48000</v>
          </cell>
          <cell r="E679" t="str">
            <v>Реализация дополнительных общеразвивающих программ</v>
          </cell>
          <cell r="F679" t="str">
            <v/>
          </cell>
          <cell r="G679" t="str">
            <v>Количество человеко-часов</v>
          </cell>
        </row>
        <row r="680">
          <cell r="D680" t="str">
            <v>852101О.99.0.ББ29КМ52000</v>
          </cell>
          <cell r="E68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80" t="str">
            <v/>
          </cell>
          <cell r="G680" t="str">
            <v>Численность обучающихся</v>
          </cell>
        </row>
        <row r="681">
          <cell r="D681" t="str">
            <v>852101О.99.0.ББ29ОО28000</v>
          </cell>
          <cell r="E681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81" t="str">
            <v/>
          </cell>
          <cell r="G681" t="str">
            <v>Численность обучающихся</v>
          </cell>
        </row>
        <row r="682">
          <cell r="D682" t="str">
            <v>852101О.99.0.ББ29ОС16000</v>
          </cell>
          <cell r="E68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82" t="str">
            <v/>
          </cell>
          <cell r="G682" t="str">
            <v>Численность обучающихся</v>
          </cell>
        </row>
        <row r="683">
          <cell r="D683" t="str">
            <v>852101О.99.0.ББ29ПМ20000</v>
          </cell>
          <cell r="E68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83" t="str">
            <v/>
          </cell>
          <cell r="G683" t="str">
            <v>Численность обучающихся</v>
          </cell>
        </row>
        <row r="684">
          <cell r="D684" t="str">
            <v>852101О.99.0.ББ28ЛО76000</v>
          </cell>
          <cell r="E68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84" t="str">
            <v/>
          </cell>
          <cell r="G684" t="str">
            <v>Численность обучающихся</v>
          </cell>
        </row>
        <row r="685">
          <cell r="D685" t="str">
            <v>852101О.99.0.ББ28ПЯ04000</v>
          </cell>
          <cell r="E685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85" t="str">
            <v/>
          </cell>
          <cell r="G685" t="str">
            <v>Численность обучающихся</v>
          </cell>
        </row>
        <row r="686">
          <cell r="D686" t="str">
            <v>852101О.99.0.ББ28УЕ76000</v>
          </cell>
          <cell r="E68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86" t="str">
            <v/>
          </cell>
          <cell r="G686" t="str">
            <v>Численность обучающихся</v>
          </cell>
        </row>
        <row r="687">
          <cell r="D687" t="str">
            <v>852101О.99.0.ББ28УЖ16000</v>
          </cell>
          <cell r="E68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87" t="str">
            <v/>
          </cell>
          <cell r="G687" t="str">
            <v>Численность обучающихся</v>
          </cell>
        </row>
        <row r="688">
          <cell r="D688" t="str">
            <v>852101О.99.0.ББ28УЛ08000</v>
          </cell>
          <cell r="E68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88" t="str">
            <v/>
          </cell>
          <cell r="G688" t="str">
            <v>Численность обучающихся</v>
          </cell>
        </row>
        <row r="689">
          <cell r="D689" t="str">
            <v>852101О.99.0.ББ28УЛ48000</v>
          </cell>
          <cell r="E68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89" t="str">
            <v/>
          </cell>
          <cell r="G689" t="str">
            <v>Численность обучающихся</v>
          </cell>
        </row>
        <row r="690">
          <cell r="D690" t="str">
            <v>852101О.99.0.ББ28УП40000</v>
          </cell>
          <cell r="E69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90" t="str">
            <v/>
          </cell>
          <cell r="G690" t="str">
            <v>Численность обучающихся</v>
          </cell>
        </row>
        <row r="691">
          <cell r="D691" t="str">
            <v>852101О.99.0.ББ28ПЩ88000</v>
          </cell>
          <cell r="E69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91" t="str">
            <v/>
          </cell>
          <cell r="G691" t="str">
            <v>Численность обучающихся</v>
          </cell>
        </row>
        <row r="692">
          <cell r="D692" t="str">
            <v>852101О.99.0.ББ29ГЦ12000</v>
          </cell>
          <cell r="E692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92" t="str">
            <v/>
          </cell>
          <cell r="G692" t="str">
            <v>Численность обучающихся</v>
          </cell>
        </row>
        <row r="693">
          <cell r="D693" t="str">
            <v>852101О.99.0.ББ28ЗХ00000</v>
          </cell>
          <cell r="E693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93" t="str">
            <v/>
          </cell>
          <cell r="G693" t="str">
            <v>Численность обучающихся</v>
          </cell>
        </row>
        <row r="694">
          <cell r="D694" t="str">
            <v>852101О.99.0.ББ29ТВ08002</v>
          </cell>
          <cell r="E694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94" t="str">
            <v/>
          </cell>
          <cell r="G694" t="str">
            <v>Численность обучающихся</v>
          </cell>
        </row>
        <row r="695">
          <cell r="D695" t="str">
            <v>852101О.99.0.ББ29ТВ24002</v>
          </cell>
          <cell r="E69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95" t="str">
            <v/>
          </cell>
          <cell r="G695" t="str">
            <v>Численность обучающихся</v>
          </cell>
        </row>
        <row r="696">
          <cell r="D696" t="str">
            <v>852101О.99.0.ББ29ТГ52002</v>
          </cell>
          <cell r="E696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96" t="str">
            <v/>
          </cell>
          <cell r="G696" t="str">
            <v>Численность обучающихся</v>
          </cell>
        </row>
        <row r="697">
          <cell r="D697" t="str">
            <v>852100.Р.49.0.12730001000</v>
          </cell>
          <cell r="E69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697" t="str">
            <v/>
          </cell>
          <cell r="G697" t="str">
            <v>Численность обучающихся</v>
          </cell>
        </row>
        <row r="698">
          <cell r="D698" t="str">
            <v>852100О.99.0.БО83ЛХ24000</v>
          </cell>
          <cell r="E69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98" t="str">
            <v/>
          </cell>
          <cell r="G698" t="str">
            <v>Численность обучающихся</v>
          </cell>
        </row>
        <row r="699">
          <cell r="D699" t="str">
            <v>852100О.99.0.БО83ГА24000</v>
          </cell>
          <cell r="E69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699" t="str">
            <v/>
          </cell>
          <cell r="G699" t="str">
            <v>Численность обучающихся</v>
          </cell>
        </row>
        <row r="700">
          <cell r="D700" t="str">
            <v>852100О.99.0.БО83ИА64000</v>
          </cell>
          <cell r="E70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00" t="str">
            <v/>
          </cell>
          <cell r="G700" t="str">
            <v>Численность обучающихся</v>
          </cell>
        </row>
        <row r="701">
          <cell r="D701" t="str">
            <v>804200О.99.0.ББ52АЖ48000</v>
          </cell>
          <cell r="E701" t="str">
            <v>Реализация дополнительных общеразвивающих программ</v>
          </cell>
          <cell r="F701" t="str">
            <v/>
          </cell>
          <cell r="G701" t="str">
            <v>Услуга</v>
          </cell>
        </row>
        <row r="702">
          <cell r="D702" t="str">
            <v>804200О.99.0.ББ52АЖ48000</v>
          </cell>
          <cell r="F702" t="str">
            <v/>
          </cell>
          <cell r="G702" t="str">
            <v>Количество человеко-часов</v>
          </cell>
        </row>
        <row r="703">
          <cell r="D703" t="str">
            <v>852101О.99.0.ББ29КМ52000</v>
          </cell>
          <cell r="F703" t="str">
            <v/>
          </cell>
          <cell r="G703" t="str">
            <v>Численность обучающихся</v>
          </cell>
        </row>
        <row r="704">
          <cell r="D704" t="str">
            <v>852101О.99.0.ББ29ОО28000</v>
          </cell>
          <cell r="F704" t="str">
            <v/>
          </cell>
          <cell r="G704" t="str">
            <v>Численность обучающихся</v>
          </cell>
        </row>
        <row r="705">
          <cell r="D705" t="str">
            <v>852101О.99.0.ББ29ОС16000</v>
          </cell>
          <cell r="F705" t="str">
            <v/>
          </cell>
          <cell r="G705" t="str">
            <v>Численность обучающихся</v>
          </cell>
        </row>
        <row r="706">
          <cell r="D706" t="str">
            <v>852101О.99.0.ББ29ПМ20000</v>
          </cell>
          <cell r="F706" t="str">
            <v/>
          </cell>
          <cell r="G706" t="str">
            <v>Численность обучающихся</v>
          </cell>
        </row>
        <row r="707">
          <cell r="D707" t="str">
            <v>852101О.99.0.ББ28ЛО76000</v>
          </cell>
          <cell r="F707" t="str">
            <v/>
          </cell>
          <cell r="G707" t="str">
            <v>Численность обучающихся</v>
          </cell>
        </row>
        <row r="708">
          <cell r="D708" t="str">
            <v>852101О.99.0.ББ28ПЯ04000</v>
          </cell>
          <cell r="F708" t="str">
            <v/>
          </cell>
          <cell r="G708" t="str">
            <v>Численность обучающихся</v>
          </cell>
        </row>
        <row r="709">
          <cell r="D709" t="str">
            <v>852101О.99.0.ББ28УЕ76000</v>
          </cell>
          <cell r="F709" t="str">
            <v/>
          </cell>
          <cell r="G709" t="str">
            <v>Численность обучающихся</v>
          </cell>
        </row>
        <row r="710">
          <cell r="D710" t="str">
            <v>852101О.99.0.ББ28УЖ16000</v>
          </cell>
          <cell r="F710" t="str">
            <v/>
          </cell>
          <cell r="G710" t="str">
            <v>Численность обучающихся</v>
          </cell>
        </row>
        <row r="711">
          <cell r="D711" t="str">
            <v>852101О.99.0.ББ28УЛ08000</v>
          </cell>
          <cell r="F711" t="str">
            <v/>
          </cell>
          <cell r="G711" t="str">
            <v>Численность обучающихся</v>
          </cell>
        </row>
        <row r="712">
          <cell r="D712" t="str">
            <v>852101О.99.0.ББ28УЛ48000</v>
          </cell>
          <cell r="F712" t="str">
            <v/>
          </cell>
          <cell r="G712" t="str">
            <v>Численность обучающихся</v>
          </cell>
        </row>
        <row r="713">
          <cell r="D713" t="str">
            <v>852101О.99.0.ББ28УП40000</v>
          </cell>
          <cell r="F713" t="str">
            <v/>
          </cell>
          <cell r="G713" t="str">
            <v>Численность обучающихся</v>
          </cell>
        </row>
        <row r="714">
          <cell r="D714" t="str">
            <v>852101О.99.0.ББ28ПЩ88000</v>
          </cell>
          <cell r="F714" t="str">
            <v/>
          </cell>
          <cell r="G714" t="str">
            <v>Численность обучающихся</v>
          </cell>
        </row>
        <row r="715">
          <cell r="D715" t="str">
            <v>852101О.99.0.ББ29ГЦ12000</v>
          </cell>
          <cell r="F715" t="str">
            <v/>
          </cell>
          <cell r="G715" t="str">
            <v>Численность обучающихся</v>
          </cell>
        </row>
        <row r="716">
          <cell r="D716" t="str">
            <v>852101О.99.0.ББ28ЗХ00000</v>
          </cell>
          <cell r="F716" t="str">
            <v/>
          </cell>
          <cell r="G716" t="str">
            <v>Численность обучающихся</v>
          </cell>
        </row>
        <row r="717">
          <cell r="D717" t="str">
            <v>852101О.99.0.ББ29ТВ08002</v>
          </cell>
          <cell r="F717" t="str">
            <v/>
          </cell>
          <cell r="G717" t="str">
            <v>Численность обучающихся</v>
          </cell>
        </row>
        <row r="718">
          <cell r="D718" t="str">
            <v>852101О.99.0.ББ29ТВ24002</v>
          </cell>
          <cell r="F718" t="str">
            <v/>
          </cell>
          <cell r="G718" t="str">
            <v>Численность обучающихся</v>
          </cell>
        </row>
        <row r="719">
          <cell r="D719" t="str">
            <v>852101О.99.0.ББ29ТГ52002</v>
          </cell>
          <cell r="F719" t="str">
            <v/>
          </cell>
          <cell r="G719" t="str">
            <v>Численность обучающихся</v>
          </cell>
        </row>
        <row r="720">
          <cell r="D720" t="str">
            <v>852100.Р.49.0.12730001000</v>
          </cell>
          <cell r="F720" t="str">
            <v/>
          </cell>
          <cell r="G720" t="str">
            <v>Численность обучающихся</v>
          </cell>
        </row>
        <row r="721">
          <cell r="D721" t="str">
            <v>852100О.99.0.БО83ЛХ24000</v>
          </cell>
          <cell r="F721" t="str">
            <v/>
          </cell>
          <cell r="G721" t="str">
            <v>Численность обучающихся</v>
          </cell>
        </row>
        <row r="722">
          <cell r="D722" t="str">
            <v>852100О.99.0.БО83ГА24000</v>
          </cell>
          <cell r="F722" t="str">
            <v/>
          </cell>
          <cell r="G722" t="str">
            <v>Численность обучающихся</v>
          </cell>
        </row>
        <row r="723">
          <cell r="D723" t="str">
            <v>852100О.99.0.БО83ИА64000</v>
          </cell>
          <cell r="F723" t="str">
            <v/>
          </cell>
          <cell r="G723" t="str">
            <v>Численность обучающихся</v>
          </cell>
        </row>
        <row r="724">
          <cell r="D724" t="str">
            <v>804200О.99.0.ББ52АЖ48000</v>
          </cell>
          <cell r="F724" t="str">
            <v/>
          </cell>
          <cell r="G724" t="str">
            <v>Услуга</v>
          </cell>
        </row>
        <row r="725">
          <cell r="D725" t="str">
            <v>852101О.99.0.ББ29ОО28000</v>
          </cell>
          <cell r="E72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25" t="str">
            <v/>
          </cell>
          <cell r="G725" t="str">
            <v>Численность обучающихся</v>
          </cell>
        </row>
        <row r="726">
          <cell r="D726" t="str">
            <v>852101О.99.0.ББ28БФ52000</v>
          </cell>
          <cell r="E72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26" t="str">
            <v/>
          </cell>
          <cell r="G726" t="str">
            <v>Численность обучающихся</v>
          </cell>
        </row>
        <row r="727">
          <cell r="D727" t="str">
            <v>852101О.99.0.ББ28БХ24000</v>
          </cell>
          <cell r="E72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27" t="str">
            <v/>
          </cell>
          <cell r="G727" t="str">
            <v>Численность обучающихся</v>
          </cell>
        </row>
        <row r="728">
          <cell r="D728" t="str">
            <v>852101О.99.0.ББ28ПХ56000</v>
          </cell>
          <cell r="E728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28" t="str">
            <v/>
          </cell>
          <cell r="G728" t="str">
            <v>Численность обучающихся</v>
          </cell>
        </row>
        <row r="729">
          <cell r="D729" t="str">
            <v>852101О.99.0.ББ28ПХ96000</v>
          </cell>
          <cell r="E729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29" t="str">
            <v/>
          </cell>
          <cell r="G729" t="str">
            <v>Численность обучающихся</v>
          </cell>
        </row>
        <row r="730">
          <cell r="D730" t="str">
            <v>852101О.99.0.ББ28РУ48000</v>
          </cell>
          <cell r="E730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30" t="str">
            <v/>
          </cell>
          <cell r="G730" t="str">
            <v>Численность обучающихся</v>
          </cell>
        </row>
        <row r="731">
          <cell r="D731" t="str">
            <v>852101О.99.0.ББ28РЩ96000</v>
          </cell>
          <cell r="E731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31" t="str">
            <v/>
          </cell>
          <cell r="G731" t="str">
            <v>Численность обучающихся</v>
          </cell>
        </row>
        <row r="732">
          <cell r="D732" t="str">
            <v>852101О.99.0.ББ28РЭ36000</v>
          </cell>
          <cell r="E732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32" t="str">
            <v/>
          </cell>
          <cell r="G732" t="str">
            <v>Численность обучающихся</v>
          </cell>
        </row>
        <row r="733">
          <cell r="D733" t="str">
            <v>852101О.99.0.ББ29ГЦ12000</v>
          </cell>
          <cell r="E733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33" t="str">
            <v/>
          </cell>
          <cell r="G733" t="str">
            <v>Численность обучающихся</v>
          </cell>
        </row>
        <row r="734">
          <cell r="D734" t="str">
            <v>852101О.99.0.ББ28РФ20000</v>
          </cell>
          <cell r="E734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34" t="str">
            <v/>
          </cell>
          <cell r="G734" t="str">
            <v>Численность обучающихся</v>
          </cell>
        </row>
        <row r="735">
          <cell r="D735" t="str">
            <v>852101О.99.0.ББ29ЖЯ84000</v>
          </cell>
          <cell r="E735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35" t="str">
            <v/>
          </cell>
          <cell r="G735" t="str">
            <v>Численность обучающихся</v>
          </cell>
        </row>
        <row r="736">
          <cell r="D736" t="str">
            <v>852101О.99.0.ББ28ШС96002</v>
          </cell>
          <cell r="E736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36" t="str">
            <v/>
          </cell>
          <cell r="G736" t="str">
            <v>Численность обучающихся</v>
          </cell>
        </row>
        <row r="737">
          <cell r="D737" t="str">
            <v>852101О.99.0.ББ28ЦЭ44002</v>
          </cell>
          <cell r="E737" t="str">
            <v>Реализация образовательных программ среднего профессионального образования - программ подготовки специалистов среднего звена</v>
          </cell>
          <cell r="F737" t="str">
            <v/>
          </cell>
          <cell r="G737" t="str">
            <v>Численность обучающихся</v>
          </cell>
        </row>
        <row r="738">
          <cell r="D738" t="str">
            <v>852100О.99.0.БО83ММ68000</v>
          </cell>
          <cell r="E738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38" t="str">
            <v/>
          </cell>
          <cell r="G738" t="str">
            <v>Численность обучающихся</v>
          </cell>
        </row>
        <row r="739">
          <cell r="D739" t="str">
            <v>852100О.99.0.БО83ЕО36000</v>
          </cell>
          <cell r="E739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39" t="str">
            <v/>
          </cell>
          <cell r="G739" t="str">
            <v>Численность обучающихся</v>
          </cell>
        </row>
        <row r="740">
          <cell r="D740" t="str">
            <v>852100О.99.0.БО83ГА24000</v>
          </cell>
          <cell r="E740" t="str">
            <v>Реализация образовательных программ среднего профессионального образования - программ подготовки квалифицированных рабочих, служащих</v>
          </cell>
          <cell r="F740" t="str">
            <v/>
          </cell>
          <cell r="G740" t="str">
            <v>Численность обучающихся</v>
          </cell>
        </row>
        <row r="741">
          <cell r="D741" t="str">
            <v>804200О.99.0.ББ65АЕ97000</v>
          </cell>
          <cell r="E741" t="str">
            <v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v>
          </cell>
          <cell r="F741" t="str">
            <v/>
          </cell>
          <cell r="G741" t="str">
            <v>Количество человеко-часов</v>
          </cell>
        </row>
        <row r="742">
          <cell r="D742" t="str">
            <v>852101О.99.0.ББ29ОО28000</v>
          </cell>
          <cell r="F742" t="str">
            <v/>
          </cell>
          <cell r="G742" t="str">
            <v>Численность обучающихся</v>
          </cell>
        </row>
        <row r="743">
          <cell r="D743" t="str">
            <v>852101О.99.0.ББ28БФ52000</v>
          </cell>
          <cell r="F743" t="str">
            <v/>
          </cell>
          <cell r="G743" t="str">
            <v>Численность обучающихся</v>
          </cell>
        </row>
        <row r="744">
          <cell r="D744" t="str">
            <v>852101О.99.0.ББ28БХ24000</v>
          </cell>
          <cell r="F744" t="str">
            <v/>
          </cell>
          <cell r="G744" t="str">
            <v>Численность обучающихся</v>
          </cell>
        </row>
        <row r="745">
          <cell r="D745" t="str">
            <v>852101О.99.0.ББ28ПХ56000</v>
          </cell>
          <cell r="F745" t="str">
            <v/>
          </cell>
          <cell r="G745" t="str">
            <v>Численность обучающихся</v>
          </cell>
        </row>
        <row r="746">
          <cell r="D746" t="str">
            <v>852101О.99.0.ББ28ПХ96000</v>
          </cell>
          <cell r="F746" t="str">
            <v/>
          </cell>
          <cell r="G746" t="str">
            <v>Численность обучающихся</v>
          </cell>
        </row>
        <row r="747">
          <cell r="D747" t="str">
            <v>852101О.99.0.ББ28РУ48000</v>
          </cell>
          <cell r="F747" t="str">
            <v/>
          </cell>
          <cell r="G747" t="str">
            <v>Численность обучающихся</v>
          </cell>
        </row>
        <row r="748">
          <cell r="D748" t="str">
            <v>852101О.99.0.ББ28РЩ96000</v>
          </cell>
          <cell r="F748" t="str">
            <v/>
          </cell>
          <cell r="G748" t="str">
            <v>Численность обучающихся</v>
          </cell>
        </row>
        <row r="749">
          <cell r="D749" t="str">
            <v>852101О.99.0.ББ28РЭ36000</v>
          </cell>
          <cell r="F749" t="str">
            <v/>
          </cell>
          <cell r="G749" t="str">
            <v>Численность обучающихся</v>
          </cell>
        </row>
        <row r="750">
          <cell r="D750" t="str">
            <v>852101О.99.0.ББ29ГЦ12000</v>
          </cell>
          <cell r="F750" t="str">
            <v/>
          </cell>
          <cell r="G750" t="str">
            <v>Численность обучающихся</v>
          </cell>
        </row>
        <row r="751">
          <cell r="D751" t="str">
            <v>852101О.99.0.ББ28РФ20000</v>
          </cell>
          <cell r="F751" t="str">
            <v/>
          </cell>
          <cell r="G751" t="str">
            <v>Численность обучающихся</v>
          </cell>
        </row>
        <row r="752">
          <cell r="D752" t="str">
            <v>852101О.99.0.ББ29ЖЯ84000</v>
          </cell>
          <cell r="F752" t="str">
            <v/>
          </cell>
          <cell r="G752" t="str">
            <v>Численность обучающихся</v>
          </cell>
        </row>
        <row r="753">
          <cell r="D753" t="str">
            <v>852101О.99.0.ББ28ШС96002</v>
          </cell>
          <cell r="F753" t="str">
            <v/>
          </cell>
          <cell r="G753" t="str">
            <v>Численность обучающихся</v>
          </cell>
        </row>
        <row r="754">
          <cell r="D754" t="str">
            <v>852101О.99.0.ББ28ЦЭ44002</v>
          </cell>
          <cell r="F754" t="str">
            <v/>
          </cell>
          <cell r="G754" t="str">
            <v>Численность обучающихся</v>
          </cell>
        </row>
        <row r="755">
          <cell r="D755" t="str">
            <v>852100О.99.0.БО83ММ68000</v>
          </cell>
          <cell r="F755" t="str">
            <v/>
          </cell>
          <cell r="G755" t="str">
            <v>Численность обучающихся</v>
          </cell>
        </row>
        <row r="756">
          <cell r="D756" t="str">
            <v>852100О.99.0.БО83ЕО36000</v>
          </cell>
          <cell r="F756" t="str">
            <v/>
          </cell>
          <cell r="G756" t="str">
            <v>Численность обучающихся</v>
          </cell>
        </row>
        <row r="757">
          <cell r="D757" t="str">
            <v>852100О.99.0.БО83ГА24000</v>
          </cell>
          <cell r="F757" t="str">
            <v/>
          </cell>
          <cell r="G757" t="str">
            <v>Численность обучающихся</v>
          </cell>
        </row>
        <row r="758">
          <cell r="D758" t="str">
            <v>804200О.99.0.ББ65АЕ97000</v>
          </cell>
          <cell r="F758" t="str">
            <v/>
          </cell>
          <cell r="G758" t="str">
            <v>Количество человеко-часов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S937"/>
  <sheetViews>
    <sheetView showZeros="0" tabSelected="1" topLeftCell="A682" zoomScale="55" zoomScaleNormal="55" workbookViewId="0">
      <selection activeCell="O933" sqref="O933:S933"/>
    </sheetView>
  </sheetViews>
  <sheetFormatPr defaultColWidth="9.140625" defaultRowHeight="15.75"/>
  <cols>
    <col min="1" max="1" width="7.85546875" style="45" customWidth="1"/>
    <col min="2" max="2" width="19.85546875" style="45" customWidth="1"/>
    <col min="3" max="3" width="21.42578125" style="45" customWidth="1"/>
    <col min="4" max="4" width="28.42578125" style="45" customWidth="1"/>
    <col min="5" max="5" width="23.85546875" style="45" customWidth="1"/>
    <col min="6" max="6" width="30.85546875" style="45" customWidth="1"/>
    <col min="7" max="7" width="21" style="48" customWidth="1"/>
    <col min="8" max="8" width="19.42578125" style="1" customWidth="1"/>
    <col min="9" max="9" width="20" style="1" customWidth="1"/>
    <col min="10" max="10" width="17.5703125" style="45" customWidth="1"/>
    <col min="11" max="11" width="23.5703125" style="45" customWidth="1"/>
    <col min="12" max="12" width="20.28515625" style="45" customWidth="1"/>
    <col min="13" max="13" width="21.28515625" style="45" customWidth="1"/>
    <col min="14" max="14" width="18.140625" style="45" customWidth="1"/>
    <col min="15" max="15" width="21.140625" style="45" customWidth="1"/>
    <col min="16" max="16" width="18.28515625" style="45" customWidth="1"/>
    <col min="17" max="17" width="22.5703125" style="45" customWidth="1"/>
    <col min="18" max="18" width="16.85546875" style="45" customWidth="1"/>
    <col min="19" max="19" width="22.28515625" style="45" customWidth="1"/>
    <col min="20" max="16384" width="9.140625" style="1"/>
  </cols>
  <sheetData>
    <row r="2" spans="1:19" ht="15" customHeight="1">
      <c r="A2" s="184" t="s">
        <v>13</v>
      </c>
      <c r="B2" s="184"/>
      <c r="C2" s="184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31.5" customHeight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ht="7.5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19" ht="15" hidden="1" customHeight="1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19" ht="15" hidden="1" customHeigh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</row>
    <row r="7" spans="1:19" ht="18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3" customHeight="1">
      <c r="A8" s="187" t="s">
        <v>0</v>
      </c>
      <c r="B8" s="186" t="s">
        <v>5</v>
      </c>
      <c r="C8" s="186" t="s">
        <v>3</v>
      </c>
      <c r="D8" s="186" t="s">
        <v>11</v>
      </c>
      <c r="E8" s="186" t="s">
        <v>6</v>
      </c>
      <c r="F8" s="186" t="s">
        <v>1</v>
      </c>
      <c r="G8" s="186" t="s">
        <v>10</v>
      </c>
      <c r="H8" s="186" t="s">
        <v>2</v>
      </c>
      <c r="I8" s="186" t="s">
        <v>12</v>
      </c>
      <c r="J8" s="186" t="s">
        <v>1771</v>
      </c>
      <c r="K8" s="186"/>
      <c r="L8" s="186" t="s">
        <v>7</v>
      </c>
      <c r="M8" s="186"/>
      <c r="N8" s="186" t="s">
        <v>8</v>
      </c>
      <c r="O8" s="186"/>
      <c r="P8" s="186" t="s">
        <v>4</v>
      </c>
      <c r="Q8" s="186"/>
      <c r="R8" s="186" t="s">
        <v>9</v>
      </c>
      <c r="S8" s="186"/>
    </row>
    <row r="9" spans="1:19" ht="149.25" customHeight="1">
      <c r="A9" s="187"/>
      <c r="B9" s="186"/>
      <c r="C9" s="186"/>
      <c r="D9" s="186"/>
      <c r="E9" s="186"/>
      <c r="F9" s="186"/>
      <c r="G9" s="186"/>
      <c r="H9" s="186"/>
      <c r="I9" s="186"/>
      <c r="J9" s="40" t="s">
        <v>19</v>
      </c>
      <c r="K9" s="40" t="s">
        <v>20</v>
      </c>
      <c r="L9" s="40" t="s">
        <v>14</v>
      </c>
      <c r="M9" s="40" t="s">
        <v>15</v>
      </c>
      <c r="N9" s="40" t="s">
        <v>17</v>
      </c>
      <c r="O9" s="40" t="s">
        <v>16</v>
      </c>
      <c r="P9" s="40" t="s">
        <v>18</v>
      </c>
      <c r="Q9" s="40" t="s">
        <v>16</v>
      </c>
      <c r="R9" s="40" t="s">
        <v>17</v>
      </c>
      <c r="S9" s="40" t="s">
        <v>16</v>
      </c>
    </row>
    <row r="10" spans="1:19" s="2" customFormat="1" ht="21" customHeight="1">
      <c r="A10" s="41">
        <v>1</v>
      </c>
      <c r="B10" s="41">
        <v>2</v>
      </c>
      <c r="C10" s="127">
        <v>3</v>
      </c>
      <c r="D10" s="41">
        <v>4</v>
      </c>
      <c r="E10" s="41">
        <v>5</v>
      </c>
      <c r="F10" s="41">
        <v>6</v>
      </c>
      <c r="G10" s="41">
        <v>7</v>
      </c>
      <c r="H10" s="4">
        <v>8</v>
      </c>
      <c r="I10" s="4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</row>
    <row r="11" spans="1:19" s="2" customFormat="1" ht="21" customHeight="1">
      <c r="A11" s="191" t="s">
        <v>607</v>
      </c>
      <c r="B11" s="192"/>
      <c r="C11" s="192"/>
      <c r="D11" s="192"/>
      <c r="E11" s="192"/>
      <c r="F11" s="192"/>
      <c r="G11" s="192"/>
      <c r="H11" s="192"/>
      <c r="I11" s="192"/>
      <c r="J11" s="192"/>
      <c r="K11" s="54">
        <f>SUM(K12:K35)</f>
        <v>360316984.69000006</v>
      </c>
      <c r="L11" s="55"/>
      <c r="M11" s="54">
        <f>SUM(M12:M35)</f>
        <v>300858804</v>
      </c>
      <c r="N11" s="54"/>
      <c r="O11" s="54">
        <f>SUM(O12:O35)</f>
        <v>428230569</v>
      </c>
      <c r="P11" s="54"/>
      <c r="Q11" s="54">
        <f>SUM(Q12:Q35)</f>
        <v>433288974.99000001</v>
      </c>
      <c r="R11" s="54"/>
      <c r="S11" s="98">
        <f>SUM(S12:S35)</f>
        <v>401610977.99000001</v>
      </c>
    </row>
    <row r="12" spans="1:19" s="2" customFormat="1" ht="163.9" customHeight="1">
      <c r="A12" s="31" t="s">
        <v>608</v>
      </c>
      <c r="B12" s="34" t="s">
        <v>28</v>
      </c>
      <c r="C12" s="127"/>
      <c r="D12" s="40" t="s">
        <v>29</v>
      </c>
      <c r="E12" s="40" t="s">
        <v>30</v>
      </c>
      <c r="F12" s="40" t="s">
        <v>31</v>
      </c>
      <c r="G12" s="40" t="s">
        <v>32</v>
      </c>
      <c r="H12" s="9" t="s">
        <v>33</v>
      </c>
      <c r="I12" s="20" t="s">
        <v>619</v>
      </c>
      <c r="J12" s="14">
        <v>33.85</v>
      </c>
      <c r="K12" s="14">
        <v>108763425.03</v>
      </c>
      <c r="L12" s="15">
        <v>63.25</v>
      </c>
      <c r="M12" s="14">
        <v>117963912.48999999</v>
      </c>
      <c r="N12" s="16">
        <v>63.25</v>
      </c>
      <c r="O12" s="14">
        <v>140518695.49000001</v>
      </c>
      <c r="P12" s="16">
        <v>63.25</v>
      </c>
      <c r="Q12" s="14">
        <v>151702571.49000001</v>
      </c>
      <c r="R12" s="16">
        <v>63.25</v>
      </c>
      <c r="S12" s="14">
        <v>125461926.48999999</v>
      </c>
    </row>
    <row r="13" spans="1:19" s="2" customFormat="1" ht="345.6" customHeight="1">
      <c r="A13" s="31" t="s">
        <v>609</v>
      </c>
      <c r="B13" s="34" t="s">
        <v>28</v>
      </c>
      <c r="C13" s="127"/>
      <c r="D13" s="40" t="s">
        <v>34</v>
      </c>
      <c r="E13" s="40" t="s">
        <v>35</v>
      </c>
      <c r="F13" s="40" t="s">
        <v>55</v>
      </c>
      <c r="G13" s="40" t="s">
        <v>36</v>
      </c>
      <c r="H13" s="9" t="s">
        <v>37</v>
      </c>
      <c r="I13" s="20" t="s">
        <v>619</v>
      </c>
      <c r="J13" s="14">
        <v>185894</v>
      </c>
      <c r="K13" s="14">
        <v>99310151.620000005</v>
      </c>
      <c r="L13" s="14">
        <v>216051</v>
      </c>
      <c r="M13" s="14">
        <v>11914418</v>
      </c>
      <c r="N13" s="5">
        <v>221451</v>
      </c>
      <c r="O13" s="14">
        <v>114711618</v>
      </c>
      <c r="P13" s="5">
        <v>221779</v>
      </c>
      <c r="Q13" s="14">
        <v>114881522</v>
      </c>
      <c r="R13" s="5">
        <v>221779</v>
      </c>
      <c r="S13" s="14">
        <v>114881522</v>
      </c>
    </row>
    <row r="14" spans="1:19" s="2" customFormat="1" ht="257.25" customHeight="1">
      <c r="A14" s="31" t="s">
        <v>610</v>
      </c>
      <c r="B14" s="34" t="s">
        <v>28</v>
      </c>
      <c r="C14" s="127"/>
      <c r="D14" s="40" t="s">
        <v>38</v>
      </c>
      <c r="E14" s="40" t="s">
        <v>39</v>
      </c>
      <c r="F14" s="40" t="s">
        <v>40</v>
      </c>
      <c r="G14" s="40" t="s">
        <v>41</v>
      </c>
      <c r="H14" s="9" t="s">
        <v>42</v>
      </c>
      <c r="I14" s="20" t="s">
        <v>619</v>
      </c>
      <c r="J14" s="14">
        <v>44</v>
      </c>
      <c r="K14" s="14">
        <v>30870734.399999999</v>
      </c>
      <c r="L14" s="14">
        <v>46</v>
      </c>
      <c r="M14" s="14">
        <v>30870692</v>
      </c>
      <c r="N14" s="5">
        <v>46</v>
      </c>
      <c r="O14" s="14">
        <v>30870692</v>
      </c>
      <c r="P14" s="5">
        <v>46</v>
      </c>
      <c r="Q14" s="14">
        <v>30870692</v>
      </c>
      <c r="R14" s="5">
        <v>46</v>
      </c>
      <c r="S14" s="14">
        <v>30870692</v>
      </c>
    </row>
    <row r="15" spans="1:19" s="2" customFormat="1" ht="324.75" customHeight="1">
      <c r="A15" s="31" t="s">
        <v>611</v>
      </c>
      <c r="B15" s="34" t="s">
        <v>28</v>
      </c>
      <c r="C15" s="127"/>
      <c r="D15" s="40" t="s">
        <v>43</v>
      </c>
      <c r="E15" s="40" t="s">
        <v>44</v>
      </c>
      <c r="F15" s="40" t="s">
        <v>620</v>
      </c>
      <c r="G15" s="40" t="s">
        <v>41</v>
      </c>
      <c r="H15" s="9" t="s">
        <v>42</v>
      </c>
      <c r="I15" s="20" t="s">
        <v>619</v>
      </c>
      <c r="J15" s="14">
        <v>186</v>
      </c>
      <c r="K15" s="14">
        <v>17006984.399999999</v>
      </c>
      <c r="L15" s="14">
        <v>189</v>
      </c>
      <c r="M15" s="14">
        <v>40455450</v>
      </c>
      <c r="N15" s="5">
        <v>189</v>
      </c>
      <c r="O15" s="14">
        <v>40455450</v>
      </c>
      <c r="P15" s="5">
        <v>189</v>
      </c>
      <c r="Q15" s="14">
        <v>40455450</v>
      </c>
      <c r="R15" s="5">
        <v>189</v>
      </c>
      <c r="S15" s="14">
        <v>40455450</v>
      </c>
    </row>
    <row r="16" spans="1:19" s="2" customFormat="1" ht="207.6" customHeight="1">
      <c r="A16" s="31" t="s">
        <v>612</v>
      </c>
      <c r="B16" s="34" t="s">
        <v>28</v>
      </c>
      <c r="C16" s="127"/>
      <c r="D16" s="40" t="s">
        <v>1208</v>
      </c>
      <c r="E16" s="40" t="s">
        <v>45</v>
      </c>
      <c r="F16" s="40" t="s">
        <v>46</v>
      </c>
      <c r="G16" s="40" t="s">
        <v>41</v>
      </c>
      <c r="H16" s="9" t="s">
        <v>42</v>
      </c>
      <c r="I16" s="20" t="s">
        <v>619</v>
      </c>
      <c r="J16" s="14">
        <v>11</v>
      </c>
      <c r="K16" s="14">
        <v>3274338.21</v>
      </c>
      <c r="L16" s="14">
        <v>11</v>
      </c>
      <c r="M16" s="14">
        <v>3274337</v>
      </c>
      <c r="N16" s="5">
        <v>11</v>
      </c>
      <c r="O16" s="14">
        <v>3274337</v>
      </c>
      <c r="P16" s="5">
        <v>11</v>
      </c>
      <c r="Q16" s="14">
        <v>3274337</v>
      </c>
      <c r="R16" s="5">
        <v>11</v>
      </c>
      <c r="S16" s="14">
        <v>3274337</v>
      </c>
    </row>
    <row r="17" spans="1:19" s="2" customFormat="1" ht="214.5" customHeight="1">
      <c r="A17" s="31" t="s">
        <v>613</v>
      </c>
      <c r="B17" s="34" t="s">
        <v>28</v>
      </c>
      <c r="C17" s="127"/>
      <c r="D17" s="40" t="s">
        <v>1207</v>
      </c>
      <c r="E17" s="40" t="s">
        <v>47</v>
      </c>
      <c r="F17" s="40" t="s">
        <v>48</v>
      </c>
      <c r="G17" s="40" t="s">
        <v>49</v>
      </c>
      <c r="H17" s="8" t="s">
        <v>50</v>
      </c>
      <c r="I17" s="20" t="s">
        <v>619</v>
      </c>
      <c r="J17" s="14">
        <v>763.9</v>
      </c>
      <c r="K17" s="14">
        <v>4596921.03</v>
      </c>
      <c r="L17" s="15">
        <v>1123.67</v>
      </c>
      <c r="M17" s="14">
        <v>10060217.51</v>
      </c>
      <c r="N17" s="16">
        <v>1123.67</v>
      </c>
      <c r="O17" s="14">
        <v>10060217.51</v>
      </c>
      <c r="P17" s="16">
        <v>1123.67</v>
      </c>
      <c r="Q17" s="14">
        <v>10060217.5</v>
      </c>
      <c r="R17" s="16">
        <v>1123.67</v>
      </c>
      <c r="S17" s="14">
        <v>10060217.5</v>
      </c>
    </row>
    <row r="18" spans="1:19" s="2" customFormat="1" ht="206.25" customHeight="1">
      <c r="A18" s="31" t="s">
        <v>614</v>
      </c>
      <c r="B18" s="34" t="s">
        <v>28</v>
      </c>
      <c r="C18" s="127"/>
      <c r="D18" s="40" t="s">
        <v>51</v>
      </c>
      <c r="E18" s="40" t="s">
        <v>52</v>
      </c>
      <c r="F18" s="40" t="s">
        <v>53</v>
      </c>
      <c r="G18" s="40" t="s">
        <v>54</v>
      </c>
      <c r="H18" s="8" t="s">
        <v>37</v>
      </c>
      <c r="I18" s="20" t="s">
        <v>619</v>
      </c>
      <c r="J18" s="14"/>
      <c r="K18" s="14"/>
      <c r="L18" s="14">
        <v>24</v>
      </c>
      <c r="M18" s="14">
        <v>3838368</v>
      </c>
      <c r="N18" s="5">
        <v>24</v>
      </c>
      <c r="O18" s="14">
        <v>3838368</v>
      </c>
      <c r="P18" s="5">
        <v>24</v>
      </c>
      <c r="Q18" s="14">
        <v>3838368</v>
      </c>
      <c r="R18" s="5">
        <v>24</v>
      </c>
      <c r="S18" s="14">
        <v>3838368</v>
      </c>
    </row>
    <row r="19" spans="1:19" s="2" customFormat="1" ht="165" customHeight="1">
      <c r="A19" s="31" t="s">
        <v>1209</v>
      </c>
      <c r="B19" s="77" t="s">
        <v>28</v>
      </c>
      <c r="C19" s="127"/>
      <c r="D19" s="77" t="s">
        <v>692</v>
      </c>
      <c r="E19" s="77" t="s">
        <v>693</v>
      </c>
      <c r="F19" s="77" t="s">
        <v>694</v>
      </c>
      <c r="G19" s="77" t="s">
        <v>695</v>
      </c>
      <c r="H19" s="78" t="s">
        <v>429</v>
      </c>
      <c r="I19" s="99" t="s">
        <v>1480</v>
      </c>
      <c r="J19" s="5">
        <v>4</v>
      </c>
      <c r="K19" s="5">
        <f>SUM(J19*1044875.52)</f>
        <v>4179502.08</v>
      </c>
      <c r="L19" s="5">
        <v>4</v>
      </c>
      <c r="M19" s="5">
        <v>4179502.08</v>
      </c>
      <c r="N19" s="5">
        <v>4</v>
      </c>
      <c r="O19" s="5">
        <v>4179502.08</v>
      </c>
      <c r="P19" s="16">
        <v>4</v>
      </c>
      <c r="Q19" s="5">
        <v>4179502.08</v>
      </c>
      <c r="R19" s="16">
        <v>4</v>
      </c>
      <c r="S19" s="5">
        <v>4179502.08</v>
      </c>
    </row>
    <row r="20" spans="1:19" s="2" customFormat="1" ht="165" customHeight="1">
      <c r="A20" s="31" t="s">
        <v>1210</v>
      </c>
      <c r="B20" s="77" t="s">
        <v>28</v>
      </c>
      <c r="C20" s="127"/>
      <c r="D20" s="77" t="s">
        <v>696</v>
      </c>
      <c r="E20" s="77" t="s">
        <v>697</v>
      </c>
      <c r="F20" s="77" t="s">
        <v>694</v>
      </c>
      <c r="G20" s="77" t="s">
        <v>695</v>
      </c>
      <c r="H20" s="78" t="s">
        <v>429</v>
      </c>
      <c r="I20" s="99" t="s">
        <v>1480</v>
      </c>
      <c r="J20" s="5">
        <v>5</v>
      </c>
      <c r="K20" s="5">
        <v>9904000</v>
      </c>
      <c r="L20" s="5">
        <v>4</v>
      </c>
      <c r="M20" s="5">
        <v>9040000</v>
      </c>
      <c r="N20" s="5">
        <v>2</v>
      </c>
      <c r="O20" s="5">
        <v>8664000</v>
      </c>
      <c r="P20" s="16">
        <v>2</v>
      </c>
      <c r="Q20" s="5">
        <v>8664000</v>
      </c>
      <c r="R20" s="16">
        <v>2</v>
      </c>
      <c r="S20" s="5">
        <v>8664000</v>
      </c>
    </row>
    <row r="21" spans="1:19" s="2" customFormat="1" ht="165" customHeight="1">
      <c r="A21" s="31" t="s">
        <v>1211</v>
      </c>
      <c r="B21" s="77" t="s">
        <v>28</v>
      </c>
      <c r="C21" s="127"/>
      <c r="D21" s="77" t="s">
        <v>698</v>
      </c>
      <c r="E21" s="77" t="s">
        <v>699</v>
      </c>
      <c r="F21" s="77" t="s">
        <v>700</v>
      </c>
      <c r="G21" s="77" t="s">
        <v>701</v>
      </c>
      <c r="H21" s="78" t="s">
        <v>429</v>
      </c>
      <c r="I21" s="99" t="s">
        <v>1480</v>
      </c>
      <c r="J21" s="5">
        <v>1</v>
      </c>
      <c r="K21" s="5">
        <v>2165953.92</v>
      </c>
      <c r="L21" s="5">
        <v>1</v>
      </c>
      <c r="M21" s="5">
        <v>2389620.92</v>
      </c>
      <c r="N21" s="5">
        <v>1</v>
      </c>
      <c r="O21" s="5">
        <v>2389620.92</v>
      </c>
      <c r="P21" s="16">
        <v>1</v>
      </c>
      <c r="Q21" s="5">
        <v>2389620.92</v>
      </c>
      <c r="R21" s="16">
        <v>1</v>
      </c>
      <c r="S21" s="5">
        <v>2389620.92</v>
      </c>
    </row>
    <row r="22" spans="1:19" s="2" customFormat="1" ht="165" customHeight="1">
      <c r="A22" s="31" t="s">
        <v>1212</v>
      </c>
      <c r="B22" s="77" t="s">
        <v>28</v>
      </c>
      <c r="C22" s="127"/>
      <c r="D22" s="77" t="s">
        <v>702</v>
      </c>
      <c r="E22" s="77" t="s">
        <v>703</v>
      </c>
      <c r="F22" s="77" t="s">
        <v>106</v>
      </c>
      <c r="G22" s="77" t="s">
        <v>456</v>
      </c>
      <c r="H22" s="77" t="s">
        <v>429</v>
      </c>
      <c r="I22" s="99" t="s">
        <v>1480</v>
      </c>
      <c r="J22" s="5">
        <v>5</v>
      </c>
      <c r="K22" s="5">
        <v>11413073</v>
      </c>
      <c r="L22" s="5">
        <v>5</v>
      </c>
      <c r="M22" s="5">
        <v>11300000</v>
      </c>
      <c r="N22" s="5">
        <v>3</v>
      </c>
      <c r="O22" s="5">
        <v>10992804</v>
      </c>
      <c r="P22" s="16">
        <v>3</v>
      </c>
      <c r="Q22" s="5">
        <v>11676000</v>
      </c>
      <c r="R22" s="16">
        <v>3</v>
      </c>
      <c r="S22" s="5">
        <v>9687416</v>
      </c>
    </row>
    <row r="23" spans="1:19" s="2" customFormat="1" ht="154.5" customHeight="1">
      <c r="A23" s="31" t="s">
        <v>1734</v>
      </c>
      <c r="B23" s="129" t="s">
        <v>28</v>
      </c>
      <c r="C23" s="131" t="s">
        <v>122</v>
      </c>
      <c r="D23" s="126" t="s">
        <v>1703</v>
      </c>
      <c r="E23" s="107" t="s">
        <v>1704</v>
      </c>
      <c r="F23" s="107" t="s">
        <v>1705</v>
      </c>
      <c r="G23" s="107" t="s">
        <v>126</v>
      </c>
      <c r="H23" s="108" t="s">
        <v>42</v>
      </c>
      <c r="I23" s="7" t="s">
        <v>1706</v>
      </c>
      <c r="J23" s="5">
        <v>80</v>
      </c>
      <c r="K23" s="5">
        <v>9950182</v>
      </c>
      <c r="L23" s="5">
        <v>80</v>
      </c>
      <c r="M23" s="5">
        <v>9953179</v>
      </c>
      <c r="N23" s="5">
        <v>79</v>
      </c>
      <c r="O23" s="5">
        <v>10519958</v>
      </c>
      <c r="P23" s="5">
        <v>78</v>
      </c>
      <c r="Q23" s="5">
        <v>9150679</v>
      </c>
      <c r="R23" s="5">
        <v>78</v>
      </c>
      <c r="S23" s="5">
        <v>8534573</v>
      </c>
    </row>
    <row r="24" spans="1:19" s="2" customFormat="1" ht="154.5" customHeight="1">
      <c r="A24" s="31" t="s">
        <v>1735</v>
      </c>
      <c r="B24" s="129" t="s">
        <v>28</v>
      </c>
      <c r="C24" s="131" t="s">
        <v>122</v>
      </c>
      <c r="D24" s="126" t="s">
        <v>1707</v>
      </c>
      <c r="E24" s="107" t="s">
        <v>1708</v>
      </c>
      <c r="F24" s="107" t="s">
        <v>1705</v>
      </c>
      <c r="G24" s="107" t="s">
        <v>126</v>
      </c>
      <c r="H24" s="108" t="s">
        <v>42</v>
      </c>
      <c r="I24" s="7" t="s">
        <v>1706</v>
      </c>
      <c r="J24" s="5">
        <v>96</v>
      </c>
      <c r="K24" s="5">
        <v>11940219</v>
      </c>
      <c r="L24" s="5">
        <v>94</v>
      </c>
      <c r="M24" s="5">
        <v>11694985</v>
      </c>
      <c r="N24" s="5">
        <v>89</v>
      </c>
      <c r="O24" s="5">
        <v>11851599</v>
      </c>
      <c r="P24" s="5">
        <v>84</v>
      </c>
      <c r="Q24" s="5">
        <v>9856931</v>
      </c>
      <c r="R24" s="5">
        <v>84</v>
      </c>
      <c r="S24" s="5">
        <v>9193433</v>
      </c>
    </row>
    <row r="25" spans="1:19" s="2" customFormat="1" ht="154.5" customHeight="1">
      <c r="A25" s="31" t="s">
        <v>1736</v>
      </c>
      <c r="B25" s="129" t="s">
        <v>28</v>
      </c>
      <c r="C25" s="131" t="s">
        <v>122</v>
      </c>
      <c r="D25" s="126" t="s">
        <v>1709</v>
      </c>
      <c r="E25" s="107" t="s">
        <v>1710</v>
      </c>
      <c r="F25" s="107" t="s">
        <v>1705</v>
      </c>
      <c r="G25" s="107" t="s">
        <v>126</v>
      </c>
      <c r="H25" s="108" t="s">
        <v>42</v>
      </c>
      <c r="I25" s="7" t="s">
        <v>1706</v>
      </c>
      <c r="J25" s="5">
        <v>0</v>
      </c>
      <c r="K25" s="5">
        <v>0</v>
      </c>
      <c r="L25" s="5">
        <v>3</v>
      </c>
      <c r="M25" s="5">
        <v>373244</v>
      </c>
      <c r="N25" s="5">
        <v>13</v>
      </c>
      <c r="O25" s="5">
        <v>1731132</v>
      </c>
      <c r="P25" s="5">
        <v>23</v>
      </c>
      <c r="Q25" s="5">
        <v>2692100</v>
      </c>
      <c r="R25" s="5">
        <v>23</v>
      </c>
      <c r="S25" s="5">
        <v>2510428</v>
      </c>
    </row>
    <row r="26" spans="1:19" s="2" customFormat="1" ht="154.5" customHeight="1">
      <c r="A26" s="31" t="s">
        <v>1737</v>
      </c>
      <c r="B26" s="129" t="s">
        <v>28</v>
      </c>
      <c r="C26" s="131" t="s">
        <v>122</v>
      </c>
      <c r="D26" s="126" t="s">
        <v>1711</v>
      </c>
      <c r="E26" s="107" t="s">
        <v>1712</v>
      </c>
      <c r="F26" s="107" t="s">
        <v>1705</v>
      </c>
      <c r="G26" s="107" t="s">
        <v>126</v>
      </c>
      <c r="H26" s="107" t="s">
        <v>42</v>
      </c>
      <c r="I26" s="7" t="s">
        <v>1706</v>
      </c>
      <c r="J26" s="5">
        <v>110</v>
      </c>
      <c r="K26" s="5">
        <v>13681501</v>
      </c>
      <c r="L26" s="5">
        <v>109</v>
      </c>
      <c r="M26" s="5">
        <v>13561205</v>
      </c>
      <c r="N26" s="5">
        <v>105</v>
      </c>
      <c r="O26" s="5">
        <v>13982224</v>
      </c>
      <c r="P26" s="5">
        <v>101</v>
      </c>
      <c r="Q26" s="5">
        <v>11850579</v>
      </c>
      <c r="R26" s="5">
        <v>101</v>
      </c>
      <c r="S26" s="5">
        <v>11052801</v>
      </c>
    </row>
    <row r="27" spans="1:19" s="2" customFormat="1" ht="154.5" customHeight="1">
      <c r="A27" s="31" t="s">
        <v>1738</v>
      </c>
      <c r="B27" s="129" t="s">
        <v>28</v>
      </c>
      <c r="C27" s="131" t="s">
        <v>122</v>
      </c>
      <c r="D27" s="126" t="s">
        <v>1713</v>
      </c>
      <c r="E27" s="107" t="s">
        <v>1714</v>
      </c>
      <c r="F27" s="107" t="s">
        <v>1715</v>
      </c>
      <c r="G27" s="107" t="s">
        <v>126</v>
      </c>
      <c r="H27" s="107" t="s">
        <v>42</v>
      </c>
      <c r="I27" s="7" t="s">
        <v>1706</v>
      </c>
      <c r="J27" s="5">
        <v>44</v>
      </c>
      <c r="K27" s="5">
        <v>5887015</v>
      </c>
      <c r="L27" s="5">
        <v>42</v>
      </c>
      <c r="M27" s="5">
        <v>5765496</v>
      </c>
      <c r="N27" s="5">
        <v>35</v>
      </c>
      <c r="O27" s="5">
        <v>5022597</v>
      </c>
      <c r="P27" s="5">
        <v>28</v>
      </c>
      <c r="Q27" s="5">
        <v>3544227</v>
      </c>
      <c r="R27" s="5">
        <v>30</v>
      </c>
      <c r="S27" s="5">
        <v>3540405</v>
      </c>
    </row>
    <row r="28" spans="1:19" s="2" customFormat="1" ht="154.5" customHeight="1">
      <c r="A28" s="31" t="s">
        <v>1739</v>
      </c>
      <c r="B28" s="129" t="s">
        <v>28</v>
      </c>
      <c r="C28" s="131" t="s">
        <v>122</v>
      </c>
      <c r="D28" s="126" t="s">
        <v>1716</v>
      </c>
      <c r="E28" s="107" t="s">
        <v>1717</v>
      </c>
      <c r="F28" s="107" t="s">
        <v>1715</v>
      </c>
      <c r="G28" s="107" t="s">
        <v>126</v>
      </c>
      <c r="H28" s="107" t="s">
        <v>42</v>
      </c>
      <c r="I28" s="7" t="s">
        <v>1706</v>
      </c>
      <c r="J28" s="5">
        <v>45</v>
      </c>
      <c r="K28" s="5">
        <v>1460436</v>
      </c>
      <c r="L28" s="5">
        <v>42</v>
      </c>
      <c r="M28" s="5">
        <v>1397255</v>
      </c>
      <c r="N28" s="5">
        <v>34</v>
      </c>
      <c r="O28" s="5">
        <v>1186906</v>
      </c>
      <c r="P28" s="5">
        <v>26</v>
      </c>
      <c r="Q28" s="5">
        <v>798362</v>
      </c>
      <c r="R28" s="5">
        <v>29</v>
      </c>
      <c r="S28" s="5">
        <v>830007</v>
      </c>
    </row>
    <row r="29" spans="1:19" s="2" customFormat="1" ht="154.5" customHeight="1">
      <c r="A29" s="31" t="s">
        <v>1740</v>
      </c>
      <c r="B29" s="129" t="s">
        <v>28</v>
      </c>
      <c r="C29" s="131" t="s">
        <v>122</v>
      </c>
      <c r="D29" s="126" t="s">
        <v>1718</v>
      </c>
      <c r="E29" s="107" t="s">
        <v>1719</v>
      </c>
      <c r="F29" s="107" t="s">
        <v>1715</v>
      </c>
      <c r="G29" s="107" t="s">
        <v>126</v>
      </c>
      <c r="H29" s="107" t="s">
        <v>42</v>
      </c>
      <c r="I29" s="7" t="s">
        <v>1706</v>
      </c>
      <c r="J29" s="5">
        <v>46</v>
      </c>
      <c r="K29" s="5">
        <v>6154607</v>
      </c>
      <c r="L29" s="5">
        <v>43</v>
      </c>
      <c r="M29" s="5">
        <v>5902770</v>
      </c>
      <c r="N29" s="5">
        <v>35</v>
      </c>
      <c r="O29" s="5">
        <v>5022597</v>
      </c>
      <c r="P29" s="5">
        <v>27</v>
      </c>
      <c r="Q29" s="5">
        <v>3418472</v>
      </c>
      <c r="R29" s="5">
        <v>30</v>
      </c>
      <c r="S29" s="5">
        <v>3540405</v>
      </c>
    </row>
    <row r="30" spans="1:19" s="2" customFormat="1" ht="154.5" customHeight="1">
      <c r="A30" s="31" t="s">
        <v>1741</v>
      </c>
      <c r="B30" s="129" t="s">
        <v>28</v>
      </c>
      <c r="C30" s="131" t="s">
        <v>122</v>
      </c>
      <c r="D30" s="126" t="s">
        <v>1720</v>
      </c>
      <c r="E30" s="107" t="s">
        <v>1721</v>
      </c>
      <c r="F30" s="107" t="s">
        <v>1715</v>
      </c>
      <c r="G30" s="107" t="s">
        <v>126</v>
      </c>
      <c r="H30" s="107" t="s">
        <v>42</v>
      </c>
      <c r="I30" s="7" t="s">
        <v>1706</v>
      </c>
      <c r="J30" s="5">
        <v>45</v>
      </c>
      <c r="K30" s="5">
        <v>1460436</v>
      </c>
      <c r="L30" s="5">
        <v>45</v>
      </c>
      <c r="M30" s="5">
        <v>1497059</v>
      </c>
      <c r="N30" s="5">
        <v>45</v>
      </c>
      <c r="O30" s="5">
        <v>1570905</v>
      </c>
      <c r="P30" s="5">
        <v>45</v>
      </c>
      <c r="Q30" s="5">
        <v>1379675</v>
      </c>
      <c r="R30" s="5">
        <v>45</v>
      </c>
      <c r="S30" s="5">
        <v>1286762</v>
      </c>
    </row>
    <row r="31" spans="1:19" s="2" customFormat="1" ht="154.5" customHeight="1">
      <c r="A31" s="31" t="s">
        <v>1742</v>
      </c>
      <c r="B31" s="129" t="s">
        <v>28</v>
      </c>
      <c r="C31" s="131" t="s">
        <v>122</v>
      </c>
      <c r="D31" s="126" t="s">
        <v>1722</v>
      </c>
      <c r="E31" s="107" t="s">
        <v>1723</v>
      </c>
      <c r="F31" s="107" t="s">
        <v>1715</v>
      </c>
      <c r="G31" s="107" t="s">
        <v>126</v>
      </c>
      <c r="H31" s="107" t="s">
        <v>42</v>
      </c>
      <c r="I31" s="7" t="s">
        <v>1706</v>
      </c>
      <c r="J31" s="5">
        <v>0</v>
      </c>
      <c r="K31" s="5">
        <v>0</v>
      </c>
      <c r="L31" s="5">
        <v>5</v>
      </c>
      <c r="M31" s="5">
        <v>686369</v>
      </c>
      <c r="N31" s="5">
        <v>20</v>
      </c>
      <c r="O31" s="5">
        <v>2870055</v>
      </c>
      <c r="P31" s="5">
        <v>35</v>
      </c>
      <c r="Q31" s="5">
        <v>4414608</v>
      </c>
      <c r="R31" s="5">
        <v>30</v>
      </c>
      <c r="S31" s="5">
        <v>3530505</v>
      </c>
    </row>
    <row r="32" spans="1:19" s="2" customFormat="1" ht="154.5" customHeight="1">
      <c r="A32" s="31" t="s">
        <v>1743</v>
      </c>
      <c r="B32" s="129" t="s">
        <v>28</v>
      </c>
      <c r="C32" s="131" t="s">
        <v>122</v>
      </c>
      <c r="D32" s="126" t="s">
        <v>1724</v>
      </c>
      <c r="E32" s="107" t="s">
        <v>1725</v>
      </c>
      <c r="F32" s="107" t="s">
        <v>1715</v>
      </c>
      <c r="G32" s="107" t="s">
        <v>126</v>
      </c>
      <c r="H32" s="107" t="s">
        <v>42</v>
      </c>
      <c r="I32" s="7" t="s">
        <v>1706</v>
      </c>
      <c r="J32" s="5">
        <v>0</v>
      </c>
      <c r="K32" s="5">
        <v>0</v>
      </c>
      <c r="L32" s="5">
        <v>3</v>
      </c>
      <c r="M32" s="5">
        <v>99804</v>
      </c>
      <c r="N32" s="5">
        <v>11</v>
      </c>
      <c r="O32" s="5">
        <v>383999</v>
      </c>
      <c r="P32" s="5">
        <v>19</v>
      </c>
      <c r="Q32" s="5">
        <v>581313</v>
      </c>
      <c r="R32" s="5">
        <v>16</v>
      </c>
      <c r="S32" s="5">
        <v>456755</v>
      </c>
    </row>
    <row r="33" spans="1:19" s="2" customFormat="1" ht="154.5" customHeight="1">
      <c r="A33" s="31" t="s">
        <v>1744</v>
      </c>
      <c r="B33" s="129" t="s">
        <v>28</v>
      </c>
      <c r="C33" s="131" t="s">
        <v>122</v>
      </c>
      <c r="D33" s="126" t="s">
        <v>1726</v>
      </c>
      <c r="E33" s="107" t="s">
        <v>1727</v>
      </c>
      <c r="F33" s="107" t="s">
        <v>1728</v>
      </c>
      <c r="G33" s="107" t="s">
        <v>154</v>
      </c>
      <c r="H33" s="107" t="s">
        <v>922</v>
      </c>
      <c r="I33" s="7" t="s">
        <v>1706</v>
      </c>
      <c r="J33" s="5">
        <v>15618</v>
      </c>
      <c r="K33" s="5">
        <v>1801796</v>
      </c>
      <c r="L33" s="5">
        <v>15618</v>
      </c>
      <c r="M33" s="5">
        <v>3256251</v>
      </c>
      <c r="N33" s="5">
        <v>15618</v>
      </c>
      <c r="O33" s="5">
        <v>3225790</v>
      </c>
      <c r="P33" s="5">
        <v>15618</v>
      </c>
      <c r="Q33" s="5">
        <v>2702246</v>
      </c>
      <c r="R33" s="5">
        <v>15618</v>
      </c>
      <c r="S33" s="5">
        <v>2520417</v>
      </c>
    </row>
    <row r="34" spans="1:19" s="2" customFormat="1" ht="154.5" customHeight="1">
      <c r="A34" s="31" t="s">
        <v>1745</v>
      </c>
      <c r="B34" s="129" t="s">
        <v>28</v>
      </c>
      <c r="C34" s="131" t="s">
        <v>122</v>
      </c>
      <c r="D34" s="126" t="s">
        <v>1729</v>
      </c>
      <c r="E34" s="107" t="s">
        <v>1730</v>
      </c>
      <c r="F34" s="107" t="s">
        <v>515</v>
      </c>
      <c r="G34" s="107" t="s">
        <v>1731</v>
      </c>
      <c r="H34" s="107" t="s">
        <v>103</v>
      </c>
      <c r="I34" s="7" t="s">
        <v>1706</v>
      </c>
      <c r="J34" s="5">
        <v>14</v>
      </c>
      <c r="K34" s="5">
        <v>15949346</v>
      </c>
      <c r="L34" s="5">
        <v>2</v>
      </c>
      <c r="M34" s="5">
        <v>844872</v>
      </c>
      <c r="N34" s="5">
        <v>1</v>
      </c>
      <c r="O34" s="5">
        <v>406728</v>
      </c>
      <c r="P34" s="5">
        <v>1</v>
      </c>
      <c r="Q34" s="5">
        <v>406728</v>
      </c>
      <c r="R34" s="5">
        <v>1</v>
      </c>
      <c r="S34" s="5">
        <v>382093</v>
      </c>
    </row>
    <row r="35" spans="1:19" s="2" customFormat="1" ht="154.5" customHeight="1">
      <c r="A35" s="31" t="s">
        <v>1746</v>
      </c>
      <c r="B35" s="129" t="s">
        <v>28</v>
      </c>
      <c r="C35" s="131" t="s">
        <v>122</v>
      </c>
      <c r="D35" s="126" t="s">
        <v>1732</v>
      </c>
      <c r="E35" s="107" t="s">
        <v>699</v>
      </c>
      <c r="F35" s="107" t="s">
        <v>515</v>
      </c>
      <c r="G35" s="107" t="s">
        <v>1733</v>
      </c>
      <c r="H35" s="107" t="s">
        <v>103</v>
      </c>
      <c r="I35" s="7" t="s">
        <v>1706</v>
      </c>
      <c r="J35" s="5">
        <v>2</v>
      </c>
      <c r="K35" s="5">
        <v>546363</v>
      </c>
      <c r="L35" s="5">
        <v>2</v>
      </c>
      <c r="M35" s="5">
        <v>539797</v>
      </c>
      <c r="N35" s="5">
        <v>2</v>
      </c>
      <c r="O35" s="5">
        <v>500774</v>
      </c>
      <c r="P35" s="5">
        <v>2</v>
      </c>
      <c r="Q35" s="5">
        <v>500774</v>
      </c>
      <c r="R35" s="5">
        <v>2</v>
      </c>
      <c r="S35" s="5">
        <v>469342</v>
      </c>
    </row>
    <row r="36" spans="1:19" s="2" customFormat="1" ht="23.25" customHeight="1">
      <c r="A36" s="191" t="s">
        <v>615</v>
      </c>
      <c r="B36" s="192" t="s">
        <v>120</v>
      </c>
      <c r="C36" s="192"/>
      <c r="D36" s="192"/>
      <c r="E36" s="192"/>
      <c r="F36" s="192"/>
      <c r="G36" s="192"/>
      <c r="H36" s="192"/>
      <c r="I36" s="192"/>
      <c r="J36" s="192" t="s">
        <v>121</v>
      </c>
      <c r="K36" s="54">
        <f>SUM(K37:K606)</f>
        <v>2398589859.9999995</v>
      </c>
      <c r="L36" s="54" t="s">
        <v>121</v>
      </c>
      <c r="M36" s="54">
        <f>SUM(M37:M606)</f>
        <v>2561808578.000001</v>
      </c>
      <c r="N36" s="54" t="s">
        <v>121</v>
      </c>
      <c r="O36" s="54">
        <f>SUM(O37:O606)</f>
        <v>2446522611.0000005</v>
      </c>
      <c r="P36" s="54" t="s">
        <v>121</v>
      </c>
      <c r="Q36" s="54">
        <f>SUM(Q37:Q606)</f>
        <v>2362647653.9999995</v>
      </c>
      <c r="R36" s="54" t="s">
        <v>121</v>
      </c>
      <c r="S36" s="54">
        <f>SUM(S37:S606)</f>
        <v>2359835352.9999995</v>
      </c>
    </row>
    <row r="37" spans="1:19" s="2" customFormat="1" ht="105.75" customHeight="1">
      <c r="A37" s="189" t="s">
        <v>618</v>
      </c>
      <c r="B37" s="171" t="s">
        <v>967</v>
      </c>
      <c r="C37" s="174" t="s">
        <v>122</v>
      </c>
      <c r="D37" s="171" t="s">
        <v>124</v>
      </c>
      <c r="E37" s="171" t="s">
        <v>123</v>
      </c>
      <c r="F37" s="171" t="s">
        <v>125</v>
      </c>
      <c r="G37" s="171" t="s">
        <v>126</v>
      </c>
      <c r="H37" s="188" t="s">
        <v>127</v>
      </c>
      <c r="I37" s="20" t="s">
        <v>616</v>
      </c>
      <c r="J37" s="14">
        <v>23</v>
      </c>
      <c r="K37" s="36">
        <v>3501161</v>
      </c>
      <c r="L37" s="14">
        <v>26</v>
      </c>
      <c r="M37" s="36">
        <v>4044937</v>
      </c>
      <c r="N37" s="14">
        <v>26</v>
      </c>
      <c r="O37" s="36">
        <v>3709099</v>
      </c>
      <c r="P37" s="14">
        <v>26</v>
      </c>
      <c r="Q37" s="36">
        <v>4279554</v>
      </c>
      <c r="R37" s="14">
        <v>26</v>
      </c>
      <c r="S37" s="36">
        <v>4279554</v>
      </c>
    </row>
    <row r="38" spans="1:19" s="2" customFormat="1" ht="80.25" customHeight="1">
      <c r="A38" s="160"/>
      <c r="B38" s="156"/>
      <c r="C38" s="154"/>
      <c r="D38" s="156"/>
      <c r="E38" s="156"/>
      <c r="F38" s="156"/>
      <c r="G38" s="156"/>
      <c r="H38" s="152"/>
      <c r="I38" s="20" t="s">
        <v>617</v>
      </c>
      <c r="J38" s="61"/>
      <c r="K38" s="36">
        <v>119040</v>
      </c>
      <c r="L38" s="14"/>
      <c r="M38" s="36">
        <v>123921</v>
      </c>
      <c r="N38" s="14"/>
      <c r="O38" s="36">
        <v>109215</v>
      </c>
      <c r="P38" s="14"/>
      <c r="Q38" s="36">
        <v>118010</v>
      </c>
      <c r="R38" s="14"/>
      <c r="S38" s="36">
        <v>118010</v>
      </c>
    </row>
    <row r="39" spans="1:19" s="2" customFormat="1" ht="87.75" customHeight="1">
      <c r="A39" s="159" t="s">
        <v>621</v>
      </c>
      <c r="B39" s="171" t="s">
        <v>967</v>
      </c>
      <c r="C39" s="153" t="s">
        <v>122</v>
      </c>
      <c r="D39" s="155" t="s">
        <v>124</v>
      </c>
      <c r="E39" s="155" t="s">
        <v>128</v>
      </c>
      <c r="F39" s="155" t="s">
        <v>125</v>
      </c>
      <c r="G39" s="155" t="s">
        <v>126</v>
      </c>
      <c r="H39" s="151" t="s">
        <v>127</v>
      </c>
      <c r="I39" s="20" t="s">
        <v>616</v>
      </c>
      <c r="J39" s="14">
        <v>18</v>
      </c>
      <c r="K39" s="36">
        <v>2740039</v>
      </c>
      <c r="L39" s="14">
        <v>11</v>
      </c>
      <c r="M39" s="36">
        <v>1711315</v>
      </c>
      <c r="N39" s="14">
        <v>11</v>
      </c>
      <c r="O39" s="36">
        <v>1569234</v>
      </c>
      <c r="P39" s="14">
        <v>11</v>
      </c>
      <c r="Q39" s="36">
        <v>1810581</v>
      </c>
      <c r="R39" s="14">
        <v>11</v>
      </c>
      <c r="S39" s="36">
        <v>1810581</v>
      </c>
    </row>
    <row r="40" spans="1:19" s="2" customFormat="1" ht="78" customHeight="1">
      <c r="A40" s="160"/>
      <c r="B40" s="156"/>
      <c r="C40" s="154"/>
      <c r="D40" s="156"/>
      <c r="E40" s="156"/>
      <c r="F40" s="156"/>
      <c r="G40" s="156"/>
      <c r="H40" s="152"/>
      <c r="I40" s="20" t="s">
        <v>617</v>
      </c>
      <c r="J40" s="14"/>
      <c r="K40" s="36">
        <v>93162</v>
      </c>
      <c r="L40" s="14"/>
      <c r="M40" s="36">
        <v>52428</v>
      </c>
      <c r="N40" s="14"/>
      <c r="O40" s="36">
        <v>46206</v>
      </c>
      <c r="P40" s="14"/>
      <c r="Q40" s="36">
        <v>49927</v>
      </c>
      <c r="R40" s="14"/>
      <c r="S40" s="36">
        <v>49927</v>
      </c>
    </row>
    <row r="41" spans="1:19" s="2" customFormat="1" ht="102.75" customHeight="1">
      <c r="A41" s="159" t="s">
        <v>622</v>
      </c>
      <c r="B41" s="171" t="s">
        <v>967</v>
      </c>
      <c r="C41" s="153" t="s">
        <v>122</v>
      </c>
      <c r="D41" s="155" t="s">
        <v>124</v>
      </c>
      <c r="E41" s="155" t="s">
        <v>129</v>
      </c>
      <c r="F41" s="155" t="s">
        <v>125</v>
      </c>
      <c r="G41" s="155" t="s">
        <v>126</v>
      </c>
      <c r="H41" s="151" t="s">
        <v>127</v>
      </c>
      <c r="I41" s="20" t="s">
        <v>616</v>
      </c>
      <c r="J41" s="14">
        <v>56</v>
      </c>
      <c r="K41" s="36">
        <v>8524566</v>
      </c>
      <c r="L41" s="14">
        <v>47</v>
      </c>
      <c r="M41" s="36">
        <v>7312001</v>
      </c>
      <c r="N41" s="14">
        <v>47</v>
      </c>
      <c r="O41" s="36">
        <v>6704910</v>
      </c>
      <c r="P41" s="14">
        <v>47</v>
      </c>
      <c r="Q41" s="36">
        <v>7736118</v>
      </c>
      <c r="R41" s="14">
        <v>47</v>
      </c>
      <c r="S41" s="36">
        <v>7736118</v>
      </c>
    </row>
    <row r="42" spans="1:19" s="2" customFormat="1" ht="69.75" customHeight="1">
      <c r="A42" s="160"/>
      <c r="B42" s="156"/>
      <c r="C42" s="154"/>
      <c r="D42" s="156"/>
      <c r="E42" s="156"/>
      <c r="F42" s="156"/>
      <c r="G42" s="156"/>
      <c r="H42" s="152"/>
      <c r="I42" s="20" t="s">
        <v>617</v>
      </c>
      <c r="J42" s="14"/>
      <c r="K42" s="36">
        <v>289837</v>
      </c>
      <c r="L42" s="14"/>
      <c r="M42" s="36">
        <v>224012</v>
      </c>
      <c r="N42" s="14"/>
      <c r="O42" s="36">
        <v>197426</v>
      </c>
      <c r="P42" s="14"/>
      <c r="Q42" s="36">
        <v>213325</v>
      </c>
      <c r="R42" s="14"/>
      <c r="S42" s="36">
        <v>213325</v>
      </c>
    </row>
    <row r="43" spans="1:19" s="2" customFormat="1" ht="101.25" customHeight="1">
      <c r="A43" s="159" t="s">
        <v>623</v>
      </c>
      <c r="B43" s="171" t="s">
        <v>967</v>
      </c>
      <c r="C43" s="153" t="s">
        <v>122</v>
      </c>
      <c r="D43" s="155" t="s">
        <v>124</v>
      </c>
      <c r="E43" s="155" t="s">
        <v>130</v>
      </c>
      <c r="F43" s="155" t="s">
        <v>125</v>
      </c>
      <c r="G43" s="155" t="s">
        <v>126</v>
      </c>
      <c r="H43" s="151" t="s">
        <v>127</v>
      </c>
      <c r="I43" s="20" t="s">
        <v>616</v>
      </c>
      <c r="J43" s="14">
        <v>31</v>
      </c>
      <c r="K43" s="36">
        <v>4718956</v>
      </c>
      <c r="L43" s="14">
        <v>21</v>
      </c>
      <c r="M43" s="36">
        <v>3267065</v>
      </c>
      <c r="N43" s="14">
        <v>21</v>
      </c>
      <c r="O43" s="36">
        <v>2995811</v>
      </c>
      <c r="P43" s="14">
        <v>0</v>
      </c>
      <c r="Q43" s="36">
        <v>0</v>
      </c>
      <c r="R43" s="14">
        <v>0</v>
      </c>
      <c r="S43" s="36">
        <v>0</v>
      </c>
    </row>
    <row r="44" spans="1:19" s="2" customFormat="1" ht="75" customHeight="1">
      <c r="A44" s="160"/>
      <c r="B44" s="156"/>
      <c r="C44" s="154"/>
      <c r="D44" s="156"/>
      <c r="E44" s="156"/>
      <c r="F44" s="156"/>
      <c r="G44" s="156"/>
      <c r="H44" s="152"/>
      <c r="I44" s="20" t="s">
        <v>617</v>
      </c>
      <c r="J44" s="14"/>
      <c r="K44" s="36">
        <v>160445</v>
      </c>
      <c r="L44" s="14"/>
      <c r="M44" s="36">
        <v>100090</v>
      </c>
      <c r="N44" s="14"/>
      <c r="O44" s="36">
        <v>88211</v>
      </c>
      <c r="P44" s="14"/>
      <c r="Q44" s="36"/>
      <c r="R44" s="14"/>
      <c r="S44" s="36"/>
    </row>
    <row r="45" spans="1:19" s="2" customFormat="1" ht="94.5" customHeight="1">
      <c r="A45" s="159" t="s">
        <v>624</v>
      </c>
      <c r="B45" s="171" t="s">
        <v>967</v>
      </c>
      <c r="C45" s="153" t="s">
        <v>122</v>
      </c>
      <c r="D45" s="155" t="s">
        <v>124</v>
      </c>
      <c r="E45" s="155" t="s">
        <v>131</v>
      </c>
      <c r="F45" s="155" t="s">
        <v>125</v>
      </c>
      <c r="G45" s="155" t="s">
        <v>126</v>
      </c>
      <c r="H45" s="151" t="s">
        <v>127</v>
      </c>
      <c r="I45" s="20" t="s">
        <v>616</v>
      </c>
      <c r="J45" s="14">
        <v>26</v>
      </c>
      <c r="K45" s="36">
        <v>3952308</v>
      </c>
      <c r="L45" s="14">
        <v>33</v>
      </c>
      <c r="M45" s="36">
        <v>4937067</v>
      </c>
      <c r="N45" s="14">
        <v>33</v>
      </c>
      <c r="O45" s="36">
        <v>4527159</v>
      </c>
      <c r="P45" s="14">
        <v>33</v>
      </c>
      <c r="Q45" s="36">
        <v>5223431</v>
      </c>
      <c r="R45" s="14">
        <v>33</v>
      </c>
      <c r="S45" s="36">
        <v>5223431</v>
      </c>
    </row>
    <row r="46" spans="1:19" s="2" customFormat="1" ht="73.5" customHeight="1">
      <c r="A46" s="160"/>
      <c r="B46" s="156"/>
      <c r="C46" s="154"/>
      <c r="D46" s="156"/>
      <c r="E46" s="156"/>
      <c r="F46" s="156"/>
      <c r="G46" s="156"/>
      <c r="H46" s="152"/>
      <c r="I46" s="20" t="s">
        <v>617</v>
      </c>
      <c r="J46" s="14"/>
      <c r="K46" s="36">
        <v>134379</v>
      </c>
      <c r="L46" s="14"/>
      <c r="M46" s="36">
        <v>151253</v>
      </c>
      <c r="N46" s="14"/>
      <c r="O46" s="36">
        <v>133302</v>
      </c>
      <c r="P46" s="14"/>
      <c r="Q46" s="36">
        <v>144037</v>
      </c>
      <c r="R46" s="14"/>
      <c r="S46" s="36">
        <v>144037</v>
      </c>
    </row>
    <row r="47" spans="1:19" s="2" customFormat="1" ht="96" customHeight="1">
      <c r="A47" s="159" t="s">
        <v>625</v>
      </c>
      <c r="B47" s="171" t="s">
        <v>967</v>
      </c>
      <c r="C47" s="153" t="s">
        <v>122</v>
      </c>
      <c r="D47" s="155" t="s">
        <v>133</v>
      </c>
      <c r="E47" s="155" t="s">
        <v>132</v>
      </c>
      <c r="F47" s="155" t="s">
        <v>125</v>
      </c>
      <c r="G47" s="155" t="s">
        <v>126</v>
      </c>
      <c r="H47" s="151" t="s">
        <v>127</v>
      </c>
      <c r="I47" s="20" t="s">
        <v>616</v>
      </c>
      <c r="J47" s="14">
        <v>69</v>
      </c>
      <c r="K47" s="36">
        <v>10134705</v>
      </c>
      <c r="L47" s="14">
        <v>66</v>
      </c>
      <c r="M47" s="36">
        <v>9765997</v>
      </c>
      <c r="N47" s="14">
        <v>66</v>
      </c>
      <c r="O47" s="36">
        <v>8955159</v>
      </c>
      <c r="P47" s="14">
        <v>66</v>
      </c>
      <c r="Q47" s="36">
        <v>10332453</v>
      </c>
      <c r="R47" s="14">
        <v>66</v>
      </c>
      <c r="S47" s="36">
        <v>10332453</v>
      </c>
    </row>
    <row r="48" spans="1:19" s="2" customFormat="1" ht="67.5" customHeight="1">
      <c r="A48" s="160"/>
      <c r="B48" s="156"/>
      <c r="C48" s="154"/>
      <c r="D48" s="156"/>
      <c r="E48" s="156"/>
      <c r="F48" s="156"/>
      <c r="G48" s="156"/>
      <c r="H48" s="152"/>
      <c r="I48" s="20" t="s">
        <v>617</v>
      </c>
      <c r="J48" s="14"/>
      <c r="K48" s="36">
        <v>344582</v>
      </c>
      <c r="L48" s="14"/>
      <c r="M48" s="36">
        <v>299193</v>
      </c>
      <c r="N48" s="14"/>
      <c r="O48" s="36">
        <v>263685</v>
      </c>
      <c r="P48" s="14"/>
      <c r="Q48" s="36">
        <v>284919</v>
      </c>
      <c r="R48" s="14"/>
      <c r="S48" s="36">
        <v>284919</v>
      </c>
    </row>
    <row r="49" spans="1:19" s="2" customFormat="1" ht="97.5" customHeight="1">
      <c r="A49" s="159" t="s">
        <v>626</v>
      </c>
      <c r="B49" s="171" t="s">
        <v>967</v>
      </c>
      <c r="C49" s="153" t="s">
        <v>122</v>
      </c>
      <c r="D49" s="155" t="s">
        <v>133</v>
      </c>
      <c r="E49" s="155" t="s">
        <v>134</v>
      </c>
      <c r="F49" s="155" t="s">
        <v>125</v>
      </c>
      <c r="G49" s="155" t="s">
        <v>126</v>
      </c>
      <c r="H49" s="151" t="s">
        <v>127</v>
      </c>
      <c r="I49" s="20" t="s">
        <v>616</v>
      </c>
      <c r="J49" s="14">
        <v>70</v>
      </c>
      <c r="K49" s="36">
        <v>10424268</v>
      </c>
      <c r="L49" s="14">
        <v>68</v>
      </c>
      <c r="M49" s="36">
        <v>10061937</v>
      </c>
      <c r="N49" s="14">
        <v>68</v>
      </c>
      <c r="O49" s="36">
        <v>9226528</v>
      </c>
      <c r="P49" s="14">
        <v>68</v>
      </c>
      <c r="Q49" s="36">
        <v>10645558</v>
      </c>
      <c r="R49" s="14">
        <v>68</v>
      </c>
      <c r="S49" s="36">
        <v>10645558</v>
      </c>
    </row>
    <row r="50" spans="1:19" s="2" customFormat="1" ht="71.25" customHeight="1">
      <c r="A50" s="160"/>
      <c r="B50" s="156"/>
      <c r="C50" s="154"/>
      <c r="D50" s="156"/>
      <c r="E50" s="156"/>
      <c r="F50" s="156"/>
      <c r="G50" s="156"/>
      <c r="H50" s="152"/>
      <c r="I50" s="20" t="s">
        <v>617</v>
      </c>
      <c r="J50" s="14"/>
      <c r="K50" s="36">
        <v>354427</v>
      </c>
      <c r="L50" s="14"/>
      <c r="M50" s="36">
        <v>308259</v>
      </c>
      <c r="N50" s="14"/>
      <c r="O50" s="36">
        <v>271674</v>
      </c>
      <c r="P50" s="14"/>
      <c r="Q50" s="36">
        <v>293552</v>
      </c>
      <c r="R50" s="14"/>
      <c r="S50" s="36">
        <v>293552</v>
      </c>
    </row>
    <row r="51" spans="1:19" s="2" customFormat="1" ht="109.5" customHeight="1">
      <c r="A51" s="159" t="s">
        <v>627</v>
      </c>
      <c r="B51" s="171" t="s">
        <v>967</v>
      </c>
      <c r="C51" s="153" t="s">
        <v>122</v>
      </c>
      <c r="D51" s="155" t="s">
        <v>133</v>
      </c>
      <c r="E51" s="155" t="s">
        <v>135</v>
      </c>
      <c r="F51" s="155" t="s">
        <v>125</v>
      </c>
      <c r="G51" s="155" t="s">
        <v>126</v>
      </c>
      <c r="H51" s="151" t="s">
        <v>127</v>
      </c>
      <c r="I51" s="20" t="s">
        <v>616</v>
      </c>
      <c r="J51" s="14">
        <v>48</v>
      </c>
      <c r="K51" s="36">
        <v>6966315</v>
      </c>
      <c r="L51" s="14">
        <v>52</v>
      </c>
      <c r="M51" s="36">
        <v>7556175</v>
      </c>
      <c r="N51" s="14">
        <v>52</v>
      </c>
      <c r="O51" s="36">
        <v>6928811</v>
      </c>
      <c r="P51" s="14">
        <v>52</v>
      </c>
      <c r="Q51" s="36">
        <v>7994455</v>
      </c>
      <c r="R51" s="14">
        <v>52</v>
      </c>
      <c r="S51" s="36">
        <v>7994455</v>
      </c>
    </row>
    <row r="52" spans="1:19" s="2" customFormat="1" ht="72.75" customHeight="1">
      <c r="A52" s="160"/>
      <c r="B52" s="156"/>
      <c r="C52" s="154"/>
      <c r="D52" s="156"/>
      <c r="E52" s="156"/>
      <c r="F52" s="156"/>
      <c r="G52" s="156"/>
      <c r="H52" s="152"/>
      <c r="I52" s="20" t="s">
        <v>617</v>
      </c>
      <c r="J52" s="14"/>
      <c r="K52" s="36">
        <v>236856</v>
      </c>
      <c r="L52" s="14"/>
      <c r="M52" s="36">
        <v>231492</v>
      </c>
      <c r="N52" s="14"/>
      <c r="O52" s="36">
        <v>204018</v>
      </c>
      <c r="P52" s="14"/>
      <c r="Q52" s="36">
        <v>220448</v>
      </c>
      <c r="R52" s="14"/>
      <c r="S52" s="36">
        <v>220448</v>
      </c>
    </row>
    <row r="53" spans="1:19" s="2" customFormat="1" ht="99" customHeight="1">
      <c r="A53" s="159" t="s">
        <v>628</v>
      </c>
      <c r="B53" s="171" t="s">
        <v>967</v>
      </c>
      <c r="C53" s="153" t="s">
        <v>122</v>
      </c>
      <c r="D53" s="155" t="s">
        <v>133</v>
      </c>
      <c r="E53" s="155" t="s">
        <v>136</v>
      </c>
      <c r="F53" s="155" t="s">
        <v>125</v>
      </c>
      <c r="G53" s="155" t="s">
        <v>126</v>
      </c>
      <c r="H53" s="151" t="s">
        <v>127</v>
      </c>
      <c r="I53" s="20" t="s">
        <v>616</v>
      </c>
      <c r="J53" s="14">
        <v>26</v>
      </c>
      <c r="K53" s="36">
        <v>3909100</v>
      </c>
      <c r="L53" s="14">
        <v>50</v>
      </c>
      <c r="M53" s="36">
        <v>7398483</v>
      </c>
      <c r="N53" s="14">
        <v>50</v>
      </c>
      <c r="O53" s="36">
        <v>6784212</v>
      </c>
      <c r="P53" s="14">
        <v>50</v>
      </c>
      <c r="Q53" s="36">
        <v>7827616</v>
      </c>
      <c r="R53" s="14">
        <v>50</v>
      </c>
      <c r="S53" s="36">
        <v>7827616</v>
      </c>
    </row>
    <row r="54" spans="1:19" s="2" customFormat="1" ht="77.25" customHeight="1">
      <c r="A54" s="160"/>
      <c r="B54" s="156"/>
      <c r="C54" s="154"/>
      <c r="D54" s="156"/>
      <c r="E54" s="156"/>
      <c r="F54" s="156"/>
      <c r="G54" s="156"/>
      <c r="H54" s="152"/>
      <c r="I54" s="20" t="s">
        <v>617</v>
      </c>
      <c r="J54" s="14"/>
      <c r="K54" s="36">
        <v>132910</v>
      </c>
      <c r="L54" s="14"/>
      <c r="M54" s="36">
        <v>226661</v>
      </c>
      <c r="N54" s="14"/>
      <c r="O54" s="36">
        <v>199760</v>
      </c>
      <c r="P54" s="14"/>
      <c r="Q54" s="36">
        <v>215848</v>
      </c>
      <c r="R54" s="14"/>
      <c r="S54" s="36">
        <v>215848</v>
      </c>
    </row>
    <row r="55" spans="1:19" s="2" customFormat="1" ht="61.5" customHeight="1">
      <c r="A55" s="159" t="s">
        <v>629</v>
      </c>
      <c r="B55" s="171" t="s">
        <v>967</v>
      </c>
      <c r="C55" s="153" t="s">
        <v>122</v>
      </c>
      <c r="D55" s="155" t="s">
        <v>133</v>
      </c>
      <c r="E55" s="155" t="s">
        <v>137</v>
      </c>
      <c r="F55" s="155" t="s">
        <v>125</v>
      </c>
      <c r="G55" s="155" t="s">
        <v>126</v>
      </c>
      <c r="H55" s="151" t="s">
        <v>127</v>
      </c>
      <c r="I55" s="20" t="s">
        <v>616</v>
      </c>
      <c r="J55" s="14">
        <v>23</v>
      </c>
      <c r="K55" s="36">
        <v>3269903</v>
      </c>
      <c r="L55" s="14">
        <v>13</v>
      </c>
      <c r="M55" s="36">
        <v>1889044</v>
      </c>
      <c r="N55" s="14">
        <v>13</v>
      </c>
      <c r="O55" s="36">
        <v>1732203</v>
      </c>
      <c r="P55" s="14">
        <v>0</v>
      </c>
      <c r="Q55" s="36">
        <v>0</v>
      </c>
      <c r="R55" s="14">
        <v>0</v>
      </c>
      <c r="S55" s="36">
        <v>0</v>
      </c>
    </row>
    <row r="56" spans="1:19" s="2" customFormat="1" ht="84.75" customHeight="1">
      <c r="A56" s="160"/>
      <c r="B56" s="156"/>
      <c r="C56" s="154"/>
      <c r="D56" s="156"/>
      <c r="E56" s="156"/>
      <c r="F56" s="156"/>
      <c r="G56" s="156"/>
      <c r="H56" s="152"/>
      <c r="I56" s="20" t="s">
        <v>617</v>
      </c>
      <c r="J56" s="14"/>
      <c r="K56" s="36">
        <v>111177</v>
      </c>
      <c r="L56" s="14"/>
      <c r="M56" s="36">
        <v>57873</v>
      </c>
      <c r="N56" s="14"/>
      <c r="O56" s="36">
        <v>51005</v>
      </c>
      <c r="P56" s="14"/>
      <c r="Q56" s="36"/>
      <c r="R56" s="14"/>
      <c r="S56" s="36"/>
    </row>
    <row r="57" spans="1:19" s="2" customFormat="1" ht="68.25" customHeight="1">
      <c r="A57" s="159" t="s">
        <v>630</v>
      </c>
      <c r="B57" s="171" t="s">
        <v>967</v>
      </c>
      <c r="C57" s="153" t="s">
        <v>122</v>
      </c>
      <c r="D57" s="155" t="s">
        <v>133</v>
      </c>
      <c r="E57" s="155" t="s">
        <v>138</v>
      </c>
      <c r="F57" s="155" t="s">
        <v>125</v>
      </c>
      <c r="G57" s="155" t="s">
        <v>126</v>
      </c>
      <c r="H57" s="151" t="s">
        <v>127</v>
      </c>
      <c r="I57" s="20" t="s">
        <v>616</v>
      </c>
      <c r="J57" s="14">
        <v>47</v>
      </c>
      <c r="K57" s="36">
        <v>6949512</v>
      </c>
      <c r="L57" s="14">
        <v>81</v>
      </c>
      <c r="M57" s="36">
        <v>11985543</v>
      </c>
      <c r="N57" s="14">
        <v>81</v>
      </c>
      <c r="O57" s="36">
        <v>13593266</v>
      </c>
      <c r="P57" s="14">
        <v>81</v>
      </c>
      <c r="Q57" s="36">
        <v>15058846</v>
      </c>
      <c r="R57" s="14">
        <v>81</v>
      </c>
      <c r="S57" s="36">
        <v>15058846</v>
      </c>
    </row>
    <row r="58" spans="1:19" s="2" customFormat="1" ht="92.25" customHeight="1">
      <c r="A58" s="160"/>
      <c r="B58" s="156"/>
      <c r="C58" s="154"/>
      <c r="D58" s="156"/>
      <c r="E58" s="156"/>
      <c r="F58" s="156"/>
      <c r="G58" s="156"/>
      <c r="H58" s="152"/>
      <c r="I58" s="20" t="s">
        <v>617</v>
      </c>
      <c r="J58" s="14"/>
      <c r="K58" s="36">
        <v>236285</v>
      </c>
      <c r="L58" s="14"/>
      <c r="M58" s="36">
        <v>367192</v>
      </c>
      <c r="N58" s="14"/>
      <c r="O58" s="36">
        <v>400252</v>
      </c>
      <c r="P58" s="14"/>
      <c r="Q58" s="36">
        <v>415251</v>
      </c>
      <c r="R58" s="14"/>
      <c r="S58" s="36">
        <v>415251</v>
      </c>
    </row>
    <row r="59" spans="1:19" s="2" customFormat="1" ht="74.25" customHeight="1">
      <c r="A59" s="159" t="s">
        <v>631</v>
      </c>
      <c r="B59" s="171" t="s">
        <v>967</v>
      </c>
      <c r="C59" s="153" t="s">
        <v>122</v>
      </c>
      <c r="D59" s="155" t="s">
        <v>133</v>
      </c>
      <c r="E59" s="155" t="s">
        <v>139</v>
      </c>
      <c r="F59" s="155" t="s">
        <v>125</v>
      </c>
      <c r="G59" s="155" t="s">
        <v>126</v>
      </c>
      <c r="H59" s="151" t="s">
        <v>127</v>
      </c>
      <c r="I59" s="20" t="s">
        <v>616</v>
      </c>
      <c r="J59" s="14">
        <v>14</v>
      </c>
      <c r="K59" s="36">
        <v>1990376</v>
      </c>
      <c r="L59" s="14">
        <v>6</v>
      </c>
      <c r="M59" s="36">
        <v>871866</v>
      </c>
      <c r="N59" s="14">
        <v>0</v>
      </c>
      <c r="O59" s="36">
        <v>0</v>
      </c>
      <c r="P59" s="14">
        <v>0</v>
      </c>
      <c r="Q59" s="36">
        <v>0</v>
      </c>
      <c r="R59" s="14">
        <v>0</v>
      </c>
      <c r="S59" s="36">
        <v>0</v>
      </c>
    </row>
    <row r="60" spans="1:19" s="2" customFormat="1" ht="96.75" customHeight="1">
      <c r="A60" s="160"/>
      <c r="B60" s="156"/>
      <c r="C60" s="154"/>
      <c r="D60" s="156"/>
      <c r="E60" s="156"/>
      <c r="F60" s="156"/>
      <c r="G60" s="156"/>
      <c r="H60" s="152"/>
      <c r="I60" s="20" t="s">
        <v>617</v>
      </c>
      <c r="J60" s="14"/>
      <c r="K60" s="36">
        <v>67673</v>
      </c>
      <c r="L60" s="14"/>
      <c r="M60" s="36">
        <v>26711</v>
      </c>
      <c r="N60" s="14"/>
      <c r="O60" s="36"/>
      <c r="P60" s="14"/>
      <c r="Q60" s="36"/>
      <c r="R60" s="14"/>
      <c r="S60" s="36"/>
    </row>
    <row r="61" spans="1:19" s="2" customFormat="1" ht="69.75" customHeight="1">
      <c r="A61" s="159" t="s">
        <v>632</v>
      </c>
      <c r="B61" s="171" t="s">
        <v>967</v>
      </c>
      <c r="C61" s="153" t="s">
        <v>122</v>
      </c>
      <c r="D61" s="155" t="s">
        <v>133</v>
      </c>
      <c r="E61" s="155" t="s">
        <v>140</v>
      </c>
      <c r="F61" s="155" t="s">
        <v>125</v>
      </c>
      <c r="G61" s="155" t="s">
        <v>126</v>
      </c>
      <c r="H61" s="151" t="s">
        <v>127</v>
      </c>
      <c r="I61" s="20" t="s">
        <v>616</v>
      </c>
      <c r="J61" s="14">
        <v>80</v>
      </c>
      <c r="K61" s="36">
        <v>11292957</v>
      </c>
      <c r="L61" s="14">
        <v>49</v>
      </c>
      <c r="M61" s="36">
        <v>7250513</v>
      </c>
      <c r="N61" s="14">
        <v>49</v>
      </c>
      <c r="O61" s="36">
        <v>6648528</v>
      </c>
      <c r="P61" s="14">
        <v>0</v>
      </c>
      <c r="Q61" s="36">
        <v>0</v>
      </c>
      <c r="R61" s="14">
        <v>0</v>
      </c>
      <c r="S61" s="36">
        <v>0</v>
      </c>
    </row>
    <row r="62" spans="1:19" s="2" customFormat="1" ht="79.5" customHeight="1">
      <c r="A62" s="160"/>
      <c r="B62" s="156"/>
      <c r="C62" s="154"/>
      <c r="D62" s="156"/>
      <c r="E62" s="156"/>
      <c r="F62" s="156"/>
      <c r="G62" s="156"/>
      <c r="H62" s="152"/>
      <c r="I62" s="20" t="s">
        <v>617</v>
      </c>
      <c r="J62" s="14"/>
      <c r="K62" s="36">
        <v>383962</v>
      </c>
      <c r="L62" s="14"/>
      <c r="M62" s="36">
        <v>222128</v>
      </c>
      <c r="N62" s="14"/>
      <c r="O62" s="36">
        <v>195765</v>
      </c>
      <c r="P62" s="14"/>
      <c r="Q62" s="36"/>
      <c r="R62" s="14"/>
      <c r="S62" s="36"/>
    </row>
    <row r="63" spans="1:19" s="2" customFormat="1" ht="71.25" customHeight="1">
      <c r="A63" s="159" t="s">
        <v>633</v>
      </c>
      <c r="B63" s="171" t="s">
        <v>967</v>
      </c>
      <c r="C63" s="153" t="s">
        <v>122</v>
      </c>
      <c r="D63" s="155" t="s">
        <v>133</v>
      </c>
      <c r="E63" s="155" t="s">
        <v>141</v>
      </c>
      <c r="F63" s="155" t="s">
        <v>125</v>
      </c>
      <c r="G63" s="155" t="s">
        <v>126</v>
      </c>
      <c r="H63" s="151" t="s">
        <v>127</v>
      </c>
      <c r="I63" s="20" t="s">
        <v>616</v>
      </c>
      <c r="J63" s="14">
        <v>38</v>
      </c>
      <c r="K63" s="36">
        <v>5791260</v>
      </c>
      <c r="L63" s="14">
        <v>63</v>
      </c>
      <c r="M63" s="36">
        <v>9322089</v>
      </c>
      <c r="N63" s="14">
        <v>63</v>
      </c>
      <c r="O63" s="36">
        <v>8548106</v>
      </c>
      <c r="P63" s="14">
        <v>63</v>
      </c>
      <c r="Q63" s="36">
        <v>9862797</v>
      </c>
      <c r="R63" s="14">
        <v>63</v>
      </c>
      <c r="S63" s="36">
        <v>9862797</v>
      </c>
    </row>
    <row r="64" spans="1:19" s="2" customFormat="1" ht="90" customHeight="1">
      <c r="A64" s="160"/>
      <c r="B64" s="156"/>
      <c r="C64" s="154"/>
      <c r="D64" s="156"/>
      <c r="E64" s="156"/>
      <c r="F64" s="156"/>
      <c r="G64" s="156"/>
      <c r="H64" s="152"/>
      <c r="I64" s="20" t="s">
        <v>617</v>
      </c>
      <c r="J64" s="14"/>
      <c r="K64" s="36">
        <v>196904</v>
      </c>
      <c r="L64" s="14"/>
      <c r="M64" s="36">
        <v>285593</v>
      </c>
      <c r="N64" s="14"/>
      <c r="O64" s="36">
        <v>251698</v>
      </c>
      <c r="P64" s="14"/>
      <c r="Q64" s="36">
        <v>271969</v>
      </c>
      <c r="R64" s="14"/>
      <c r="S64" s="36">
        <v>271969</v>
      </c>
    </row>
    <row r="65" spans="1:19" s="2" customFormat="1" ht="86.25" customHeight="1">
      <c r="A65" s="172" t="s">
        <v>634</v>
      </c>
      <c r="B65" s="171" t="s">
        <v>967</v>
      </c>
      <c r="C65" s="153" t="s">
        <v>122</v>
      </c>
      <c r="D65" s="155" t="s">
        <v>133</v>
      </c>
      <c r="E65" s="155" t="s">
        <v>142</v>
      </c>
      <c r="F65" s="155" t="s">
        <v>125</v>
      </c>
      <c r="G65" s="155" t="s">
        <v>126</v>
      </c>
      <c r="H65" s="151" t="s">
        <v>127</v>
      </c>
      <c r="I65" s="20" t="s">
        <v>616</v>
      </c>
      <c r="J65" s="14">
        <v>16</v>
      </c>
      <c r="K65" s="36">
        <v>2316504</v>
      </c>
      <c r="L65" s="14">
        <v>16</v>
      </c>
      <c r="M65" s="36">
        <v>2367514</v>
      </c>
      <c r="N65" s="14">
        <v>16</v>
      </c>
      <c r="O65" s="36">
        <v>2170947</v>
      </c>
      <c r="P65" s="14">
        <v>0</v>
      </c>
      <c r="Q65" s="36">
        <v>0</v>
      </c>
      <c r="R65" s="14">
        <v>0</v>
      </c>
      <c r="S65" s="36">
        <v>0</v>
      </c>
    </row>
    <row r="66" spans="1:19" s="2" customFormat="1" ht="86.25" customHeight="1">
      <c r="A66" s="173"/>
      <c r="B66" s="156"/>
      <c r="C66" s="154"/>
      <c r="D66" s="156"/>
      <c r="E66" s="156"/>
      <c r="F66" s="156"/>
      <c r="G66" s="156"/>
      <c r="H66" s="152"/>
      <c r="I66" s="20" t="s">
        <v>617</v>
      </c>
      <c r="J66" s="14"/>
      <c r="K66" s="36">
        <v>78762</v>
      </c>
      <c r="L66" s="14"/>
      <c r="M66" s="36">
        <v>72532</v>
      </c>
      <c r="N66" s="14"/>
      <c r="O66" s="36">
        <v>63923</v>
      </c>
      <c r="P66" s="14"/>
      <c r="Q66" s="36"/>
      <c r="R66" s="14"/>
      <c r="S66" s="36"/>
    </row>
    <row r="67" spans="1:19" s="2" customFormat="1" ht="94.5" customHeight="1">
      <c r="A67" s="159" t="s">
        <v>635</v>
      </c>
      <c r="B67" s="171" t="s">
        <v>967</v>
      </c>
      <c r="C67" s="153" t="s">
        <v>122</v>
      </c>
      <c r="D67" s="155" t="s">
        <v>124</v>
      </c>
      <c r="E67" s="155" t="s">
        <v>143</v>
      </c>
      <c r="F67" s="35" t="s">
        <v>125</v>
      </c>
      <c r="G67" s="35" t="s">
        <v>126</v>
      </c>
      <c r="H67" s="35" t="s">
        <v>127</v>
      </c>
      <c r="I67" s="20" t="s">
        <v>616</v>
      </c>
      <c r="J67" s="14">
        <v>1</v>
      </c>
      <c r="K67" s="36">
        <v>247125</v>
      </c>
      <c r="L67" s="14">
        <v>1</v>
      </c>
      <c r="M67" s="36">
        <v>252567</v>
      </c>
      <c r="N67" s="14">
        <v>1</v>
      </c>
      <c r="O67" s="36">
        <v>231597</v>
      </c>
      <c r="P67" s="14">
        <v>1</v>
      </c>
      <c r="Q67" s="36">
        <v>267216</v>
      </c>
      <c r="R67" s="14">
        <v>1</v>
      </c>
      <c r="S67" s="36">
        <v>267216</v>
      </c>
    </row>
    <row r="68" spans="1:19" s="2" customFormat="1" ht="79.5" customHeight="1">
      <c r="A68" s="160"/>
      <c r="B68" s="156"/>
      <c r="C68" s="154"/>
      <c r="D68" s="156"/>
      <c r="E68" s="156"/>
      <c r="F68" s="35"/>
      <c r="G68" s="35"/>
      <c r="H68" s="35"/>
      <c r="I68" s="20" t="s">
        <v>617</v>
      </c>
      <c r="J68" s="14"/>
      <c r="K68" s="36">
        <v>8402</v>
      </c>
      <c r="L68" s="14"/>
      <c r="M68" s="36">
        <v>7738</v>
      </c>
      <c r="N68" s="14"/>
      <c r="O68" s="36">
        <v>6819</v>
      </c>
      <c r="P68" s="14"/>
      <c r="Q68" s="36">
        <v>7369</v>
      </c>
      <c r="R68" s="14"/>
      <c r="S68" s="36">
        <v>7369</v>
      </c>
    </row>
    <row r="69" spans="1:19" s="2" customFormat="1" ht="79.5" customHeight="1">
      <c r="A69" s="159" t="s">
        <v>636</v>
      </c>
      <c r="B69" s="171" t="s">
        <v>967</v>
      </c>
      <c r="C69" s="153" t="s">
        <v>122</v>
      </c>
      <c r="D69" s="155" t="s">
        <v>133</v>
      </c>
      <c r="E69" s="155" t="s">
        <v>144</v>
      </c>
      <c r="F69" s="155" t="s">
        <v>125</v>
      </c>
      <c r="G69" s="155" t="s">
        <v>126</v>
      </c>
      <c r="H69" s="151" t="s">
        <v>127</v>
      </c>
      <c r="I69" s="20" t="s">
        <v>616</v>
      </c>
      <c r="J69" s="14">
        <v>1</v>
      </c>
      <c r="K69" s="36">
        <v>233477</v>
      </c>
      <c r="L69" s="14">
        <v>1</v>
      </c>
      <c r="M69" s="36">
        <v>238625</v>
      </c>
      <c r="N69" s="14">
        <v>0</v>
      </c>
      <c r="O69" s="36">
        <v>0</v>
      </c>
      <c r="P69" s="14">
        <v>0</v>
      </c>
      <c r="Q69" s="36">
        <v>0</v>
      </c>
      <c r="R69" s="14">
        <v>0</v>
      </c>
      <c r="S69" s="36">
        <v>0</v>
      </c>
    </row>
    <row r="70" spans="1:19" s="2" customFormat="1" ht="79.5" customHeight="1">
      <c r="A70" s="160"/>
      <c r="B70" s="156"/>
      <c r="C70" s="154"/>
      <c r="D70" s="156"/>
      <c r="E70" s="156"/>
      <c r="F70" s="156"/>
      <c r="G70" s="156"/>
      <c r="H70" s="152"/>
      <c r="I70" s="20" t="s">
        <v>617</v>
      </c>
      <c r="J70" s="14"/>
      <c r="K70" s="36">
        <v>7938</v>
      </c>
      <c r="L70" s="14"/>
      <c r="M70" s="36">
        <v>7311</v>
      </c>
      <c r="N70" s="14"/>
      <c r="O70" s="36"/>
      <c r="P70" s="14"/>
      <c r="Q70" s="36"/>
      <c r="R70" s="14"/>
      <c r="S70" s="36"/>
    </row>
    <row r="71" spans="1:19" s="2" customFormat="1" ht="99" customHeight="1">
      <c r="A71" s="159" t="s">
        <v>660</v>
      </c>
      <c r="B71" s="171" t="s">
        <v>967</v>
      </c>
      <c r="C71" s="153" t="s">
        <v>122</v>
      </c>
      <c r="D71" s="155" t="s">
        <v>124</v>
      </c>
      <c r="E71" s="155" t="s">
        <v>145</v>
      </c>
      <c r="F71" s="155" t="s">
        <v>125</v>
      </c>
      <c r="G71" s="155" t="s">
        <v>126</v>
      </c>
      <c r="H71" s="151" t="s">
        <v>127</v>
      </c>
      <c r="I71" s="20" t="s">
        <v>616</v>
      </c>
      <c r="J71" s="14">
        <v>1</v>
      </c>
      <c r="K71" s="36">
        <v>247125</v>
      </c>
      <c r="L71" s="14">
        <v>1</v>
      </c>
      <c r="M71" s="36">
        <v>252567</v>
      </c>
      <c r="N71" s="14">
        <v>0</v>
      </c>
      <c r="O71" s="36">
        <v>0</v>
      </c>
      <c r="P71" s="14">
        <v>0</v>
      </c>
      <c r="Q71" s="36">
        <v>0</v>
      </c>
      <c r="R71" s="14">
        <v>0</v>
      </c>
      <c r="S71" s="36">
        <v>0</v>
      </c>
    </row>
    <row r="72" spans="1:19" s="2" customFormat="1" ht="99" customHeight="1">
      <c r="A72" s="160"/>
      <c r="B72" s="156"/>
      <c r="C72" s="154"/>
      <c r="D72" s="156"/>
      <c r="E72" s="156"/>
      <c r="F72" s="156"/>
      <c r="G72" s="156"/>
      <c r="H72" s="152"/>
      <c r="I72" s="20" t="s">
        <v>617</v>
      </c>
      <c r="J72" s="14"/>
      <c r="K72" s="36">
        <v>8402</v>
      </c>
      <c r="L72" s="14"/>
      <c r="M72" s="36">
        <v>7738</v>
      </c>
      <c r="N72" s="14"/>
      <c r="O72" s="36"/>
      <c r="P72" s="14"/>
      <c r="Q72" s="36"/>
      <c r="R72" s="14"/>
      <c r="S72" s="36"/>
    </row>
    <row r="73" spans="1:19" s="2" customFormat="1" ht="99" customHeight="1">
      <c r="A73" s="159" t="s">
        <v>661</v>
      </c>
      <c r="B73" s="171" t="s">
        <v>967</v>
      </c>
      <c r="C73" s="153" t="s">
        <v>122</v>
      </c>
      <c r="D73" s="155" t="s">
        <v>133</v>
      </c>
      <c r="E73" s="155" t="s">
        <v>146</v>
      </c>
      <c r="F73" s="155" t="s">
        <v>125</v>
      </c>
      <c r="G73" s="155" t="s">
        <v>126</v>
      </c>
      <c r="H73" s="151" t="s">
        <v>127</v>
      </c>
      <c r="I73" s="20" t="s">
        <v>616</v>
      </c>
      <c r="J73" s="14">
        <v>2</v>
      </c>
      <c r="K73" s="36">
        <v>466954</v>
      </c>
      <c r="L73" s="14">
        <v>1</v>
      </c>
      <c r="M73" s="36">
        <v>238625</v>
      </c>
      <c r="N73" s="14">
        <v>1</v>
      </c>
      <c r="O73" s="36">
        <v>218813</v>
      </c>
      <c r="P73" s="14">
        <v>1</v>
      </c>
      <c r="Q73" s="36">
        <v>252466</v>
      </c>
      <c r="R73" s="14">
        <v>1</v>
      </c>
      <c r="S73" s="36">
        <v>252466</v>
      </c>
    </row>
    <row r="74" spans="1:19" s="2" customFormat="1" ht="99" customHeight="1">
      <c r="A74" s="160"/>
      <c r="B74" s="156"/>
      <c r="C74" s="154"/>
      <c r="D74" s="156"/>
      <c r="E74" s="156"/>
      <c r="F74" s="156"/>
      <c r="G74" s="156"/>
      <c r="H74" s="152"/>
      <c r="I74" s="20" t="s">
        <v>617</v>
      </c>
      <c r="J74" s="14"/>
      <c r="K74" s="36">
        <v>15877</v>
      </c>
      <c r="L74" s="14"/>
      <c r="M74" s="36">
        <v>7311</v>
      </c>
      <c r="N74" s="14"/>
      <c r="O74" s="36">
        <v>6443</v>
      </c>
      <c r="P74" s="14"/>
      <c r="Q74" s="36">
        <v>6962</v>
      </c>
      <c r="R74" s="14"/>
      <c r="S74" s="36">
        <v>6962</v>
      </c>
    </row>
    <row r="75" spans="1:19" s="2" customFormat="1" ht="99" customHeight="1">
      <c r="A75" s="159" t="s">
        <v>662</v>
      </c>
      <c r="B75" s="171" t="s">
        <v>967</v>
      </c>
      <c r="C75" s="153" t="s">
        <v>122</v>
      </c>
      <c r="D75" s="155" t="s">
        <v>133</v>
      </c>
      <c r="E75" s="155" t="s">
        <v>147</v>
      </c>
      <c r="F75" s="155" t="s">
        <v>125</v>
      </c>
      <c r="G75" s="155" t="s">
        <v>126</v>
      </c>
      <c r="H75" s="151" t="s">
        <v>127</v>
      </c>
      <c r="I75" s="20" t="s">
        <v>616</v>
      </c>
      <c r="J75" s="14" t="s">
        <v>121</v>
      </c>
      <c r="K75" s="36">
        <v>0</v>
      </c>
      <c r="L75" s="14">
        <v>7</v>
      </c>
      <c r="M75" s="36">
        <v>1035787</v>
      </c>
      <c r="N75" s="14">
        <v>7</v>
      </c>
      <c r="O75" s="36">
        <v>949790</v>
      </c>
      <c r="P75" s="14">
        <v>7</v>
      </c>
      <c r="Q75" s="36">
        <v>1095866</v>
      </c>
      <c r="R75" s="14">
        <v>7</v>
      </c>
      <c r="S75" s="36">
        <v>1095866</v>
      </c>
    </row>
    <row r="76" spans="1:19" s="2" customFormat="1" ht="99" customHeight="1">
      <c r="A76" s="160"/>
      <c r="B76" s="156"/>
      <c r="C76" s="154"/>
      <c r="D76" s="156"/>
      <c r="E76" s="156"/>
      <c r="F76" s="156"/>
      <c r="G76" s="156"/>
      <c r="H76" s="152"/>
      <c r="I76" s="20" t="s">
        <v>617</v>
      </c>
      <c r="J76" s="14"/>
      <c r="K76" s="36"/>
      <c r="L76" s="14"/>
      <c r="M76" s="36">
        <v>31733</v>
      </c>
      <c r="N76" s="14"/>
      <c r="O76" s="36">
        <v>27966</v>
      </c>
      <c r="P76" s="14"/>
      <c r="Q76" s="36">
        <v>30219</v>
      </c>
      <c r="R76" s="14"/>
      <c r="S76" s="36">
        <v>30219</v>
      </c>
    </row>
    <row r="77" spans="1:19" s="2" customFormat="1" ht="99" customHeight="1">
      <c r="A77" s="159" t="s">
        <v>663</v>
      </c>
      <c r="B77" s="171" t="s">
        <v>967</v>
      </c>
      <c r="C77" s="153" t="s">
        <v>122</v>
      </c>
      <c r="D77" s="155" t="s">
        <v>133</v>
      </c>
      <c r="E77" s="155" t="s">
        <v>148</v>
      </c>
      <c r="F77" s="155" t="s">
        <v>125</v>
      </c>
      <c r="G77" s="155" t="s">
        <v>126</v>
      </c>
      <c r="H77" s="151" t="s">
        <v>127</v>
      </c>
      <c r="I77" s="20" t="s">
        <v>616</v>
      </c>
      <c r="J77" s="14" t="s">
        <v>121</v>
      </c>
      <c r="K77" s="36">
        <v>0</v>
      </c>
      <c r="L77" s="14">
        <v>13</v>
      </c>
      <c r="M77" s="36">
        <v>1923605</v>
      </c>
      <c r="N77" s="14">
        <v>13</v>
      </c>
      <c r="O77" s="36">
        <v>1763895</v>
      </c>
      <c r="P77" s="14">
        <v>13</v>
      </c>
      <c r="Q77" s="36">
        <v>2035181</v>
      </c>
      <c r="R77" s="14">
        <v>13</v>
      </c>
      <c r="S77" s="36">
        <v>2035181</v>
      </c>
    </row>
    <row r="78" spans="1:19" s="2" customFormat="1" ht="99" customHeight="1">
      <c r="A78" s="160"/>
      <c r="B78" s="156"/>
      <c r="C78" s="154"/>
      <c r="D78" s="156"/>
      <c r="E78" s="156"/>
      <c r="F78" s="156"/>
      <c r="G78" s="156"/>
      <c r="H78" s="152"/>
      <c r="I78" s="20" t="s">
        <v>617</v>
      </c>
      <c r="J78" s="14"/>
      <c r="K78" s="36"/>
      <c r="L78" s="14"/>
      <c r="M78" s="36">
        <v>58932</v>
      </c>
      <c r="N78" s="14"/>
      <c r="O78" s="36">
        <v>51938</v>
      </c>
      <c r="P78" s="14"/>
      <c r="Q78" s="36">
        <v>56121</v>
      </c>
      <c r="R78" s="14"/>
      <c r="S78" s="36">
        <v>56121</v>
      </c>
    </row>
    <row r="79" spans="1:19" s="2" customFormat="1" ht="99" customHeight="1">
      <c r="A79" s="159" t="s">
        <v>664</v>
      </c>
      <c r="B79" s="171" t="s">
        <v>967</v>
      </c>
      <c r="C79" s="153" t="s">
        <v>122</v>
      </c>
      <c r="D79" s="155" t="s">
        <v>124</v>
      </c>
      <c r="E79" s="155" t="s">
        <v>149</v>
      </c>
      <c r="F79" s="155" t="s">
        <v>125</v>
      </c>
      <c r="G79" s="155" t="s">
        <v>126</v>
      </c>
      <c r="H79" s="151" t="s">
        <v>127</v>
      </c>
      <c r="I79" s="20" t="s">
        <v>616</v>
      </c>
      <c r="J79" s="14" t="s">
        <v>121</v>
      </c>
      <c r="K79" s="36">
        <v>0</v>
      </c>
      <c r="L79" s="14">
        <v>7</v>
      </c>
      <c r="M79" s="36">
        <v>1089022</v>
      </c>
      <c r="N79" s="14">
        <v>7</v>
      </c>
      <c r="O79" s="36">
        <v>998603</v>
      </c>
      <c r="P79" s="14">
        <v>7</v>
      </c>
      <c r="Q79" s="36">
        <v>1152187</v>
      </c>
      <c r="R79" s="14">
        <v>7</v>
      </c>
      <c r="S79" s="36">
        <v>1152187</v>
      </c>
    </row>
    <row r="80" spans="1:19" s="2" customFormat="1" ht="99" customHeight="1">
      <c r="A80" s="160"/>
      <c r="B80" s="156"/>
      <c r="C80" s="154"/>
      <c r="D80" s="156"/>
      <c r="E80" s="156"/>
      <c r="F80" s="156"/>
      <c r="G80" s="156"/>
      <c r="H80" s="152"/>
      <c r="I80" s="20" t="s">
        <v>617</v>
      </c>
      <c r="J80" s="14"/>
      <c r="K80" s="36"/>
      <c r="L80" s="14"/>
      <c r="M80" s="36">
        <v>33363</v>
      </c>
      <c r="N80" s="14"/>
      <c r="O80" s="36">
        <v>29404</v>
      </c>
      <c r="P80" s="14"/>
      <c r="Q80" s="36">
        <v>31772</v>
      </c>
      <c r="R80" s="14"/>
      <c r="S80" s="36">
        <v>31772</v>
      </c>
    </row>
    <row r="81" spans="1:19" s="2" customFormat="1" ht="99" customHeight="1">
      <c r="A81" s="159" t="s">
        <v>665</v>
      </c>
      <c r="B81" s="171" t="s">
        <v>967</v>
      </c>
      <c r="C81" s="153" t="s">
        <v>122</v>
      </c>
      <c r="D81" s="155" t="s">
        <v>133</v>
      </c>
      <c r="E81" s="155" t="s">
        <v>150</v>
      </c>
      <c r="F81" s="155" t="s">
        <v>125</v>
      </c>
      <c r="G81" s="155" t="s">
        <v>126</v>
      </c>
      <c r="H81" s="151" t="s">
        <v>127</v>
      </c>
      <c r="I81" s="20" t="s">
        <v>616</v>
      </c>
      <c r="J81" s="14" t="s">
        <v>121</v>
      </c>
      <c r="K81" s="36">
        <v>0</v>
      </c>
      <c r="L81" s="14">
        <v>7</v>
      </c>
      <c r="M81" s="36">
        <v>1035787</v>
      </c>
      <c r="N81" s="14">
        <v>7</v>
      </c>
      <c r="O81" s="36">
        <v>949790</v>
      </c>
      <c r="P81" s="14">
        <v>7</v>
      </c>
      <c r="Q81" s="36">
        <v>1095866</v>
      </c>
      <c r="R81" s="14">
        <v>7</v>
      </c>
      <c r="S81" s="36">
        <v>1095866</v>
      </c>
    </row>
    <row r="82" spans="1:19" s="2" customFormat="1" ht="99" customHeight="1">
      <c r="A82" s="160"/>
      <c r="B82" s="156"/>
      <c r="C82" s="154"/>
      <c r="D82" s="156"/>
      <c r="E82" s="156"/>
      <c r="F82" s="156"/>
      <c r="G82" s="156"/>
      <c r="H82" s="152"/>
      <c r="I82" s="20" t="s">
        <v>617</v>
      </c>
      <c r="J82" s="14"/>
      <c r="K82" s="36"/>
      <c r="L82" s="14"/>
      <c r="M82" s="36">
        <v>31733</v>
      </c>
      <c r="N82" s="14"/>
      <c r="O82" s="36">
        <v>27966</v>
      </c>
      <c r="P82" s="14"/>
      <c r="Q82" s="36">
        <v>30219</v>
      </c>
      <c r="R82" s="14"/>
      <c r="S82" s="36">
        <v>30219</v>
      </c>
    </row>
    <row r="83" spans="1:19" s="2" customFormat="1" ht="99" customHeight="1">
      <c r="A83" s="159" t="s">
        <v>666</v>
      </c>
      <c r="B83" s="171" t="s">
        <v>967</v>
      </c>
      <c r="C83" s="153" t="s">
        <v>122</v>
      </c>
      <c r="D83" s="155" t="s">
        <v>124</v>
      </c>
      <c r="E83" s="155" t="s">
        <v>151</v>
      </c>
      <c r="F83" s="155" t="s">
        <v>125</v>
      </c>
      <c r="G83" s="155" t="s">
        <v>126</v>
      </c>
      <c r="H83" s="151" t="s">
        <v>127</v>
      </c>
      <c r="I83" s="20" t="s">
        <v>616</v>
      </c>
      <c r="J83" s="14" t="s">
        <v>121</v>
      </c>
      <c r="K83" s="36">
        <v>0</v>
      </c>
      <c r="L83" s="14">
        <v>7</v>
      </c>
      <c r="M83" s="36">
        <v>1089022</v>
      </c>
      <c r="N83" s="14">
        <v>7</v>
      </c>
      <c r="O83" s="36">
        <v>998604</v>
      </c>
      <c r="P83" s="14">
        <v>7</v>
      </c>
      <c r="Q83" s="36">
        <v>1152187</v>
      </c>
      <c r="R83" s="14">
        <v>7</v>
      </c>
      <c r="S83" s="36">
        <v>1152187</v>
      </c>
    </row>
    <row r="84" spans="1:19" s="2" customFormat="1" ht="99" customHeight="1">
      <c r="A84" s="160"/>
      <c r="B84" s="156"/>
      <c r="C84" s="154"/>
      <c r="D84" s="156"/>
      <c r="E84" s="156"/>
      <c r="F84" s="156"/>
      <c r="G84" s="156"/>
      <c r="H84" s="152"/>
      <c r="I84" s="20" t="s">
        <v>617</v>
      </c>
      <c r="J84" s="14"/>
      <c r="K84" s="36"/>
      <c r="L84" s="14"/>
      <c r="M84" s="36">
        <v>33363</v>
      </c>
      <c r="N84" s="14"/>
      <c r="O84" s="36">
        <v>29404</v>
      </c>
      <c r="P84" s="14"/>
      <c r="Q84" s="36">
        <v>31772</v>
      </c>
      <c r="R84" s="14"/>
      <c r="S84" s="36">
        <v>31772</v>
      </c>
    </row>
    <row r="85" spans="1:19" s="2" customFormat="1" ht="99" customHeight="1">
      <c r="A85" s="124" t="s">
        <v>667</v>
      </c>
      <c r="B85" s="122" t="s">
        <v>967</v>
      </c>
      <c r="C85" s="123" t="s">
        <v>122</v>
      </c>
      <c r="D85" s="122" t="s">
        <v>153</v>
      </c>
      <c r="E85" s="122" t="s">
        <v>152</v>
      </c>
      <c r="F85" s="122" t="s">
        <v>125</v>
      </c>
      <c r="G85" s="122" t="s">
        <v>154</v>
      </c>
      <c r="H85" s="121" t="s">
        <v>155</v>
      </c>
      <c r="I85" s="20" t="s">
        <v>616</v>
      </c>
      <c r="J85" s="14" t="s">
        <v>121</v>
      </c>
      <c r="K85" s="36">
        <v>0</v>
      </c>
      <c r="L85" s="14">
        <v>10800</v>
      </c>
      <c r="M85" s="36">
        <v>1674364</v>
      </c>
      <c r="N85" s="14">
        <v>0</v>
      </c>
      <c r="O85" s="36">
        <v>0</v>
      </c>
      <c r="P85" s="14">
        <v>0</v>
      </c>
      <c r="Q85" s="36">
        <v>0</v>
      </c>
      <c r="R85" s="14">
        <v>0</v>
      </c>
      <c r="S85" s="36">
        <v>0</v>
      </c>
    </row>
    <row r="86" spans="1:19" s="2" customFormat="1" ht="99" customHeight="1">
      <c r="A86" s="159" t="s">
        <v>668</v>
      </c>
      <c r="B86" s="171" t="s">
        <v>967</v>
      </c>
      <c r="C86" s="153" t="s">
        <v>122</v>
      </c>
      <c r="D86" s="155" t="s">
        <v>124</v>
      </c>
      <c r="E86" s="155" t="s">
        <v>156</v>
      </c>
      <c r="F86" s="155" t="s">
        <v>125</v>
      </c>
      <c r="G86" s="155" t="s">
        <v>126</v>
      </c>
      <c r="H86" s="151" t="s">
        <v>127</v>
      </c>
      <c r="I86" s="20" t="s">
        <v>616</v>
      </c>
      <c r="J86" s="14">
        <v>15</v>
      </c>
      <c r="K86" s="36">
        <v>2283366</v>
      </c>
      <c r="L86" s="14">
        <v>0</v>
      </c>
      <c r="M86" s="36">
        <v>0</v>
      </c>
      <c r="N86" s="14">
        <v>0</v>
      </c>
      <c r="O86" s="36">
        <v>0</v>
      </c>
      <c r="P86" s="14">
        <v>0</v>
      </c>
      <c r="Q86" s="36">
        <v>0</v>
      </c>
      <c r="R86" s="14">
        <v>0</v>
      </c>
      <c r="S86" s="36">
        <v>0</v>
      </c>
    </row>
    <row r="87" spans="1:19" s="2" customFormat="1" ht="99" customHeight="1">
      <c r="A87" s="160"/>
      <c r="B87" s="156"/>
      <c r="C87" s="154"/>
      <c r="D87" s="156"/>
      <c r="E87" s="156"/>
      <c r="F87" s="156"/>
      <c r="G87" s="156"/>
      <c r="H87" s="152"/>
      <c r="I87" s="20" t="s">
        <v>617</v>
      </c>
      <c r="J87" s="14"/>
      <c r="K87" s="36">
        <v>77635</v>
      </c>
      <c r="L87" s="14"/>
      <c r="M87" s="36"/>
      <c r="N87" s="14"/>
      <c r="O87" s="36"/>
      <c r="P87" s="14"/>
      <c r="Q87" s="36"/>
      <c r="R87" s="14"/>
      <c r="S87" s="36"/>
    </row>
    <row r="88" spans="1:19" s="2" customFormat="1" ht="99" customHeight="1">
      <c r="A88" s="159" t="s">
        <v>669</v>
      </c>
      <c r="B88" s="171" t="s">
        <v>967</v>
      </c>
      <c r="C88" s="153" t="s">
        <v>122</v>
      </c>
      <c r="D88" s="155" t="s">
        <v>133</v>
      </c>
      <c r="E88" s="155" t="s">
        <v>157</v>
      </c>
      <c r="F88" s="155" t="s">
        <v>125</v>
      </c>
      <c r="G88" s="155" t="s">
        <v>126</v>
      </c>
      <c r="H88" s="151" t="s">
        <v>127</v>
      </c>
      <c r="I88" s="20" t="s">
        <v>616</v>
      </c>
      <c r="J88" s="14">
        <v>1</v>
      </c>
      <c r="K88" s="36">
        <v>239682</v>
      </c>
      <c r="L88" s="14">
        <v>0</v>
      </c>
      <c r="M88" s="36">
        <v>0</v>
      </c>
      <c r="N88" s="14">
        <v>0</v>
      </c>
      <c r="O88" s="36">
        <v>0</v>
      </c>
      <c r="P88" s="14">
        <v>0</v>
      </c>
      <c r="Q88" s="36">
        <v>0</v>
      </c>
      <c r="R88" s="14">
        <v>0</v>
      </c>
      <c r="S88" s="36">
        <v>0</v>
      </c>
    </row>
    <row r="89" spans="1:19" s="2" customFormat="1" ht="99" customHeight="1">
      <c r="A89" s="160"/>
      <c r="B89" s="156"/>
      <c r="C89" s="154"/>
      <c r="D89" s="156"/>
      <c r="E89" s="156"/>
      <c r="F89" s="156"/>
      <c r="G89" s="156"/>
      <c r="H89" s="152"/>
      <c r="I89" s="20" t="s">
        <v>617</v>
      </c>
      <c r="J89" s="14"/>
      <c r="K89" s="36">
        <v>8149</v>
      </c>
      <c r="L89" s="14"/>
      <c r="M89" s="36"/>
      <c r="N89" s="14"/>
      <c r="O89" s="36"/>
      <c r="P89" s="14"/>
      <c r="Q89" s="36"/>
      <c r="R89" s="14"/>
      <c r="S89" s="36"/>
    </row>
    <row r="90" spans="1:19" s="2" customFormat="1" ht="99" customHeight="1">
      <c r="A90" s="49" t="s">
        <v>670</v>
      </c>
      <c r="B90" s="35" t="s">
        <v>967</v>
      </c>
      <c r="C90" s="23" t="s">
        <v>122</v>
      </c>
      <c r="D90" s="35" t="s">
        <v>153</v>
      </c>
      <c r="E90" s="35" t="s">
        <v>152</v>
      </c>
      <c r="F90" s="35" t="s">
        <v>125</v>
      </c>
      <c r="G90" s="35" t="e">
        <f>VLOOKUP(D90,[3]списком!D:G,4,FALSE)</f>
        <v>#N/A</v>
      </c>
      <c r="H90" s="35" t="s">
        <v>155</v>
      </c>
      <c r="I90" s="20" t="s">
        <v>637</v>
      </c>
      <c r="J90" s="14" t="s">
        <v>121</v>
      </c>
      <c r="K90" s="36">
        <v>0</v>
      </c>
      <c r="L90" s="14">
        <v>0</v>
      </c>
      <c r="M90" s="36">
        <v>0</v>
      </c>
      <c r="N90" s="14">
        <v>10800</v>
      </c>
      <c r="O90" s="36">
        <v>300637</v>
      </c>
      <c r="P90" s="14">
        <v>10800</v>
      </c>
      <c r="Q90" s="36">
        <v>300637</v>
      </c>
      <c r="R90" s="14">
        <v>10800</v>
      </c>
      <c r="S90" s="36">
        <v>300637</v>
      </c>
    </row>
    <row r="91" spans="1:19" s="2" customFormat="1" ht="99" customHeight="1">
      <c r="A91" s="159" t="s">
        <v>671</v>
      </c>
      <c r="B91" s="155" t="s">
        <v>967</v>
      </c>
      <c r="C91" s="153" t="s">
        <v>122</v>
      </c>
      <c r="D91" s="155" t="s">
        <v>159</v>
      </c>
      <c r="E91" s="155" t="s">
        <v>158</v>
      </c>
      <c r="F91" s="155" t="s">
        <v>125</v>
      </c>
      <c r="G91" s="155" t="s">
        <v>126</v>
      </c>
      <c r="H91" s="151"/>
      <c r="I91" s="20" t="s">
        <v>638</v>
      </c>
      <c r="J91" s="14"/>
      <c r="K91" s="36"/>
      <c r="L91" s="14">
        <v>12</v>
      </c>
      <c r="M91" s="36">
        <v>687706</v>
      </c>
      <c r="N91" s="14">
        <v>12</v>
      </c>
      <c r="O91" s="36">
        <v>549229</v>
      </c>
      <c r="P91" s="14">
        <v>12</v>
      </c>
      <c r="Q91" s="36">
        <v>549229</v>
      </c>
      <c r="R91" s="14">
        <v>12</v>
      </c>
      <c r="S91" s="36">
        <v>549229</v>
      </c>
    </row>
    <row r="92" spans="1:19" s="2" customFormat="1" ht="99" customHeight="1">
      <c r="A92" s="161"/>
      <c r="B92" s="162"/>
      <c r="C92" s="163"/>
      <c r="D92" s="162"/>
      <c r="E92" s="162"/>
      <c r="F92" s="162"/>
      <c r="G92" s="162"/>
      <c r="H92" s="164"/>
      <c r="I92" s="20" t="s">
        <v>639</v>
      </c>
      <c r="J92" s="14">
        <v>5</v>
      </c>
      <c r="K92" s="36">
        <v>633449</v>
      </c>
      <c r="L92" s="14"/>
      <c r="M92" s="36"/>
      <c r="N92" s="14"/>
      <c r="O92" s="36"/>
      <c r="P92" s="14"/>
      <c r="Q92" s="36"/>
      <c r="R92" s="14"/>
      <c r="S92" s="36"/>
    </row>
    <row r="93" spans="1:19" s="2" customFormat="1" ht="99" customHeight="1">
      <c r="A93" s="161"/>
      <c r="B93" s="162"/>
      <c r="C93" s="163"/>
      <c r="D93" s="162"/>
      <c r="E93" s="162"/>
      <c r="F93" s="162"/>
      <c r="G93" s="162"/>
      <c r="H93" s="164"/>
      <c r="I93" s="20" t="s">
        <v>640</v>
      </c>
      <c r="J93" s="14"/>
      <c r="K93" s="36"/>
      <c r="L93" s="14"/>
      <c r="M93" s="36">
        <v>78120</v>
      </c>
      <c r="N93" s="14"/>
      <c r="O93" s="36">
        <v>78120</v>
      </c>
      <c r="P93" s="14"/>
      <c r="Q93" s="36">
        <v>78120</v>
      </c>
      <c r="R93" s="14"/>
      <c r="S93" s="36">
        <v>78120</v>
      </c>
    </row>
    <row r="94" spans="1:19" s="2" customFormat="1" ht="99" customHeight="1">
      <c r="A94" s="160"/>
      <c r="B94" s="156"/>
      <c r="C94" s="154"/>
      <c r="D94" s="156"/>
      <c r="E94" s="156"/>
      <c r="F94" s="156"/>
      <c r="G94" s="156"/>
      <c r="H94" s="152"/>
      <c r="I94" s="20" t="s">
        <v>641</v>
      </c>
      <c r="J94" s="14"/>
      <c r="K94" s="36"/>
      <c r="L94" s="14"/>
      <c r="M94" s="36">
        <v>159517</v>
      </c>
      <c r="N94" s="14"/>
      <c r="O94" s="36">
        <v>180338</v>
      </c>
      <c r="P94" s="14"/>
      <c r="Q94" s="36">
        <v>180338</v>
      </c>
      <c r="R94" s="14"/>
      <c r="S94" s="36">
        <v>180338</v>
      </c>
    </row>
    <row r="95" spans="1:19" s="2" customFormat="1" ht="99" customHeight="1">
      <c r="A95" s="159" t="s">
        <v>672</v>
      </c>
      <c r="B95" s="155" t="s">
        <v>967</v>
      </c>
      <c r="C95" s="153" t="s">
        <v>122</v>
      </c>
      <c r="D95" s="155" t="s">
        <v>153</v>
      </c>
      <c r="E95" s="155" t="s">
        <v>160</v>
      </c>
      <c r="F95" s="155" t="s">
        <v>125</v>
      </c>
      <c r="G95" s="155" t="s">
        <v>154</v>
      </c>
      <c r="H95" s="151" t="s">
        <v>155</v>
      </c>
      <c r="I95" s="20" t="s">
        <v>642</v>
      </c>
      <c r="J95" s="14"/>
      <c r="K95" s="36"/>
      <c r="L95" s="14">
        <v>0</v>
      </c>
      <c r="M95" s="36"/>
      <c r="N95" s="14">
        <v>16848</v>
      </c>
      <c r="O95" s="36">
        <v>2996667</v>
      </c>
      <c r="P95" s="14">
        <v>16848</v>
      </c>
      <c r="Q95" s="36">
        <v>2996667</v>
      </c>
      <c r="R95" s="14">
        <v>16848</v>
      </c>
      <c r="S95" s="36">
        <v>2996667</v>
      </c>
    </row>
    <row r="96" spans="1:19" s="2" customFormat="1" ht="99" customHeight="1">
      <c r="A96" s="160"/>
      <c r="B96" s="156"/>
      <c r="C96" s="154"/>
      <c r="D96" s="156"/>
      <c r="E96" s="156"/>
      <c r="F96" s="156"/>
      <c r="G96" s="156"/>
      <c r="H96" s="152"/>
      <c r="I96" s="20" t="s">
        <v>639</v>
      </c>
      <c r="J96" s="14">
        <v>14078</v>
      </c>
      <c r="K96" s="36">
        <v>3324925</v>
      </c>
      <c r="L96" s="14">
        <v>16848</v>
      </c>
      <c r="M96" s="36">
        <v>4239616</v>
      </c>
      <c r="N96" s="14">
        <v>0</v>
      </c>
      <c r="O96" s="36">
        <v>0</v>
      </c>
      <c r="P96" s="14">
        <v>0</v>
      </c>
      <c r="Q96" s="36">
        <v>0</v>
      </c>
      <c r="R96" s="14">
        <v>0</v>
      </c>
      <c r="S96" s="36">
        <v>0</v>
      </c>
    </row>
    <row r="97" spans="1:19" s="2" customFormat="1" ht="92.25" customHeight="1">
      <c r="A97" s="159" t="s">
        <v>673</v>
      </c>
      <c r="B97" s="155" t="s">
        <v>967</v>
      </c>
      <c r="C97" s="153" t="s">
        <v>122</v>
      </c>
      <c r="D97" s="155" t="s">
        <v>153</v>
      </c>
      <c r="E97" s="155" t="s">
        <v>152</v>
      </c>
      <c r="F97" s="155" t="s">
        <v>125</v>
      </c>
      <c r="G97" s="155" t="s">
        <v>154</v>
      </c>
      <c r="H97" s="151" t="s">
        <v>155</v>
      </c>
      <c r="I97" s="20" t="s">
        <v>642</v>
      </c>
      <c r="J97" s="14"/>
      <c r="K97" s="36"/>
      <c r="L97" s="14">
        <v>0</v>
      </c>
      <c r="M97" s="36">
        <v>0</v>
      </c>
      <c r="N97" s="14">
        <v>743233</v>
      </c>
      <c r="O97" s="36">
        <v>24723710</v>
      </c>
      <c r="P97" s="14">
        <v>743233</v>
      </c>
      <c r="Q97" s="36">
        <v>24723710</v>
      </c>
      <c r="R97" s="14">
        <v>743233</v>
      </c>
      <c r="S97" s="36">
        <v>24723710</v>
      </c>
    </row>
    <row r="98" spans="1:19" s="2" customFormat="1" ht="84" customHeight="1">
      <c r="A98" s="160"/>
      <c r="B98" s="156"/>
      <c r="C98" s="154"/>
      <c r="D98" s="156"/>
      <c r="E98" s="156"/>
      <c r="F98" s="156"/>
      <c r="G98" s="156"/>
      <c r="H98" s="152"/>
      <c r="I98" s="20" t="s">
        <v>639</v>
      </c>
      <c r="J98" s="14">
        <v>660169</v>
      </c>
      <c r="K98" s="36">
        <v>76097527</v>
      </c>
      <c r="L98" s="14">
        <v>743233</v>
      </c>
      <c r="M98" s="36">
        <v>90442178</v>
      </c>
      <c r="N98" s="14">
        <v>0</v>
      </c>
      <c r="O98" s="36">
        <v>0</v>
      </c>
      <c r="P98" s="14">
        <v>0</v>
      </c>
      <c r="Q98" s="36">
        <v>0</v>
      </c>
      <c r="R98" s="14">
        <v>0</v>
      </c>
      <c r="S98" s="36">
        <v>0</v>
      </c>
    </row>
    <row r="99" spans="1:19" s="2" customFormat="1" ht="99" customHeight="1">
      <c r="A99" s="159" t="s">
        <v>674</v>
      </c>
      <c r="B99" s="155" t="s">
        <v>967</v>
      </c>
      <c r="C99" s="153" t="s">
        <v>122</v>
      </c>
      <c r="D99" s="155" t="s">
        <v>153</v>
      </c>
      <c r="E99" s="155" t="s">
        <v>161</v>
      </c>
      <c r="F99" s="155" t="s">
        <v>125</v>
      </c>
      <c r="G99" s="155" t="s">
        <v>154</v>
      </c>
      <c r="H99" s="151" t="s">
        <v>155</v>
      </c>
      <c r="I99" s="20" t="s">
        <v>642</v>
      </c>
      <c r="J99" s="14"/>
      <c r="K99" s="36"/>
      <c r="L99" s="14">
        <v>0</v>
      </c>
      <c r="M99" s="36"/>
      <c r="N99" s="14">
        <v>73752</v>
      </c>
      <c r="O99" s="36">
        <v>715747</v>
      </c>
      <c r="P99" s="14">
        <v>73752</v>
      </c>
      <c r="Q99" s="36">
        <v>715747</v>
      </c>
      <c r="R99" s="14">
        <v>73752</v>
      </c>
      <c r="S99" s="36">
        <v>715747</v>
      </c>
    </row>
    <row r="100" spans="1:19" s="2" customFormat="1" ht="66" customHeight="1">
      <c r="A100" s="160"/>
      <c r="B100" s="156"/>
      <c r="C100" s="154"/>
      <c r="D100" s="156"/>
      <c r="E100" s="156"/>
      <c r="F100" s="156"/>
      <c r="G100" s="156"/>
      <c r="H100" s="152"/>
      <c r="I100" s="20" t="s">
        <v>639</v>
      </c>
      <c r="J100" s="14">
        <v>94232</v>
      </c>
      <c r="K100" s="36">
        <v>12290589</v>
      </c>
      <c r="L100" s="14">
        <v>73752</v>
      </c>
      <c r="M100" s="36">
        <v>10158176</v>
      </c>
      <c r="N100" s="14">
        <v>0</v>
      </c>
      <c r="O100" s="36">
        <v>0</v>
      </c>
      <c r="P100" s="14">
        <v>0</v>
      </c>
      <c r="Q100" s="36">
        <v>0</v>
      </c>
      <c r="R100" s="14">
        <v>0</v>
      </c>
      <c r="S100" s="36">
        <v>0</v>
      </c>
    </row>
    <row r="101" spans="1:19" s="2" customFormat="1" ht="123.75" customHeight="1">
      <c r="A101" s="49" t="s">
        <v>675</v>
      </c>
      <c r="B101" s="35" t="s">
        <v>967</v>
      </c>
      <c r="C101" s="23" t="s">
        <v>122</v>
      </c>
      <c r="D101" s="38" t="s">
        <v>163</v>
      </c>
      <c r="E101" s="38" t="s">
        <v>162</v>
      </c>
      <c r="F101" s="38" t="s">
        <v>125</v>
      </c>
      <c r="G101" s="38" t="s">
        <v>154</v>
      </c>
      <c r="H101" s="38" t="s">
        <v>155</v>
      </c>
      <c r="I101" s="20" t="s">
        <v>639</v>
      </c>
      <c r="J101" s="14">
        <v>9186</v>
      </c>
      <c r="K101" s="37">
        <v>1319174</v>
      </c>
      <c r="L101" s="14">
        <v>7500</v>
      </c>
      <c r="M101" s="37">
        <v>802312</v>
      </c>
      <c r="N101" s="14">
        <v>7500</v>
      </c>
      <c r="O101" s="37">
        <v>776563</v>
      </c>
      <c r="P101" s="14">
        <v>7500</v>
      </c>
      <c r="Q101" s="37">
        <v>768103</v>
      </c>
      <c r="R101" s="14">
        <v>7500</v>
      </c>
      <c r="S101" s="37">
        <v>768103</v>
      </c>
    </row>
    <row r="102" spans="1:19" s="2" customFormat="1" ht="111" customHeight="1">
      <c r="A102" s="49" t="s">
        <v>676</v>
      </c>
      <c r="B102" s="35" t="s">
        <v>967</v>
      </c>
      <c r="C102" s="23" t="s">
        <v>122</v>
      </c>
      <c r="D102" s="38" t="s">
        <v>163</v>
      </c>
      <c r="E102" s="38" t="s">
        <v>164</v>
      </c>
      <c r="F102" s="38" t="s">
        <v>125</v>
      </c>
      <c r="G102" s="38" t="s">
        <v>154</v>
      </c>
      <c r="H102" s="38" t="s">
        <v>155</v>
      </c>
      <c r="I102" s="20" t="s">
        <v>639</v>
      </c>
      <c r="J102" s="14">
        <v>30780</v>
      </c>
      <c r="K102" s="37">
        <v>4420222</v>
      </c>
      <c r="L102" s="14">
        <v>21680</v>
      </c>
      <c r="M102" s="37">
        <v>2319217</v>
      </c>
      <c r="N102" s="14">
        <v>21680</v>
      </c>
      <c r="O102" s="37">
        <v>2244784</v>
      </c>
      <c r="P102" s="14">
        <v>21680</v>
      </c>
      <c r="Q102" s="37">
        <v>2220329</v>
      </c>
      <c r="R102" s="14">
        <v>21680</v>
      </c>
      <c r="S102" s="37">
        <v>2220329</v>
      </c>
    </row>
    <row r="103" spans="1:19" s="2" customFormat="1" ht="99" customHeight="1">
      <c r="A103" s="49" t="s">
        <v>677</v>
      </c>
      <c r="B103" s="35" t="s">
        <v>967</v>
      </c>
      <c r="C103" s="23" t="s">
        <v>122</v>
      </c>
      <c r="D103" s="38" t="s">
        <v>166</v>
      </c>
      <c r="E103" s="38" t="s">
        <v>165</v>
      </c>
      <c r="F103" s="38" t="s">
        <v>125</v>
      </c>
      <c r="G103" s="38" t="s">
        <v>154</v>
      </c>
      <c r="H103" s="38" t="s">
        <v>155</v>
      </c>
      <c r="I103" s="20" t="s">
        <v>639</v>
      </c>
      <c r="J103" s="14">
        <v>6076</v>
      </c>
      <c r="K103" s="37">
        <v>872556</v>
      </c>
      <c r="L103" s="14">
        <v>4020</v>
      </c>
      <c r="M103" s="37">
        <v>430040</v>
      </c>
      <c r="N103" s="14">
        <v>4020</v>
      </c>
      <c r="O103" s="37">
        <v>416238</v>
      </c>
      <c r="P103" s="14">
        <v>4020</v>
      </c>
      <c r="Q103" s="37">
        <v>411703</v>
      </c>
      <c r="R103" s="14">
        <v>4020</v>
      </c>
      <c r="S103" s="37">
        <v>411703</v>
      </c>
    </row>
    <row r="104" spans="1:19" s="2" customFormat="1" ht="99" customHeight="1">
      <c r="A104" s="49" t="s">
        <v>678</v>
      </c>
      <c r="B104" s="35" t="s">
        <v>967</v>
      </c>
      <c r="C104" s="23" t="s">
        <v>122</v>
      </c>
      <c r="D104" s="38" t="s">
        <v>166</v>
      </c>
      <c r="E104" s="38" t="s">
        <v>167</v>
      </c>
      <c r="F104" s="38" t="s">
        <v>125</v>
      </c>
      <c r="G104" s="38" t="s">
        <v>154</v>
      </c>
      <c r="H104" s="38" t="s">
        <v>155</v>
      </c>
      <c r="I104" s="20" t="s">
        <v>639</v>
      </c>
      <c r="J104" s="14">
        <v>6408</v>
      </c>
      <c r="K104" s="37">
        <v>920233</v>
      </c>
      <c r="L104" s="14">
        <v>7020</v>
      </c>
      <c r="M104" s="37">
        <v>750964</v>
      </c>
      <c r="N104" s="14">
        <v>7020</v>
      </c>
      <c r="O104" s="37">
        <v>726862</v>
      </c>
      <c r="P104" s="14">
        <v>7020</v>
      </c>
      <c r="Q104" s="37">
        <v>718944</v>
      </c>
      <c r="R104" s="14">
        <v>7020</v>
      </c>
      <c r="S104" s="37">
        <v>718944</v>
      </c>
    </row>
    <row r="105" spans="1:19" s="2" customFormat="1" ht="180.75" customHeight="1">
      <c r="A105" s="49" t="s">
        <v>679</v>
      </c>
      <c r="B105" s="35" t="s">
        <v>967</v>
      </c>
      <c r="C105" s="23" t="s">
        <v>122</v>
      </c>
      <c r="D105" s="38" t="s">
        <v>169</v>
      </c>
      <c r="E105" s="38" t="s">
        <v>168</v>
      </c>
      <c r="F105" s="38" t="s">
        <v>125</v>
      </c>
      <c r="G105" s="38" t="s">
        <v>154</v>
      </c>
      <c r="H105" s="38" t="s">
        <v>155</v>
      </c>
      <c r="I105" s="20" t="s">
        <v>639</v>
      </c>
      <c r="J105" s="14"/>
      <c r="K105" s="37"/>
      <c r="L105" s="14">
        <v>8430</v>
      </c>
      <c r="M105" s="37">
        <v>600609</v>
      </c>
      <c r="N105" s="14">
        <v>8430</v>
      </c>
      <c r="O105" s="37">
        <v>581333</v>
      </c>
      <c r="P105" s="14">
        <v>8430</v>
      </c>
      <c r="Q105" s="37">
        <v>574999</v>
      </c>
      <c r="R105" s="14">
        <v>8430</v>
      </c>
      <c r="S105" s="37">
        <v>574999</v>
      </c>
    </row>
    <row r="106" spans="1:19" s="2" customFormat="1" ht="177" customHeight="1">
      <c r="A106" s="49" t="s">
        <v>680</v>
      </c>
      <c r="B106" s="35" t="s">
        <v>967</v>
      </c>
      <c r="C106" s="23" t="s">
        <v>122</v>
      </c>
      <c r="D106" s="38" t="s">
        <v>169</v>
      </c>
      <c r="E106" s="38" t="s">
        <v>170</v>
      </c>
      <c r="F106" s="38" t="s">
        <v>125</v>
      </c>
      <c r="G106" s="38" t="s">
        <v>154</v>
      </c>
      <c r="H106" s="38" t="s">
        <v>155</v>
      </c>
      <c r="I106" s="20" t="s">
        <v>639</v>
      </c>
      <c r="J106" s="14">
        <v>3528</v>
      </c>
      <c r="K106" s="37">
        <v>337432</v>
      </c>
      <c r="L106" s="14">
        <v>2880</v>
      </c>
      <c r="M106" s="37">
        <v>205190</v>
      </c>
      <c r="N106" s="14">
        <v>2880</v>
      </c>
      <c r="O106" s="37">
        <v>198604</v>
      </c>
      <c r="P106" s="14">
        <v>2880</v>
      </c>
      <c r="Q106" s="37">
        <v>196442</v>
      </c>
      <c r="R106" s="14">
        <v>2880</v>
      </c>
      <c r="S106" s="37">
        <v>196442</v>
      </c>
    </row>
    <row r="107" spans="1:19" s="2" customFormat="1" ht="167.25" customHeight="1">
      <c r="A107" s="49" t="s">
        <v>681</v>
      </c>
      <c r="B107" s="35" t="s">
        <v>967</v>
      </c>
      <c r="C107" s="23" t="s">
        <v>122</v>
      </c>
      <c r="D107" s="38" t="s">
        <v>172</v>
      </c>
      <c r="E107" s="38" t="s">
        <v>171</v>
      </c>
      <c r="F107" s="38" t="s">
        <v>125</v>
      </c>
      <c r="G107" s="38" t="s">
        <v>154</v>
      </c>
      <c r="H107" s="38" t="s">
        <v>155</v>
      </c>
      <c r="I107" s="20" t="s">
        <v>639</v>
      </c>
      <c r="J107" s="14">
        <v>31680</v>
      </c>
      <c r="K107" s="37">
        <v>3029999</v>
      </c>
      <c r="L107" s="14">
        <v>24480</v>
      </c>
      <c r="M107" s="37">
        <v>1744115</v>
      </c>
      <c r="N107" s="14">
        <v>24480</v>
      </c>
      <c r="O107" s="37">
        <v>1688141</v>
      </c>
      <c r="P107" s="14">
        <v>24480</v>
      </c>
      <c r="Q107" s="37">
        <v>1669750</v>
      </c>
      <c r="R107" s="14">
        <v>24480</v>
      </c>
      <c r="S107" s="37">
        <v>1669750</v>
      </c>
    </row>
    <row r="108" spans="1:19" s="2" customFormat="1" ht="183.75" customHeight="1">
      <c r="A108" s="49" t="s">
        <v>682</v>
      </c>
      <c r="B108" s="35" t="s">
        <v>967</v>
      </c>
      <c r="C108" s="23" t="s">
        <v>122</v>
      </c>
      <c r="D108" s="38" t="s">
        <v>172</v>
      </c>
      <c r="E108" s="38" t="s">
        <v>173</v>
      </c>
      <c r="F108" s="38" t="s">
        <v>125</v>
      </c>
      <c r="G108" s="38" t="s">
        <v>154</v>
      </c>
      <c r="H108" s="38" t="s">
        <v>155</v>
      </c>
      <c r="I108" s="20" t="s">
        <v>639</v>
      </c>
      <c r="J108" s="14">
        <v>31382</v>
      </c>
      <c r="K108" s="37">
        <v>3001497</v>
      </c>
      <c r="L108" s="14">
        <v>39830</v>
      </c>
      <c r="M108" s="37">
        <v>2837750</v>
      </c>
      <c r="N108" s="14">
        <v>39830</v>
      </c>
      <c r="O108" s="37">
        <v>2746677</v>
      </c>
      <c r="P108" s="14">
        <v>39830</v>
      </c>
      <c r="Q108" s="37">
        <v>2716753</v>
      </c>
      <c r="R108" s="14">
        <v>39830</v>
      </c>
      <c r="S108" s="37">
        <v>2716753</v>
      </c>
    </row>
    <row r="109" spans="1:19" s="2" customFormat="1" ht="99" customHeight="1">
      <c r="A109" s="49" t="s">
        <v>683</v>
      </c>
      <c r="B109" s="35" t="s">
        <v>967</v>
      </c>
      <c r="C109" s="23" t="s">
        <v>122</v>
      </c>
      <c r="D109" s="38" t="s">
        <v>172</v>
      </c>
      <c r="E109" s="38" t="s">
        <v>174</v>
      </c>
      <c r="F109" s="38" t="s">
        <v>125</v>
      </c>
      <c r="G109" s="38" t="s">
        <v>154</v>
      </c>
      <c r="H109" s="38" t="s">
        <v>155</v>
      </c>
      <c r="I109" s="20" t="s">
        <v>639</v>
      </c>
      <c r="J109" s="14">
        <v>117886</v>
      </c>
      <c r="K109" s="37">
        <v>8599884</v>
      </c>
      <c r="L109" s="14">
        <v>117730</v>
      </c>
      <c r="M109" s="37">
        <v>8097771</v>
      </c>
      <c r="N109" s="14">
        <v>117730</v>
      </c>
      <c r="O109" s="37">
        <v>10094172</v>
      </c>
      <c r="P109" s="14">
        <v>117730</v>
      </c>
      <c r="Q109" s="37">
        <v>11875621</v>
      </c>
      <c r="R109" s="14">
        <v>117730</v>
      </c>
      <c r="S109" s="37">
        <v>11875621</v>
      </c>
    </row>
    <row r="110" spans="1:19" s="2" customFormat="1" ht="99" customHeight="1">
      <c r="A110" s="49" t="s">
        <v>684</v>
      </c>
      <c r="B110" s="35" t="s">
        <v>967</v>
      </c>
      <c r="C110" s="23" t="s">
        <v>122</v>
      </c>
      <c r="D110" s="38" t="s">
        <v>172</v>
      </c>
      <c r="E110" s="38" t="s">
        <v>175</v>
      </c>
      <c r="F110" s="38" t="s">
        <v>125</v>
      </c>
      <c r="G110" s="38" t="s">
        <v>154</v>
      </c>
      <c r="H110" s="38" t="s">
        <v>155</v>
      </c>
      <c r="I110" s="20" t="s">
        <v>639</v>
      </c>
      <c r="J110" s="14">
        <v>8280</v>
      </c>
      <c r="K110" s="37">
        <v>1456598</v>
      </c>
      <c r="L110" s="14"/>
      <c r="M110" s="37"/>
      <c r="N110" s="14"/>
      <c r="O110" s="37"/>
      <c r="P110" s="14"/>
      <c r="Q110" s="37"/>
      <c r="R110" s="14"/>
      <c r="S110" s="37"/>
    </row>
    <row r="111" spans="1:19" s="2" customFormat="1" ht="140.25" customHeight="1">
      <c r="A111" s="49" t="s">
        <v>685</v>
      </c>
      <c r="B111" s="35" t="s">
        <v>967</v>
      </c>
      <c r="C111" s="23" t="s">
        <v>122</v>
      </c>
      <c r="D111" s="35" t="s">
        <v>177</v>
      </c>
      <c r="E111" s="35" t="s">
        <v>176</v>
      </c>
      <c r="F111" s="35" t="s">
        <v>125</v>
      </c>
      <c r="G111" s="35" t="s">
        <v>102</v>
      </c>
      <c r="H111" s="35" t="s">
        <v>178</v>
      </c>
      <c r="I111" s="20" t="s">
        <v>639</v>
      </c>
      <c r="J111" s="14">
        <v>2</v>
      </c>
      <c r="K111" s="36">
        <v>2835898</v>
      </c>
      <c r="L111" s="14">
        <v>2</v>
      </c>
      <c r="M111" s="36">
        <v>2117052</v>
      </c>
      <c r="N111" s="14">
        <v>2</v>
      </c>
      <c r="O111" s="36">
        <v>2882920</v>
      </c>
      <c r="P111" s="14">
        <v>2</v>
      </c>
      <c r="Q111" s="36">
        <v>2882920</v>
      </c>
      <c r="R111" s="14">
        <v>2</v>
      </c>
      <c r="S111" s="36">
        <v>2882920</v>
      </c>
    </row>
    <row r="112" spans="1:19" s="2" customFormat="1" ht="99" customHeight="1">
      <c r="A112" s="159" t="s">
        <v>686</v>
      </c>
      <c r="B112" s="155" t="s">
        <v>967</v>
      </c>
      <c r="C112" s="153" t="s">
        <v>122</v>
      </c>
      <c r="D112" s="155" t="s">
        <v>133</v>
      </c>
      <c r="E112" s="155" t="s">
        <v>179</v>
      </c>
      <c r="F112" s="155" t="s">
        <v>125</v>
      </c>
      <c r="G112" s="155" t="s">
        <v>126</v>
      </c>
      <c r="H112" s="151" t="s">
        <v>127</v>
      </c>
      <c r="I112" s="20" t="s">
        <v>639</v>
      </c>
      <c r="J112" s="14">
        <v>28</v>
      </c>
      <c r="K112" s="36">
        <v>4373990</v>
      </c>
      <c r="L112" s="14">
        <v>53</v>
      </c>
      <c r="M112" s="36">
        <v>8417011</v>
      </c>
      <c r="N112" s="14">
        <v>53</v>
      </c>
      <c r="O112" s="36">
        <v>8459254</v>
      </c>
      <c r="P112" s="14">
        <v>53</v>
      </c>
      <c r="Q112" s="36">
        <v>9378611</v>
      </c>
      <c r="R112" s="14">
        <v>53</v>
      </c>
      <c r="S112" s="36">
        <v>9378611</v>
      </c>
    </row>
    <row r="113" spans="1:19" s="2" customFormat="1" ht="99" customHeight="1">
      <c r="A113" s="160"/>
      <c r="B113" s="156"/>
      <c r="C113" s="154"/>
      <c r="D113" s="156"/>
      <c r="E113" s="156"/>
      <c r="F113" s="156"/>
      <c r="G113" s="156"/>
      <c r="H113" s="152"/>
      <c r="I113" s="20" t="s">
        <v>643</v>
      </c>
      <c r="J113" s="14"/>
      <c r="K113" s="36">
        <v>120194</v>
      </c>
      <c r="L113" s="14"/>
      <c r="M113" s="36">
        <v>229441</v>
      </c>
      <c r="N113" s="14"/>
      <c r="O113" s="36">
        <v>228180</v>
      </c>
      <c r="P113" s="14"/>
      <c r="Q113" s="36">
        <v>265264</v>
      </c>
      <c r="R113" s="14"/>
      <c r="S113" s="36">
        <v>248968</v>
      </c>
    </row>
    <row r="114" spans="1:19" s="2" customFormat="1" ht="99" customHeight="1">
      <c r="A114" s="159" t="s">
        <v>687</v>
      </c>
      <c r="B114" s="155" t="s">
        <v>967</v>
      </c>
      <c r="C114" s="153" t="s">
        <v>122</v>
      </c>
      <c r="D114" s="155" t="s">
        <v>124</v>
      </c>
      <c r="E114" s="155" t="s">
        <v>180</v>
      </c>
      <c r="F114" s="155" t="s">
        <v>125</v>
      </c>
      <c r="G114" s="155" t="s">
        <v>126</v>
      </c>
      <c r="H114" s="151" t="s">
        <v>127</v>
      </c>
      <c r="I114" s="20" t="s">
        <v>639</v>
      </c>
      <c r="J114" s="14">
        <v>12</v>
      </c>
      <c r="K114" s="36">
        <v>1544430</v>
      </c>
      <c r="L114" s="14">
        <v>8</v>
      </c>
      <c r="M114" s="36">
        <v>1014672</v>
      </c>
      <c r="N114" s="14">
        <v>8</v>
      </c>
      <c r="O114" s="36">
        <v>1033678</v>
      </c>
      <c r="P114" s="14">
        <v>8</v>
      </c>
      <c r="Q114" s="36">
        <v>1005623</v>
      </c>
      <c r="R114" s="14">
        <v>8</v>
      </c>
      <c r="S114" s="36">
        <v>1005623</v>
      </c>
    </row>
    <row r="115" spans="1:19" s="2" customFormat="1" ht="99" customHeight="1">
      <c r="A115" s="160"/>
      <c r="B115" s="156"/>
      <c r="C115" s="154"/>
      <c r="D115" s="156"/>
      <c r="E115" s="156"/>
      <c r="F115" s="156"/>
      <c r="G115" s="156"/>
      <c r="H115" s="152"/>
      <c r="I115" s="20" t="s">
        <v>643</v>
      </c>
      <c r="J115" s="14"/>
      <c r="K115" s="36">
        <v>15672</v>
      </c>
      <c r="L115" s="14"/>
      <c r="M115" s="36">
        <v>25500</v>
      </c>
      <c r="N115" s="14"/>
      <c r="O115" s="36">
        <v>25424</v>
      </c>
      <c r="P115" s="14"/>
      <c r="Q115" s="36">
        <v>25456</v>
      </c>
      <c r="R115" s="14"/>
      <c r="S115" s="36">
        <v>23892</v>
      </c>
    </row>
    <row r="116" spans="1:19" s="2" customFormat="1" ht="99" customHeight="1">
      <c r="A116" s="159" t="s">
        <v>688</v>
      </c>
      <c r="B116" s="155" t="s">
        <v>967</v>
      </c>
      <c r="C116" s="153" t="s">
        <v>122</v>
      </c>
      <c r="D116" s="155" t="s">
        <v>124</v>
      </c>
      <c r="E116" s="155" t="s">
        <v>181</v>
      </c>
      <c r="F116" s="155" t="s">
        <v>125</v>
      </c>
      <c r="G116" s="155" t="s">
        <v>126</v>
      </c>
      <c r="H116" s="151" t="s">
        <v>127</v>
      </c>
      <c r="I116" s="20" t="s">
        <v>639</v>
      </c>
      <c r="J116" s="14"/>
      <c r="K116" s="36"/>
      <c r="L116" s="14">
        <v>8</v>
      </c>
      <c r="M116" s="36">
        <v>1014672</v>
      </c>
      <c r="N116" s="14">
        <v>8</v>
      </c>
      <c r="O116" s="36">
        <v>1033678</v>
      </c>
      <c r="P116" s="14">
        <v>8</v>
      </c>
      <c r="Q116" s="36">
        <v>1005623</v>
      </c>
      <c r="R116" s="14">
        <v>8</v>
      </c>
      <c r="S116" s="36">
        <v>1005623</v>
      </c>
    </row>
    <row r="117" spans="1:19" s="2" customFormat="1" ht="99" customHeight="1">
      <c r="A117" s="160"/>
      <c r="B117" s="156"/>
      <c r="C117" s="154"/>
      <c r="D117" s="156"/>
      <c r="E117" s="156"/>
      <c r="F117" s="156"/>
      <c r="G117" s="156"/>
      <c r="H117" s="152"/>
      <c r="I117" s="20" t="s">
        <v>643</v>
      </c>
      <c r="J117" s="14"/>
      <c r="K117" s="36"/>
      <c r="L117" s="14"/>
      <c r="M117" s="36">
        <v>25500</v>
      </c>
      <c r="N117" s="14"/>
      <c r="O117" s="36">
        <v>25424</v>
      </c>
      <c r="P117" s="14"/>
      <c r="Q117" s="36">
        <v>25456</v>
      </c>
      <c r="R117" s="14"/>
      <c r="S117" s="36">
        <v>23892</v>
      </c>
    </row>
    <row r="118" spans="1:19" s="2" customFormat="1" ht="99" customHeight="1">
      <c r="A118" s="159" t="s">
        <v>689</v>
      </c>
      <c r="B118" s="155" t="s">
        <v>967</v>
      </c>
      <c r="C118" s="153" t="s">
        <v>122</v>
      </c>
      <c r="D118" s="155" t="s">
        <v>124</v>
      </c>
      <c r="E118" s="155" t="s">
        <v>182</v>
      </c>
      <c r="F118" s="155" t="s">
        <v>125</v>
      </c>
      <c r="G118" s="155" t="s">
        <v>126</v>
      </c>
      <c r="H118" s="151" t="s">
        <v>127</v>
      </c>
      <c r="I118" s="20" t="s">
        <v>639</v>
      </c>
      <c r="J118" s="14"/>
      <c r="K118" s="36"/>
      <c r="L118" s="14">
        <v>8</v>
      </c>
      <c r="M118" s="36">
        <v>588506</v>
      </c>
      <c r="N118" s="14">
        <v>24</v>
      </c>
      <c r="O118" s="36">
        <v>1634932</v>
      </c>
      <c r="P118" s="14">
        <v>24</v>
      </c>
      <c r="Q118" s="36">
        <v>1586974</v>
      </c>
      <c r="R118" s="14">
        <v>24</v>
      </c>
      <c r="S118" s="36">
        <v>1586974</v>
      </c>
    </row>
    <row r="119" spans="1:19" s="2" customFormat="1" ht="99" customHeight="1">
      <c r="A119" s="160"/>
      <c r="B119" s="156"/>
      <c r="C119" s="154"/>
      <c r="D119" s="156"/>
      <c r="E119" s="156"/>
      <c r="F119" s="156"/>
      <c r="G119" s="156"/>
      <c r="H119" s="152"/>
      <c r="I119" s="20" t="s">
        <v>643</v>
      </c>
      <c r="J119" s="14"/>
      <c r="K119" s="36"/>
      <c r="L119" s="14"/>
      <c r="M119" s="36">
        <v>27794</v>
      </c>
      <c r="N119" s="14"/>
      <c r="O119" s="36">
        <v>79625</v>
      </c>
      <c r="P119" s="14"/>
      <c r="Q119" s="36">
        <v>84407</v>
      </c>
      <c r="R119" s="14"/>
      <c r="S119" s="36">
        <v>79222</v>
      </c>
    </row>
    <row r="120" spans="1:19" s="2" customFormat="1" ht="99" customHeight="1">
      <c r="A120" s="159" t="s">
        <v>690</v>
      </c>
      <c r="B120" s="155" t="s">
        <v>967</v>
      </c>
      <c r="C120" s="153" t="s">
        <v>122</v>
      </c>
      <c r="D120" s="155" t="s">
        <v>124</v>
      </c>
      <c r="E120" s="155" t="s">
        <v>183</v>
      </c>
      <c r="F120" s="155" t="s">
        <v>125</v>
      </c>
      <c r="G120" s="155" t="s">
        <v>126</v>
      </c>
      <c r="H120" s="151" t="s">
        <v>127</v>
      </c>
      <c r="I120" s="20" t="s">
        <v>639</v>
      </c>
      <c r="J120" s="14"/>
      <c r="K120" s="36"/>
      <c r="L120" s="14">
        <v>5</v>
      </c>
      <c r="M120" s="36">
        <v>426952</v>
      </c>
      <c r="N120" s="14">
        <v>5</v>
      </c>
      <c r="O120" s="36">
        <v>408541</v>
      </c>
      <c r="P120" s="14">
        <v>5</v>
      </c>
      <c r="Q120" s="36">
        <v>403499</v>
      </c>
      <c r="R120" s="14">
        <v>5</v>
      </c>
      <c r="S120" s="36">
        <v>403499</v>
      </c>
    </row>
    <row r="121" spans="1:19" s="2" customFormat="1" ht="99" customHeight="1">
      <c r="A121" s="160"/>
      <c r="B121" s="156"/>
      <c r="C121" s="154"/>
      <c r="D121" s="156"/>
      <c r="E121" s="156"/>
      <c r="F121" s="156"/>
      <c r="G121" s="156"/>
      <c r="H121" s="152"/>
      <c r="I121" s="20" t="s">
        <v>643</v>
      </c>
      <c r="J121" s="14"/>
      <c r="K121" s="36"/>
      <c r="L121" s="14"/>
      <c r="M121" s="36">
        <v>18431</v>
      </c>
      <c r="N121" s="14"/>
      <c r="O121" s="36">
        <v>18865</v>
      </c>
      <c r="P121" s="14"/>
      <c r="Q121" s="36">
        <v>19790</v>
      </c>
      <c r="R121" s="14"/>
      <c r="S121" s="36">
        <v>18574</v>
      </c>
    </row>
    <row r="122" spans="1:19" s="2" customFormat="1" ht="99" customHeight="1">
      <c r="A122" s="159" t="s">
        <v>691</v>
      </c>
      <c r="B122" s="155" t="s">
        <v>967</v>
      </c>
      <c r="C122" s="153" t="s">
        <v>122</v>
      </c>
      <c r="D122" s="155" t="s">
        <v>124</v>
      </c>
      <c r="E122" s="155" t="s">
        <v>184</v>
      </c>
      <c r="F122" s="155" t="s">
        <v>125</v>
      </c>
      <c r="G122" s="155" t="s">
        <v>126</v>
      </c>
      <c r="H122" s="151" t="s">
        <v>127</v>
      </c>
      <c r="I122" s="20" t="s">
        <v>639</v>
      </c>
      <c r="J122" s="14"/>
      <c r="K122" s="36"/>
      <c r="L122" s="14">
        <v>13</v>
      </c>
      <c r="M122" s="36">
        <v>1712949</v>
      </c>
      <c r="N122" s="14">
        <v>28</v>
      </c>
      <c r="O122" s="36">
        <v>3734993</v>
      </c>
      <c r="P122" s="14">
        <v>33</v>
      </c>
      <c r="Q122" s="36">
        <v>4735527</v>
      </c>
      <c r="R122" s="14">
        <v>33</v>
      </c>
      <c r="S122" s="36">
        <v>4735527</v>
      </c>
    </row>
    <row r="123" spans="1:19" s="2" customFormat="1" ht="99" customHeight="1">
      <c r="A123" s="160"/>
      <c r="B123" s="156"/>
      <c r="C123" s="154"/>
      <c r="D123" s="156"/>
      <c r="E123" s="156"/>
      <c r="F123" s="156"/>
      <c r="G123" s="156"/>
      <c r="H123" s="152"/>
      <c r="I123" s="20" t="s">
        <v>643</v>
      </c>
      <c r="J123" s="14"/>
      <c r="K123" s="36"/>
      <c r="L123" s="14"/>
      <c r="M123" s="36">
        <v>53530</v>
      </c>
      <c r="N123" s="14"/>
      <c r="O123" s="36">
        <v>118176</v>
      </c>
      <c r="P123" s="14"/>
      <c r="Q123" s="36">
        <v>133691</v>
      </c>
      <c r="R123" s="14"/>
      <c r="S123" s="36">
        <v>125478</v>
      </c>
    </row>
    <row r="124" spans="1:19" s="2" customFormat="1" ht="99" customHeight="1">
      <c r="A124" s="159" t="s">
        <v>952</v>
      </c>
      <c r="B124" s="155" t="s">
        <v>967</v>
      </c>
      <c r="C124" s="153" t="s">
        <v>122</v>
      </c>
      <c r="D124" s="155" t="s">
        <v>124</v>
      </c>
      <c r="E124" s="155" t="s">
        <v>185</v>
      </c>
      <c r="F124" s="155" t="s">
        <v>125</v>
      </c>
      <c r="G124" s="155" t="s">
        <v>126</v>
      </c>
      <c r="H124" s="151" t="s">
        <v>127</v>
      </c>
      <c r="I124" s="20" t="s">
        <v>639</v>
      </c>
      <c r="J124" s="14"/>
      <c r="K124" s="36"/>
      <c r="L124" s="14">
        <v>16</v>
      </c>
      <c r="M124" s="36">
        <v>1584300</v>
      </c>
      <c r="N124" s="14">
        <v>32</v>
      </c>
      <c r="O124" s="36">
        <v>2598768</v>
      </c>
      <c r="P124" s="14">
        <v>32</v>
      </c>
      <c r="Q124" s="36">
        <v>2540308</v>
      </c>
      <c r="R124" s="14">
        <v>32</v>
      </c>
      <c r="S124" s="36">
        <v>2540308</v>
      </c>
    </row>
    <row r="125" spans="1:19" s="2" customFormat="1" ht="99" customHeight="1">
      <c r="A125" s="160"/>
      <c r="B125" s="156"/>
      <c r="C125" s="154"/>
      <c r="D125" s="156"/>
      <c r="E125" s="156"/>
      <c r="F125" s="156"/>
      <c r="G125" s="156"/>
      <c r="H125" s="152"/>
      <c r="I125" s="20" t="s">
        <v>643</v>
      </c>
      <c r="J125" s="14"/>
      <c r="K125" s="36"/>
      <c r="L125" s="14"/>
      <c r="M125" s="36">
        <v>56232</v>
      </c>
      <c r="N125" s="14"/>
      <c r="O125" s="36">
        <v>106514</v>
      </c>
      <c r="P125" s="14"/>
      <c r="Q125" s="36">
        <v>111698</v>
      </c>
      <c r="R125" s="14"/>
      <c r="S125" s="36">
        <v>104836</v>
      </c>
    </row>
    <row r="126" spans="1:19" s="2" customFormat="1" ht="99" customHeight="1">
      <c r="A126" s="159" t="s">
        <v>953</v>
      </c>
      <c r="B126" s="155" t="s">
        <v>967</v>
      </c>
      <c r="C126" s="153" t="s">
        <v>122</v>
      </c>
      <c r="D126" s="155" t="s">
        <v>124</v>
      </c>
      <c r="E126" s="155" t="s">
        <v>186</v>
      </c>
      <c r="F126" s="155" t="s">
        <v>125</v>
      </c>
      <c r="G126" s="155" t="s">
        <v>126</v>
      </c>
      <c r="H126" s="151" t="s">
        <v>127</v>
      </c>
      <c r="I126" s="20" t="s">
        <v>639</v>
      </c>
      <c r="J126" s="14"/>
      <c r="K126" s="36"/>
      <c r="L126" s="14">
        <v>5</v>
      </c>
      <c r="M126" s="36">
        <v>546172</v>
      </c>
      <c r="N126" s="14">
        <v>20</v>
      </c>
      <c r="O126" s="36">
        <v>1912178</v>
      </c>
      <c r="P126" s="14">
        <v>20</v>
      </c>
      <c r="Q126" s="36">
        <v>2065491</v>
      </c>
      <c r="R126" s="14">
        <v>20</v>
      </c>
      <c r="S126" s="36">
        <v>2065491</v>
      </c>
    </row>
    <row r="127" spans="1:19" s="2" customFormat="1" ht="99" customHeight="1">
      <c r="A127" s="160"/>
      <c r="B127" s="156"/>
      <c r="C127" s="154"/>
      <c r="D127" s="156"/>
      <c r="E127" s="156"/>
      <c r="F127" s="156"/>
      <c r="G127" s="156"/>
      <c r="H127" s="152"/>
      <c r="I127" s="20" t="s">
        <v>643</v>
      </c>
      <c r="J127" s="14"/>
      <c r="K127" s="36"/>
      <c r="L127" s="14"/>
      <c r="M127" s="36">
        <v>54161</v>
      </c>
      <c r="N127" s="14"/>
      <c r="O127" s="36">
        <v>106872</v>
      </c>
      <c r="P127" s="14"/>
      <c r="Q127" s="36">
        <v>108948</v>
      </c>
      <c r="R127" s="14"/>
      <c r="S127" s="36">
        <v>102255</v>
      </c>
    </row>
    <row r="128" spans="1:19" s="2" customFormat="1" ht="99" customHeight="1">
      <c r="A128" s="159" t="s">
        <v>954</v>
      </c>
      <c r="B128" s="155" t="s">
        <v>967</v>
      </c>
      <c r="C128" s="153" t="s">
        <v>122</v>
      </c>
      <c r="D128" s="155" t="s">
        <v>124</v>
      </c>
      <c r="E128" s="155" t="s">
        <v>187</v>
      </c>
      <c r="F128" s="155" t="s">
        <v>125</v>
      </c>
      <c r="G128" s="155" t="s">
        <v>126</v>
      </c>
      <c r="H128" s="151" t="s">
        <v>127</v>
      </c>
      <c r="I128" s="20" t="s">
        <v>639</v>
      </c>
      <c r="J128" s="14"/>
      <c r="K128" s="36"/>
      <c r="L128" s="14">
        <v>74</v>
      </c>
      <c r="M128" s="36">
        <v>9884803</v>
      </c>
      <c r="N128" s="14">
        <v>141</v>
      </c>
      <c r="O128" s="36">
        <v>18143980</v>
      </c>
      <c r="P128" s="14">
        <v>159</v>
      </c>
      <c r="Q128" s="36">
        <v>21845255</v>
      </c>
      <c r="R128" s="14">
        <v>159</v>
      </c>
      <c r="S128" s="36">
        <v>21845255</v>
      </c>
    </row>
    <row r="129" spans="1:19" s="2" customFormat="1" ht="99" customHeight="1">
      <c r="A129" s="160"/>
      <c r="B129" s="156"/>
      <c r="C129" s="154"/>
      <c r="D129" s="156"/>
      <c r="E129" s="156"/>
      <c r="F129" s="156"/>
      <c r="G129" s="156"/>
      <c r="H129" s="152"/>
      <c r="I129" s="20" t="s">
        <v>643</v>
      </c>
      <c r="J129" s="14"/>
      <c r="K129" s="36"/>
      <c r="L129" s="14"/>
      <c r="M129" s="36">
        <v>363653</v>
      </c>
      <c r="N129" s="14"/>
      <c r="O129" s="36">
        <v>650869</v>
      </c>
      <c r="P129" s="14"/>
      <c r="Q129" s="36">
        <v>751909</v>
      </c>
      <c r="R129" s="14"/>
      <c r="S129" s="36">
        <v>705717</v>
      </c>
    </row>
    <row r="130" spans="1:19" s="2" customFormat="1" ht="99" customHeight="1">
      <c r="A130" s="159" t="s">
        <v>955</v>
      </c>
      <c r="B130" s="155" t="s">
        <v>967</v>
      </c>
      <c r="C130" s="153" t="s">
        <v>122</v>
      </c>
      <c r="D130" s="155" t="s">
        <v>124</v>
      </c>
      <c r="E130" s="155" t="s">
        <v>188</v>
      </c>
      <c r="F130" s="155" t="s">
        <v>125</v>
      </c>
      <c r="G130" s="155" t="s">
        <v>126</v>
      </c>
      <c r="H130" s="151" t="s">
        <v>127</v>
      </c>
      <c r="I130" s="20" t="s">
        <v>639</v>
      </c>
      <c r="J130" s="14"/>
      <c r="K130" s="36"/>
      <c r="L130" s="14">
        <v>5</v>
      </c>
      <c r="M130" s="36">
        <v>546172</v>
      </c>
      <c r="N130" s="14">
        <v>20</v>
      </c>
      <c r="O130" s="36">
        <v>1912178</v>
      </c>
      <c r="P130" s="14">
        <v>20</v>
      </c>
      <c r="Q130" s="36">
        <v>2065491</v>
      </c>
      <c r="R130" s="14">
        <v>20</v>
      </c>
      <c r="S130" s="36">
        <v>2065491</v>
      </c>
    </row>
    <row r="131" spans="1:19" s="2" customFormat="1" ht="74.45" customHeight="1">
      <c r="A131" s="160"/>
      <c r="B131" s="156"/>
      <c r="C131" s="154"/>
      <c r="D131" s="156"/>
      <c r="E131" s="156"/>
      <c r="F131" s="156"/>
      <c r="G131" s="156"/>
      <c r="H131" s="152"/>
      <c r="I131" s="20" t="s">
        <v>643</v>
      </c>
      <c r="J131" s="14"/>
      <c r="K131" s="36"/>
      <c r="L131" s="14"/>
      <c r="M131" s="36">
        <v>54161</v>
      </c>
      <c r="N131" s="14"/>
      <c r="O131" s="36">
        <v>106872</v>
      </c>
      <c r="P131" s="14"/>
      <c r="Q131" s="36">
        <v>108948</v>
      </c>
      <c r="R131" s="14"/>
      <c r="S131" s="36">
        <v>102255</v>
      </c>
    </row>
    <row r="132" spans="1:19" s="2" customFormat="1" ht="71.45" customHeight="1">
      <c r="A132" s="159" t="s">
        <v>956</v>
      </c>
      <c r="B132" s="155" t="s">
        <v>967</v>
      </c>
      <c r="C132" s="153" t="s">
        <v>122</v>
      </c>
      <c r="D132" s="155" t="s">
        <v>124</v>
      </c>
      <c r="E132" s="155" t="s">
        <v>189</v>
      </c>
      <c r="F132" s="155" t="s">
        <v>125</v>
      </c>
      <c r="G132" s="155" t="s">
        <v>126</v>
      </c>
      <c r="H132" s="151" t="s">
        <v>127</v>
      </c>
      <c r="I132" s="20" t="s">
        <v>639</v>
      </c>
      <c r="J132" s="14"/>
      <c r="K132" s="36"/>
      <c r="L132" s="14">
        <v>5</v>
      </c>
      <c r="M132" s="36">
        <v>546172</v>
      </c>
      <c r="N132" s="14">
        <v>20</v>
      </c>
      <c r="O132" s="36">
        <v>1912178</v>
      </c>
      <c r="P132" s="14">
        <v>20</v>
      </c>
      <c r="Q132" s="36">
        <v>2065491</v>
      </c>
      <c r="R132" s="14">
        <v>20</v>
      </c>
      <c r="S132" s="36">
        <v>2065491</v>
      </c>
    </row>
    <row r="133" spans="1:19" s="2" customFormat="1" ht="77.45" customHeight="1">
      <c r="A133" s="160"/>
      <c r="B133" s="156"/>
      <c r="C133" s="154"/>
      <c r="D133" s="156"/>
      <c r="E133" s="156"/>
      <c r="F133" s="156"/>
      <c r="G133" s="156"/>
      <c r="H133" s="152"/>
      <c r="I133" s="20" t="s">
        <v>643</v>
      </c>
      <c r="J133" s="14"/>
      <c r="K133" s="36"/>
      <c r="L133" s="14"/>
      <c r="M133" s="36">
        <v>54161</v>
      </c>
      <c r="N133" s="14"/>
      <c r="O133" s="36">
        <v>106872</v>
      </c>
      <c r="P133" s="14"/>
      <c r="Q133" s="36">
        <v>108947</v>
      </c>
      <c r="R133" s="14"/>
      <c r="S133" s="36">
        <v>102254</v>
      </c>
    </row>
    <row r="134" spans="1:19" s="2" customFormat="1" ht="99" customHeight="1">
      <c r="A134" s="159" t="s">
        <v>957</v>
      </c>
      <c r="B134" s="155" t="s">
        <v>967</v>
      </c>
      <c r="C134" s="153" t="s">
        <v>122</v>
      </c>
      <c r="D134" s="155" t="s">
        <v>124</v>
      </c>
      <c r="E134" s="155" t="s">
        <v>190</v>
      </c>
      <c r="F134" s="155" t="s">
        <v>125</v>
      </c>
      <c r="G134" s="155" t="s">
        <v>126</v>
      </c>
      <c r="H134" s="151" t="s">
        <v>127</v>
      </c>
      <c r="I134" s="20" t="s">
        <v>639</v>
      </c>
      <c r="J134" s="14"/>
      <c r="K134" s="36"/>
      <c r="L134" s="14">
        <v>35</v>
      </c>
      <c r="M134" s="36">
        <v>4906028</v>
      </c>
      <c r="N134" s="14">
        <v>50</v>
      </c>
      <c r="O134" s="36">
        <v>6814160</v>
      </c>
      <c r="P134" s="14">
        <v>105</v>
      </c>
      <c r="Q134" s="36">
        <v>13364277</v>
      </c>
      <c r="R134" s="14">
        <v>105</v>
      </c>
      <c r="S134" s="36">
        <v>13364277</v>
      </c>
    </row>
    <row r="135" spans="1:19" s="2" customFormat="1" ht="99" customHeight="1">
      <c r="A135" s="160"/>
      <c r="B135" s="156"/>
      <c r="C135" s="154"/>
      <c r="D135" s="156"/>
      <c r="E135" s="156"/>
      <c r="F135" s="156"/>
      <c r="G135" s="156"/>
      <c r="H135" s="152"/>
      <c r="I135" s="20" t="s">
        <v>643</v>
      </c>
      <c r="J135" s="14"/>
      <c r="K135" s="36"/>
      <c r="L135" s="14"/>
      <c r="M135" s="36">
        <v>135808</v>
      </c>
      <c r="N135" s="14"/>
      <c r="O135" s="36">
        <v>201074</v>
      </c>
      <c r="P135" s="14"/>
      <c r="Q135" s="36">
        <v>409843</v>
      </c>
      <c r="R135" s="14"/>
      <c r="S135" s="36">
        <v>384665</v>
      </c>
    </row>
    <row r="136" spans="1:19" s="2" customFormat="1" ht="99" customHeight="1">
      <c r="A136" s="159" t="s">
        <v>958</v>
      </c>
      <c r="B136" s="155" t="s">
        <v>967</v>
      </c>
      <c r="C136" s="153" t="s">
        <v>122</v>
      </c>
      <c r="D136" s="155" t="s">
        <v>124</v>
      </c>
      <c r="E136" s="155" t="s">
        <v>191</v>
      </c>
      <c r="F136" s="155" t="s">
        <v>125</v>
      </c>
      <c r="G136" s="155" t="s">
        <v>126</v>
      </c>
      <c r="H136" s="151" t="s">
        <v>127</v>
      </c>
      <c r="I136" s="20" t="s">
        <v>639</v>
      </c>
      <c r="J136" s="14"/>
      <c r="K136" s="36"/>
      <c r="L136" s="14">
        <v>8</v>
      </c>
      <c r="M136" s="36">
        <v>873875</v>
      </c>
      <c r="N136" s="14">
        <v>33</v>
      </c>
      <c r="O136" s="36">
        <v>3155094</v>
      </c>
      <c r="P136" s="14">
        <v>33</v>
      </c>
      <c r="Q136" s="36">
        <v>3408059</v>
      </c>
      <c r="R136" s="14">
        <v>33</v>
      </c>
      <c r="S136" s="36">
        <v>3408059</v>
      </c>
    </row>
    <row r="137" spans="1:19" s="2" customFormat="1" ht="53.45" customHeight="1">
      <c r="A137" s="160"/>
      <c r="B137" s="156"/>
      <c r="C137" s="154"/>
      <c r="D137" s="156"/>
      <c r="E137" s="156"/>
      <c r="F137" s="156"/>
      <c r="G137" s="156"/>
      <c r="H137" s="152"/>
      <c r="I137" s="20" t="s">
        <v>643</v>
      </c>
      <c r="J137" s="14"/>
      <c r="K137" s="36"/>
      <c r="L137" s="14"/>
      <c r="M137" s="36">
        <v>86657</v>
      </c>
      <c r="N137" s="14"/>
      <c r="O137" s="36">
        <v>176341</v>
      </c>
      <c r="P137" s="14"/>
      <c r="Q137" s="36">
        <v>179763</v>
      </c>
      <c r="R137" s="14"/>
      <c r="S137" s="36">
        <v>168720</v>
      </c>
    </row>
    <row r="138" spans="1:19" s="2" customFormat="1" ht="75" customHeight="1">
      <c r="A138" s="159" t="s">
        <v>959</v>
      </c>
      <c r="B138" s="155" t="s">
        <v>967</v>
      </c>
      <c r="C138" s="153" t="s">
        <v>122</v>
      </c>
      <c r="D138" s="155" t="s">
        <v>124</v>
      </c>
      <c r="E138" s="155" t="s">
        <v>192</v>
      </c>
      <c r="F138" s="155" t="s">
        <v>125</v>
      </c>
      <c r="G138" s="155" t="s">
        <v>126</v>
      </c>
      <c r="H138" s="151" t="s">
        <v>127</v>
      </c>
      <c r="I138" s="20" t="s">
        <v>639</v>
      </c>
      <c r="J138" s="14"/>
      <c r="K138" s="36"/>
      <c r="L138" s="14">
        <v>80</v>
      </c>
      <c r="M138" s="36">
        <v>11285595</v>
      </c>
      <c r="N138" s="14">
        <v>105</v>
      </c>
      <c r="O138" s="36">
        <v>13328936</v>
      </c>
      <c r="P138" s="14">
        <v>105</v>
      </c>
      <c r="Q138" s="36">
        <v>14050678</v>
      </c>
      <c r="R138" s="14">
        <v>105</v>
      </c>
      <c r="S138" s="36">
        <v>14050678</v>
      </c>
    </row>
    <row r="139" spans="1:19" s="2" customFormat="1" ht="68.45" customHeight="1">
      <c r="A139" s="160"/>
      <c r="B139" s="156"/>
      <c r="C139" s="154"/>
      <c r="D139" s="156"/>
      <c r="E139" s="156"/>
      <c r="F139" s="156"/>
      <c r="G139" s="156"/>
      <c r="H139" s="152"/>
      <c r="I139" s="20" t="s">
        <v>643</v>
      </c>
      <c r="J139" s="14"/>
      <c r="K139" s="36"/>
      <c r="L139" s="14"/>
      <c r="M139" s="36">
        <v>283776</v>
      </c>
      <c r="N139" s="14"/>
      <c r="O139" s="36">
        <v>383560</v>
      </c>
      <c r="P139" s="14"/>
      <c r="Q139" s="36">
        <v>407704</v>
      </c>
      <c r="R139" s="14"/>
      <c r="S139" s="36">
        <v>382658</v>
      </c>
    </row>
    <row r="140" spans="1:19" s="2" customFormat="1" ht="99" customHeight="1">
      <c r="A140" s="159" t="s">
        <v>960</v>
      </c>
      <c r="B140" s="155" t="s">
        <v>967</v>
      </c>
      <c r="C140" s="153" t="s">
        <v>122</v>
      </c>
      <c r="D140" s="155" t="s">
        <v>124</v>
      </c>
      <c r="E140" s="155" t="s">
        <v>193</v>
      </c>
      <c r="F140" s="155" t="s">
        <v>125</v>
      </c>
      <c r="G140" s="155" t="s">
        <v>126</v>
      </c>
      <c r="H140" s="151" t="s">
        <v>127</v>
      </c>
      <c r="I140" s="20" t="s">
        <v>639</v>
      </c>
      <c r="J140" s="14"/>
      <c r="K140" s="36"/>
      <c r="L140" s="14">
        <v>7</v>
      </c>
      <c r="M140" s="36">
        <v>1168815</v>
      </c>
      <c r="N140" s="14">
        <v>7</v>
      </c>
      <c r="O140" s="36">
        <v>1174681</v>
      </c>
      <c r="P140" s="14">
        <v>7</v>
      </c>
      <c r="Q140" s="36">
        <v>1302346</v>
      </c>
      <c r="R140" s="14">
        <v>7</v>
      </c>
      <c r="S140" s="36">
        <v>1302346</v>
      </c>
    </row>
    <row r="141" spans="1:19" s="2" customFormat="1" ht="63.6" customHeight="1">
      <c r="A141" s="160"/>
      <c r="B141" s="156"/>
      <c r="C141" s="154"/>
      <c r="D141" s="156"/>
      <c r="E141" s="156"/>
      <c r="F141" s="156"/>
      <c r="G141" s="156"/>
      <c r="H141" s="152"/>
      <c r="I141" s="20" t="s">
        <v>643</v>
      </c>
      <c r="J141" s="14"/>
      <c r="K141" s="36"/>
      <c r="L141" s="14"/>
      <c r="M141" s="36">
        <v>31861</v>
      </c>
      <c r="N141" s="14"/>
      <c r="O141" s="36">
        <v>31686</v>
      </c>
      <c r="P141" s="14"/>
      <c r="Q141" s="36">
        <v>36835</v>
      </c>
      <c r="R141" s="14"/>
      <c r="S141" s="36">
        <v>34572</v>
      </c>
    </row>
    <row r="142" spans="1:19" s="2" customFormat="1" ht="99" customHeight="1">
      <c r="A142" s="159" t="s">
        <v>961</v>
      </c>
      <c r="B142" s="155" t="s">
        <v>967</v>
      </c>
      <c r="C142" s="153" t="s">
        <v>122</v>
      </c>
      <c r="D142" s="155" t="s">
        <v>124</v>
      </c>
      <c r="E142" s="155" t="s">
        <v>149</v>
      </c>
      <c r="F142" s="155" t="s">
        <v>125</v>
      </c>
      <c r="G142" s="155" t="s">
        <v>126</v>
      </c>
      <c r="H142" s="151" t="s">
        <v>127</v>
      </c>
      <c r="I142" s="20" t="s">
        <v>639</v>
      </c>
      <c r="J142" s="14"/>
      <c r="K142" s="36"/>
      <c r="L142" s="14">
        <v>35</v>
      </c>
      <c r="M142" s="36">
        <v>4976636</v>
      </c>
      <c r="N142" s="14">
        <v>72</v>
      </c>
      <c r="O142" s="36">
        <v>10420198</v>
      </c>
      <c r="P142" s="14">
        <v>97</v>
      </c>
      <c r="Q142" s="36">
        <v>14367334</v>
      </c>
      <c r="R142" s="14">
        <v>97</v>
      </c>
      <c r="S142" s="36">
        <v>14367334</v>
      </c>
    </row>
    <row r="143" spans="1:19" s="2" customFormat="1" ht="70.900000000000006" customHeight="1">
      <c r="A143" s="160"/>
      <c r="B143" s="156"/>
      <c r="C143" s="154"/>
      <c r="D143" s="156"/>
      <c r="E143" s="156"/>
      <c r="F143" s="156"/>
      <c r="G143" s="156"/>
      <c r="H143" s="152"/>
      <c r="I143" s="20" t="s">
        <v>643</v>
      </c>
      <c r="J143" s="14"/>
      <c r="K143" s="36"/>
      <c r="L143" s="14"/>
      <c r="M143" s="36">
        <v>161955</v>
      </c>
      <c r="N143" s="14"/>
      <c r="O143" s="36">
        <v>338909</v>
      </c>
      <c r="P143" s="14"/>
      <c r="Q143" s="36">
        <v>439595</v>
      </c>
      <c r="R143" s="14"/>
      <c r="S143" s="36">
        <v>412589</v>
      </c>
    </row>
    <row r="144" spans="1:19" s="2" customFormat="1" ht="99" customHeight="1">
      <c r="A144" s="159" t="s">
        <v>962</v>
      </c>
      <c r="B144" s="155" t="s">
        <v>967</v>
      </c>
      <c r="C144" s="153" t="s">
        <v>122</v>
      </c>
      <c r="D144" s="155" t="s">
        <v>124</v>
      </c>
      <c r="E144" s="155" t="s">
        <v>194</v>
      </c>
      <c r="F144" s="155" t="s">
        <v>125</v>
      </c>
      <c r="G144" s="155" t="s">
        <v>126</v>
      </c>
      <c r="H144" s="151" t="s">
        <v>127</v>
      </c>
      <c r="I144" s="20" t="s">
        <v>639</v>
      </c>
      <c r="J144" s="14"/>
      <c r="K144" s="36"/>
      <c r="L144" s="14">
        <v>5</v>
      </c>
      <c r="M144" s="36">
        <v>565904</v>
      </c>
      <c r="N144" s="14">
        <v>5</v>
      </c>
      <c r="O144" s="36">
        <v>906296</v>
      </c>
      <c r="P144" s="14">
        <v>5</v>
      </c>
      <c r="Q144" s="36">
        <v>1149127</v>
      </c>
      <c r="R144" s="14">
        <v>5</v>
      </c>
      <c r="S144" s="36">
        <v>1149127</v>
      </c>
    </row>
    <row r="145" spans="1:19" s="2" customFormat="1" ht="57.6" customHeight="1">
      <c r="A145" s="160"/>
      <c r="B145" s="156"/>
      <c r="C145" s="154"/>
      <c r="D145" s="156"/>
      <c r="E145" s="156"/>
      <c r="F145" s="156"/>
      <c r="G145" s="156"/>
      <c r="H145" s="152"/>
      <c r="I145" s="20" t="s">
        <v>644</v>
      </c>
      <c r="J145" s="14"/>
      <c r="K145" s="36"/>
      <c r="L145" s="14"/>
      <c r="M145" s="36">
        <v>23945</v>
      </c>
      <c r="N145" s="14"/>
      <c r="O145" s="36">
        <v>32428</v>
      </c>
      <c r="P145" s="14"/>
      <c r="Q145" s="36">
        <v>43161</v>
      </c>
      <c r="R145" s="14"/>
      <c r="S145" s="36">
        <v>40509</v>
      </c>
    </row>
    <row r="146" spans="1:19" s="2" customFormat="1" ht="99" customHeight="1">
      <c r="A146" s="159" t="s">
        <v>963</v>
      </c>
      <c r="B146" s="155" t="s">
        <v>967</v>
      </c>
      <c r="C146" s="153" t="s">
        <v>122</v>
      </c>
      <c r="D146" s="155" t="s">
        <v>124</v>
      </c>
      <c r="E146" s="155" t="s">
        <v>195</v>
      </c>
      <c r="F146" s="155" t="s">
        <v>125</v>
      </c>
      <c r="G146" s="155" t="s">
        <v>126</v>
      </c>
      <c r="H146" s="151" t="s">
        <v>127</v>
      </c>
      <c r="I146" s="20" t="s">
        <v>639</v>
      </c>
      <c r="J146" s="14"/>
      <c r="K146" s="36"/>
      <c r="L146" s="14">
        <v>8</v>
      </c>
      <c r="M146" s="36">
        <v>1014672</v>
      </c>
      <c r="N146" s="14">
        <v>8</v>
      </c>
      <c r="O146" s="36">
        <v>1033678</v>
      </c>
      <c r="P146" s="14">
        <v>8</v>
      </c>
      <c r="Q146" s="36">
        <v>1005623</v>
      </c>
      <c r="R146" s="14">
        <v>8</v>
      </c>
      <c r="S146" s="36">
        <v>1005623</v>
      </c>
    </row>
    <row r="147" spans="1:19" s="2" customFormat="1" ht="54.6" customHeight="1">
      <c r="A147" s="160"/>
      <c r="B147" s="156"/>
      <c r="C147" s="154"/>
      <c r="D147" s="156"/>
      <c r="E147" s="156"/>
      <c r="F147" s="156"/>
      <c r="G147" s="156"/>
      <c r="H147" s="152"/>
      <c r="I147" s="20" t="s">
        <v>643</v>
      </c>
      <c r="J147" s="14"/>
      <c r="K147" s="36"/>
      <c r="L147" s="14"/>
      <c r="M147" s="36">
        <v>25500</v>
      </c>
      <c r="N147" s="14"/>
      <c r="O147" s="36">
        <v>25424</v>
      </c>
      <c r="P147" s="14"/>
      <c r="Q147" s="36">
        <v>25456</v>
      </c>
      <c r="R147" s="14"/>
      <c r="S147" s="36">
        <v>23892</v>
      </c>
    </row>
    <row r="148" spans="1:19" s="2" customFormat="1" ht="75" customHeight="1">
      <c r="A148" s="159" t="s">
        <v>964</v>
      </c>
      <c r="B148" s="155" t="s">
        <v>967</v>
      </c>
      <c r="C148" s="153" t="s">
        <v>122</v>
      </c>
      <c r="D148" s="155" t="s">
        <v>133</v>
      </c>
      <c r="E148" s="155" t="s">
        <v>196</v>
      </c>
      <c r="F148" s="155" t="s">
        <v>125</v>
      </c>
      <c r="G148" s="155" t="s">
        <v>126</v>
      </c>
      <c r="H148" s="151" t="s">
        <v>127</v>
      </c>
      <c r="I148" s="20" t="s">
        <v>639</v>
      </c>
      <c r="J148" s="14"/>
      <c r="K148" s="36"/>
      <c r="L148" s="14">
        <v>8</v>
      </c>
      <c r="M148" s="36">
        <v>831158</v>
      </c>
      <c r="N148" s="14">
        <v>33</v>
      </c>
      <c r="O148" s="36">
        <v>3000865</v>
      </c>
      <c r="P148" s="14">
        <v>33</v>
      </c>
      <c r="Q148" s="36">
        <v>3241466</v>
      </c>
      <c r="R148" s="14">
        <v>33</v>
      </c>
      <c r="S148" s="36">
        <v>3241466</v>
      </c>
    </row>
    <row r="149" spans="1:19" s="2" customFormat="1" ht="65.45" customHeight="1">
      <c r="A149" s="160"/>
      <c r="B149" s="156"/>
      <c r="C149" s="154"/>
      <c r="D149" s="156"/>
      <c r="E149" s="156"/>
      <c r="F149" s="156"/>
      <c r="G149" s="156"/>
      <c r="H149" s="152"/>
      <c r="I149" s="20" t="s">
        <v>643</v>
      </c>
      <c r="J149" s="14"/>
      <c r="K149" s="36"/>
      <c r="L149" s="14"/>
      <c r="M149" s="36">
        <v>82421</v>
      </c>
      <c r="N149" s="14"/>
      <c r="O149" s="36">
        <v>167721</v>
      </c>
      <c r="P149" s="14"/>
      <c r="Q149" s="36">
        <v>170977</v>
      </c>
      <c r="R149" s="14"/>
      <c r="S149" s="36">
        <v>160473</v>
      </c>
    </row>
    <row r="150" spans="1:19" s="2" customFormat="1" ht="99" customHeight="1">
      <c r="A150" s="159" t="s">
        <v>965</v>
      </c>
      <c r="B150" s="155" t="s">
        <v>967</v>
      </c>
      <c r="C150" s="153" t="s">
        <v>122</v>
      </c>
      <c r="D150" s="155" t="s">
        <v>133</v>
      </c>
      <c r="E150" s="155" t="s">
        <v>197</v>
      </c>
      <c r="F150" s="155" t="s">
        <v>125</v>
      </c>
      <c r="G150" s="155" t="s">
        <v>126</v>
      </c>
      <c r="H150" s="151" t="s">
        <v>127</v>
      </c>
      <c r="I150" s="20" t="s">
        <v>639</v>
      </c>
      <c r="J150" s="14"/>
      <c r="K150" s="36"/>
      <c r="L150" s="14">
        <v>8</v>
      </c>
      <c r="M150" s="36">
        <v>947118</v>
      </c>
      <c r="N150" s="14">
        <v>8</v>
      </c>
      <c r="O150" s="36">
        <v>916721</v>
      </c>
      <c r="P150" s="14">
        <v>8</v>
      </c>
      <c r="Q150" s="36">
        <v>906734</v>
      </c>
      <c r="R150" s="14">
        <v>8</v>
      </c>
      <c r="S150" s="36">
        <v>906734</v>
      </c>
    </row>
    <row r="151" spans="1:19" s="2" customFormat="1" ht="54.6" customHeight="1">
      <c r="A151" s="160"/>
      <c r="B151" s="156"/>
      <c r="C151" s="154"/>
      <c r="D151" s="156"/>
      <c r="E151" s="156"/>
      <c r="F151" s="156"/>
      <c r="G151" s="156"/>
      <c r="H151" s="152"/>
      <c r="I151" s="20" t="s">
        <v>643</v>
      </c>
      <c r="J151" s="14"/>
      <c r="K151" s="36"/>
      <c r="L151" s="14"/>
      <c r="M151" s="36">
        <v>27048</v>
      </c>
      <c r="N151" s="14"/>
      <c r="O151" s="36">
        <v>25573</v>
      </c>
      <c r="P151" s="14"/>
      <c r="Q151" s="36">
        <v>25958</v>
      </c>
      <c r="R151" s="14"/>
      <c r="S151" s="36">
        <v>24363</v>
      </c>
    </row>
    <row r="152" spans="1:19" s="2" customFormat="1" ht="99" customHeight="1">
      <c r="A152" s="159" t="s">
        <v>966</v>
      </c>
      <c r="B152" s="155" t="s">
        <v>967</v>
      </c>
      <c r="C152" s="153" t="s">
        <v>122</v>
      </c>
      <c r="D152" s="155" t="s">
        <v>133</v>
      </c>
      <c r="E152" s="155" t="s">
        <v>198</v>
      </c>
      <c r="F152" s="155" t="s">
        <v>125</v>
      </c>
      <c r="G152" s="155" t="s">
        <v>126</v>
      </c>
      <c r="H152" s="151" t="s">
        <v>127</v>
      </c>
      <c r="I152" s="20" t="s">
        <v>639</v>
      </c>
      <c r="J152" s="14"/>
      <c r="K152" s="36"/>
      <c r="L152" s="14">
        <v>8</v>
      </c>
      <c r="M152" s="36">
        <v>947118</v>
      </c>
      <c r="N152" s="14">
        <v>8</v>
      </c>
      <c r="O152" s="36">
        <v>916721</v>
      </c>
      <c r="P152" s="14">
        <v>8</v>
      </c>
      <c r="Q152" s="36">
        <v>906734</v>
      </c>
      <c r="R152" s="14">
        <v>8</v>
      </c>
      <c r="S152" s="36">
        <v>906734</v>
      </c>
    </row>
    <row r="153" spans="1:19" s="2" customFormat="1" ht="67.150000000000006" customHeight="1">
      <c r="A153" s="160"/>
      <c r="B153" s="156"/>
      <c r="C153" s="154"/>
      <c r="D153" s="156"/>
      <c r="E153" s="156"/>
      <c r="F153" s="156"/>
      <c r="G153" s="156"/>
      <c r="H153" s="152"/>
      <c r="I153" s="20" t="s">
        <v>643</v>
      </c>
      <c r="J153" s="14"/>
      <c r="K153" s="36"/>
      <c r="L153" s="14"/>
      <c r="M153" s="36">
        <v>27048</v>
      </c>
      <c r="N153" s="14"/>
      <c r="O153" s="36">
        <v>25573</v>
      </c>
      <c r="P153" s="14"/>
      <c r="Q153" s="36">
        <v>25958</v>
      </c>
      <c r="R153" s="14"/>
      <c r="S153" s="36">
        <v>24363</v>
      </c>
    </row>
    <row r="154" spans="1:19" s="2" customFormat="1" ht="99" customHeight="1">
      <c r="A154" s="159" t="s">
        <v>968</v>
      </c>
      <c r="B154" s="155" t="s">
        <v>967</v>
      </c>
      <c r="C154" s="153" t="s">
        <v>122</v>
      </c>
      <c r="D154" s="155" t="s">
        <v>133</v>
      </c>
      <c r="E154" s="155" t="s">
        <v>199</v>
      </c>
      <c r="F154" s="155" t="s">
        <v>125</v>
      </c>
      <c r="G154" s="155" t="s">
        <v>126</v>
      </c>
      <c r="H154" s="151" t="s">
        <v>127</v>
      </c>
      <c r="I154" s="20" t="s">
        <v>639</v>
      </c>
      <c r="J154" s="14"/>
      <c r="K154" s="36"/>
      <c r="L154" s="14">
        <v>24</v>
      </c>
      <c r="M154" s="36">
        <v>2428006</v>
      </c>
      <c r="N154" s="14">
        <v>49</v>
      </c>
      <c r="O154" s="36">
        <v>4539301</v>
      </c>
      <c r="P154" s="14">
        <v>49</v>
      </c>
      <c r="Q154" s="36">
        <v>4762240</v>
      </c>
      <c r="R154" s="14">
        <v>49</v>
      </c>
      <c r="S154" s="36">
        <v>4762240</v>
      </c>
    </row>
    <row r="155" spans="1:19" s="2" customFormat="1" ht="40.9" customHeight="1">
      <c r="A155" s="160"/>
      <c r="B155" s="156"/>
      <c r="C155" s="154"/>
      <c r="D155" s="156"/>
      <c r="E155" s="156"/>
      <c r="F155" s="156"/>
      <c r="G155" s="156"/>
      <c r="H155" s="152"/>
      <c r="I155" s="20" t="s">
        <v>643</v>
      </c>
      <c r="J155" s="14"/>
      <c r="K155" s="36"/>
      <c r="L155" s="14"/>
      <c r="M155" s="36">
        <v>137517</v>
      </c>
      <c r="N155" s="14"/>
      <c r="O155" s="36">
        <v>222002</v>
      </c>
      <c r="P155" s="14"/>
      <c r="Q155" s="36">
        <v>227051</v>
      </c>
      <c r="R155" s="14"/>
      <c r="S155" s="36">
        <v>213103</v>
      </c>
    </row>
    <row r="156" spans="1:19" s="2" customFormat="1" ht="81" customHeight="1">
      <c r="A156" s="159" t="s">
        <v>969</v>
      </c>
      <c r="B156" s="155" t="s">
        <v>967</v>
      </c>
      <c r="C156" s="153" t="s">
        <v>122</v>
      </c>
      <c r="D156" s="155" t="s">
        <v>133</v>
      </c>
      <c r="E156" s="155" t="s">
        <v>200</v>
      </c>
      <c r="F156" s="155" t="s">
        <v>125</v>
      </c>
      <c r="G156" s="155" t="s">
        <v>126</v>
      </c>
      <c r="H156" s="151" t="s">
        <v>127</v>
      </c>
      <c r="I156" s="20" t="s">
        <v>639</v>
      </c>
      <c r="J156" s="14"/>
      <c r="K156" s="36"/>
      <c r="L156" s="14">
        <v>8</v>
      </c>
      <c r="M156" s="36">
        <v>808651</v>
      </c>
      <c r="N156" s="14">
        <v>33</v>
      </c>
      <c r="O156" s="36">
        <v>3332215</v>
      </c>
      <c r="P156" s="14">
        <v>58</v>
      </c>
      <c r="Q156" s="36">
        <v>5985824</v>
      </c>
      <c r="R156" s="14">
        <v>58</v>
      </c>
      <c r="S156" s="36">
        <v>5985824</v>
      </c>
    </row>
    <row r="157" spans="1:19" s="2" customFormat="1" ht="61.15" customHeight="1">
      <c r="A157" s="160"/>
      <c r="B157" s="156"/>
      <c r="C157" s="154"/>
      <c r="D157" s="156"/>
      <c r="E157" s="156"/>
      <c r="F157" s="156"/>
      <c r="G157" s="156"/>
      <c r="H157" s="152"/>
      <c r="I157" s="20" t="s">
        <v>643</v>
      </c>
      <c r="J157" s="14"/>
      <c r="K157" s="36"/>
      <c r="L157" s="14"/>
      <c r="M157" s="36">
        <v>25130</v>
      </c>
      <c r="N157" s="14"/>
      <c r="O157" s="36">
        <v>108427</v>
      </c>
      <c r="P157" s="14"/>
      <c r="Q157" s="36">
        <v>189915</v>
      </c>
      <c r="R157" s="14"/>
      <c r="S157" s="36">
        <v>178248</v>
      </c>
    </row>
    <row r="158" spans="1:19" s="2" customFormat="1" ht="81" customHeight="1">
      <c r="A158" s="159" t="s">
        <v>970</v>
      </c>
      <c r="B158" s="155" t="s">
        <v>967</v>
      </c>
      <c r="C158" s="153" t="s">
        <v>122</v>
      </c>
      <c r="D158" s="155" t="s">
        <v>133</v>
      </c>
      <c r="E158" s="155" t="s">
        <v>201</v>
      </c>
      <c r="F158" s="155" t="s">
        <v>125</v>
      </c>
      <c r="G158" s="155" t="s">
        <v>126</v>
      </c>
      <c r="H158" s="151" t="s">
        <v>127</v>
      </c>
      <c r="I158" s="20" t="s">
        <v>639</v>
      </c>
      <c r="J158" s="14"/>
      <c r="K158" s="36"/>
      <c r="L158" s="14">
        <v>8</v>
      </c>
      <c r="M158" s="36">
        <v>965072</v>
      </c>
      <c r="N158" s="14">
        <v>8</v>
      </c>
      <c r="O158" s="36">
        <v>983150</v>
      </c>
      <c r="P158" s="14">
        <v>8</v>
      </c>
      <c r="Q158" s="36">
        <v>956466</v>
      </c>
      <c r="R158" s="14">
        <v>8</v>
      </c>
      <c r="S158" s="36">
        <v>956466</v>
      </c>
    </row>
    <row r="159" spans="1:19" s="2" customFormat="1" ht="81" customHeight="1">
      <c r="A159" s="160"/>
      <c r="B159" s="156"/>
      <c r="C159" s="154"/>
      <c r="D159" s="156"/>
      <c r="E159" s="156"/>
      <c r="F159" s="156"/>
      <c r="G159" s="156"/>
      <c r="H159" s="152"/>
      <c r="I159" s="20" t="s">
        <v>643</v>
      </c>
      <c r="J159" s="14"/>
      <c r="K159" s="36"/>
      <c r="L159" s="14"/>
      <c r="M159" s="36">
        <v>24254</v>
      </c>
      <c r="N159" s="14"/>
      <c r="O159" s="36">
        <v>24181</v>
      </c>
      <c r="P159" s="14"/>
      <c r="Q159" s="36">
        <v>24212</v>
      </c>
      <c r="R159" s="14"/>
      <c r="S159" s="36">
        <v>22725</v>
      </c>
    </row>
    <row r="160" spans="1:19" s="2" customFormat="1" ht="81" customHeight="1">
      <c r="A160" s="159" t="s">
        <v>971</v>
      </c>
      <c r="B160" s="155" t="s">
        <v>967</v>
      </c>
      <c r="C160" s="153" t="s">
        <v>122</v>
      </c>
      <c r="D160" s="155" t="s">
        <v>133</v>
      </c>
      <c r="E160" s="155" t="s">
        <v>202</v>
      </c>
      <c r="F160" s="155" t="s">
        <v>125</v>
      </c>
      <c r="G160" s="155" t="s">
        <v>126</v>
      </c>
      <c r="H160" s="151" t="s">
        <v>127</v>
      </c>
      <c r="I160" s="20" t="s">
        <v>639</v>
      </c>
      <c r="J160" s="14"/>
      <c r="K160" s="36"/>
      <c r="L160" s="14">
        <v>8</v>
      </c>
      <c r="M160" s="36">
        <v>1199403</v>
      </c>
      <c r="N160" s="14">
        <v>8</v>
      </c>
      <c r="O160" s="36">
        <v>1186270</v>
      </c>
      <c r="P160" s="14">
        <v>8</v>
      </c>
      <c r="Q160" s="36">
        <v>1198346</v>
      </c>
      <c r="R160" s="14">
        <v>8</v>
      </c>
      <c r="S160" s="36">
        <v>1198346</v>
      </c>
    </row>
    <row r="161" spans="1:19" s="2" customFormat="1" ht="81" customHeight="1">
      <c r="A161" s="160"/>
      <c r="B161" s="156"/>
      <c r="C161" s="154"/>
      <c r="D161" s="156"/>
      <c r="E161" s="156"/>
      <c r="F161" s="156"/>
      <c r="G161" s="156"/>
      <c r="H161" s="152"/>
      <c r="I161" s="20" t="s">
        <v>643</v>
      </c>
      <c r="J161" s="14"/>
      <c r="K161" s="36"/>
      <c r="L161" s="14"/>
      <c r="M161" s="36">
        <v>29305</v>
      </c>
      <c r="N161" s="14"/>
      <c r="O161" s="36">
        <v>30603</v>
      </c>
      <c r="P161" s="14"/>
      <c r="Q161" s="36">
        <v>33050</v>
      </c>
      <c r="R161" s="14"/>
      <c r="S161" s="36">
        <v>31020</v>
      </c>
    </row>
    <row r="162" spans="1:19" s="2" customFormat="1" ht="81" customHeight="1">
      <c r="A162" s="159" t="s">
        <v>972</v>
      </c>
      <c r="B162" s="155" t="s">
        <v>967</v>
      </c>
      <c r="C162" s="153" t="s">
        <v>122</v>
      </c>
      <c r="D162" s="155" t="s">
        <v>133</v>
      </c>
      <c r="E162" s="155" t="s">
        <v>203</v>
      </c>
      <c r="F162" s="155" t="s">
        <v>125</v>
      </c>
      <c r="G162" s="155" t="s">
        <v>126</v>
      </c>
      <c r="H162" s="151" t="s">
        <v>127</v>
      </c>
      <c r="I162" s="20" t="s">
        <v>639</v>
      </c>
      <c r="J162" s="14"/>
      <c r="K162" s="36"/>
      <c r="L162" s="14">
        <v>1</v>
      </c>
      <c r="M162" s="36">
        <v>10503</v>
      </c>
      <c r="N162" s="14">
        <v>1</v>
      </c>
      <c r="O162" s="36">
        <v>16820</v>
      </c>
      <c r="P162" s="14">
        <v>1</v>
      </c>
      <c r="Q162" s="36">
        <v>21327</v>
      </c>
      <c r="R162" s="14">
        <v>1</v>
      </c>
      <c r="S162" s="36">
        <v>21327</v>
      </c>
    </row>
    <row r="163" spans="1:19" s="2" customFormat="1" ht="81" customHeight="1">
      <c r="A163" s="160"/>
      <c r="B163" s="156"/>
      <c r="C163" s="154"/>
      <c r="D163" s="156"/>
      <c r="E163" s="156"/>
      <c r="F163" s="156"/>
      <c r="G163" s="156"/>
      <c r="H163" s="152"/>
      <c r="I163" s="20" t="s">
        <v>643</v>
      </c>
      <c r="J163" s="14"/>
      <c r="K163" s="36"/>
      <c r="L163" s="14"/>
      <c r="M163" s="36">
        <v>444</v>
      </c>
      <c r="N163" s="14"/>
      <c r="O163" s="36">
        <v>602</v>
      </c>
      <c r="P163" s="14"/>
      <c r="Q163" s="36">
        <v>801</v>
      </c>
      <c r="R163" s="14"/>
      <c r="S163" s="36">
        <v>752</v>
      </c>
    </row>
    <row r="164" spans="1:19" s="2" customFormat="1" ht="95.45" customHeight="1">
      <c r="A164" s="159" t="s">
        <v>973</v>
      </c>
      <c r="B164" s="155" t="s">
        <v>967</v>
      </c>
      <c r="C164" s="153" t="s">
        <v>122</v>
      </c>
      <c r="D164" s="155" t="s">
        <v>133</v>
      </c>
      <c r="E164" s="155" t="s">
        <v>204</v>
      </c>
      <c r="F164" s="155" t="s">
        <v>125</v>
      </c>
      <c r="G164" s="155" t="s">
        <v>126</v>
      </c>
      <c r="H164" s="151" t="s">
        <v>127</v>
      </c>
      <c r="I164" s="20" t="s">
        <v>639</v>
      </c>
      <c r="J164" s="14"/>
      <c r="K164" s="36"/>
      <c r="L164" s="14">
        <v>8</v>
      </c>
      <c r="M164" s="36">
        <v>965072</v>
      </c>
      <c r="N164" s="14">
        <v>8</v>
      </c>
      <c r="O164" s="36">
        <v>983150</v>
      </c>
      <c r="P164" s="14">
        <v>8</v>
      </c>
      <c r="Q164" s="36">
        <v>956466</v>
      </c>
      <c r="R164" s="14">
        <v>8</v>
      </c>
      <c r="S164" s="36">
        <v>956466</v>
      </c>
    </row>
    <row r="165" spans="1:19" s="2" customFormat="1" ht="57" customHeight="1">
      <c r="A165" s="160"/>
      <c r="B165" s="156"/>
      <c r="C165" s="154"/>
      <c r="D165" s="156"/>
      <c r="E165" s="156"/>
      <c r="F165" s="156"/>
      <c r="G165" s="156"/>
      <c r="H165" s="152"/>
      <c r="I165" s="20" t="s">
        <v>643</v>
      </c>
      <c r="J165" s="14"/>
      <c r="K165" s="36"/>
      <c r="L165" s="14"/>
      <c r="M165" s="36">
        <v>24254</v>
      </c>
      <c r="N165" s="14"/>
      <c r="O165" s="36">
        <v>24180</v>
      </c>
      <c r="P165" s="14"/>
      <c r="Q165" s="36">
        <v>24212</v>
      </c>
      <c r="R165" s="14"/>
      <c r="S165" s="36">
        <v>22725</v>
      </c>
    </row>
    <row r="166" spans="1:19" s="2" customFormat="1" ht="81" customHeight="1">
      <c r="A166" s="159" t="s">
        <v>974</v>
      </c>
      <c r="B166" s="155" t="s">
        <v>967</v>
      </c>
      <c r="C166" s="153" t="s">
        <v>122</v>
      </c>
      <c r="D166" s="155" t="s">
        <v>133</v>
      </c>
      <c r="E166" s="155" t="s">
        <v>205</v>
      </c>
      <c r="F166" s="155" t="s">
        <v>125</v>
      </c>
      <c r="G166" s="155" t="s">
        <v>126</v>
      </c>
      <c r="H166" s="151" t="s">
        <v>127</v>
      </c>
      <c r="I166" s="20" t="s">
        <v>639</v>
      </c>
      <c r="J166" s="14"/>
      <c r="K166" s="36"/>
      <c r="L166" s="14">
        <v>22</v>
      </c>
      <c r="M166" s="36">
        <v>3086971</v>
      </c>
      <c r="N166" s="14">
        <v>37</v>
      </c>
      <c r="O166" s="36">
        <v>5968798</v>
      </c>
      <c r="P166" s="14">
        <v>42</v>
      </c>
      <c r="Q166" s="36">
        <v>8011257</v>
      </c>
      <c r="R166" s="14">
        <v>42</v>
      </c>
      <c r="S166" s="36">
        <v>8011257</v>
      </c>
    </row>
    <row r="167" spans="1:19" s="2" customFormat="1" ht="64.900000000000006" customHeight="1">
      <c r="A167" s="160"/>
      <c r="B167" s="156"/>
      <c r="C167" s="154"/>
      <c r="D167" s="156"/>
      <c r="E167" s="156"/>
      <c r="F167" s="156"/>
      <c r="G167" s="156"/>
      <c r="H167" s="152"/>
      <c r="I167" s="20" t="s">
        <v>643</v>
      </c>
      <c r="J167" s="14"/>
      <c r="K167" s="36"/>
      <c r="L167" s="14"/>
      <c r="M167" s="36">
        <v>85048</v>
      </c>
      <c r="N167" s="14"/>
      <c r="O167" s="36">
        <v>188402</v>
      </c>
      <c r="P167" s="14"/>
      <c r="Q167" s="36">
        <v>275485</v>
      </c>
      <c r="R167" s="14"/>
      <c r="S167" s="36">
        <v>258561</v>
      </c>
    </row>
    <row r="168" spans="1:19" s="2" customFormat="1" ht="81" customHeight="1">
      <c r="A168" s="159" t="s">
        <v>975</v>
      </c>
      <c r="B168" s="155" t="s">
        <v>967</v>
      </c>
      <c r="C168" s="153" t="s">
        <v>122</v>
      </c>
      <c r="D168" s="155" t="s">
        <v>133</v>
      </c>
      <c r="E168" s="155" t="s">
        <v>206</v>
      </c>
      <c r="F168" s="155" t="s">
        <v>125</v>
      </c>
      <c r="G168" s="155" t="s">
        <v>126</v>
      </c>
      <c r="H168" s="151" t="s">
        <v>127</v>
      </c>
      <c r="I168" s="20" t="s">
        <v>639</v>
      </c>
      <c r="J168" s="14"/>
      <c r="K168" s="36"/>
      <c r="L168" s="14">
        <v>1</v>
      </c>
      <c r="M168" s="36">
        <v>10503</v>
      </c>
      <c r="N168" s="14">
        <v>2</v>
      </c>
      <c r="O168" s="36">
        <v>33641</v>
      </c>
      <c r="P168" s="14">
        <v>2</v>
      </c>
      <c r="Q168" s="36">
        <v>42654</v>
      </c>
      <c r="R168" s="14">
        <v>2</v>
      </c>
      <c r="S168" s="36">
        <v>42654</v>
      </c>
    </row>
    <row r="169" spans="1:19" s="2" customFormat="1" ht="57.6" customHeight="1">
      <c r="A169" s="160"/>
      <c r="B169" s="156"/>
      <c r="C169" s="154"/>
      <c r="D169" s="156"/>
      <c r="E169" s="156"/>
      <c r="F169" s="156"/>
      <c r="G169" s="156"/>
      <c r="H169" s="152"/>
      <c r="I169" s="20" t="s">
        <v>643</v>
      </c>
      <c r="J169" s="14"/>
      <c r="K169" s="36"/>
      <c r="L169" s="14"/>
      <c r="M169" s="36">
        <v>444</v>
      </c>
      <c r="N169" s="14"/>
      <c r="O169" s="36">
        <v>1204</v>
      </c>
      <c r="P169" s="14"/>
      <c r="Q169" s="36">
        <v>1602</v>
      </c>
      <c r="R169" s="14"/>
      <c r="S169" s="36">
        <v>1504</v>
      </c>
    </row>
    <row r="170" spans="1:19" s="2" customFormat="1" ht="81" customHeight="1">
      <c r="A170" s="159" t="s">
        <v>976</v>
      </c>
      <c r="B170" s="155" t="s">
        <v>967</v>
      </c>
      <c r="C170" s="153" t="s">
        <v>122</v>
      </c>
      <c r="D170" s="155" t="s">
        <v>133</v>
      </c>
      <c r="E170" s="155" t="s">
        <v>207</v>
      </c>
      <c r="F170" s="155" t="s">
        <v>125</v>
      </c>
      <c r="G170" s="155" t="s">
        <v>126</v>
      </c>
      <c r="H170" s="151" t="s">
        <v>127</v>
      </c>
      <c r="I170" s="20" t="s">
        <v>639</v>
      </c>
      <c r="J170" s="14"/>
      <c r="K170" s="36"/>
      <c r="L170" s="14">
        <v>15</v>
      </c>
      <c r="M170" s="36">
        <v>2248879</v>
      </c>
      <c r="N170" s="14">
        <v>15</v>
      </c>
      <c r="O170" s="36">
        <v>2224255</v>
      </c>
      <c r="P170" s="14">
        <v>15</v>
      </c>
      <c r="Q170" s="36">
        <v>2246899</v>
      </c>
      <c r="R170" s="14">
        <v>15</v>
      </c>
      <c r="S170" s="36">
        <v>2246899</v>
      </c>
    </row>
    <row r="171" spans="1:19" s="2" customFormat="1" ht="63.6" customHeight="1">
      <c r="A171" s="160"/>
      <c r="B171" s="156"/>
      <c r="C171" s="154"/>
      <c r="D171" s="156"/>
      <c r="E171" s="156"/>
      <c r="F171" s="156"/>
      <c r="G171" s="156"/>
      <c r="H171" s="152"/>
      <c r="I171" s="20" t="s">
        <v>643</v>
      </c>
      <c r="J171" s="14"/>
      <c r="K171" s="36"/>
      <c r="L171" s="14"/>
      <c r="M171" s="36">
        <v>54948</v>
      </c>
      <c r="N171" s="14"/>
      <c r="O171" s="36">
        <v>57381</v>
      </c>
      <c r="P171" s="14"/>
      <c r="Q171" s="36">
        <v>61969</v>
      </c>
      <c r="R171" s="14"/>
      <c r="S171" s="36">
        <v>58162</v>
      </c>
    </row>
    <row r="172" spans="1:19" s="2" customFormat="1" ht="81" customHeight="1">
      <c r="A172" s="159" t="s">
        <v>977</v>
      </c>
      <c r="B172" s="155" t="s">
        <v>967</v>
      </c>
      <c r="C172" s="153" t="s">
        <v>122</v>
      </c>
      <c r="D172" s="155" t="s">
        <v>133</v>
      </c>
      <c r="E172" s="155" t="s">
        <v>208</v>
      </c>
      <c r="F172" s="155" t="s">
        <v>125</v>
      </c>
      <c r="G172" s="155" t="s">
        <v>126</v>
      </c>
      <c r="H172" s="151" t="s">
        <v>127</v>
      </c>
      <c r="I172" s="20" t="s">
        <v>639</v>
      </c>
      <c r="J172" s="14"/>
      <c r="K172" s="36"/>
      <c r="L172" s="14">
        <v>33</v>
      </c>
      <c r="M172" s="36">
        <v>3675870</v>
      </c>
      <c r="N172" s="14">
        <v>58</v>
      </c>
      <c r="O172" s="36">
        <v>6353015</v>
      </c>
      <c r="P172" s="14">
        <v>58</v>
      </c>
      <c r="Q172" s="36">
        <v>6896505</v>
      </c>
      <c r="R172" s="14">
        <v>58</v>
      </c>
      <c r="S172" s="36">
        <v>6896505</v>
      </c>
    </row>
    <row r="173" spans="1:19" s="2" customFormat="1" ht="65.45" customHeight="1">
      <c r="A173" s="160"/>
      <c r="B173" s="156"/>
      <c r="C173" s="154"/>
      <c r="D173" s="156"/>
      <c r="E173" s="156"/>
      <c r="F173" s="156"/>
      <c r="G173" s="156"/>
      <c r="H173" s="152"/>
      <c r="I173" s="20" t="s">
        <v>643</v>
      </c>
      <c r="J173" s="14"/>
      <c r="K173" s="36"/>
      <c r="L173" s="14"/>
      <c r="M173" s="36">
        <v>167338</v>
      </c>
      <c r="N173" s="14"/>
      <c r="O173" s="36">
        <v>263630</v>
      </c>
      <c r="P173" s="14"/>
      <c r="Q173" s="36">
        <v>282931</v>
      </c>
      <c r="R173" s="14"/>
      <c r="S173" s="36">
        <v>265550</v>
      </c>
    </row>
    <row r="174" spans="1:19" s="2" customFormat="1" ht="81" customHeight="1">
      <c r="A174" s="159" t="s">
        <v>978</v>
      </c>
      <c r="B174" s="155" t="s">
        <v>967</v>
      </c>
      <c r="C174" s="153" t="s">
        <v>122</v>
      </c>
      <c r="D174" s="155" t="s">
        <v>133</v>
      </c>
      <c r="E174" s="155" t="s">
        <v>209</v>
      </c>
      <c r="F174" s="155" t="s">
        <v>125</v>
      </c>
      <c r="G174" s="155" t="s">
        <v>126</v>
      </c>
      <c r="H174" s="151" t="s">
        <v>127</v>
      </c>
      <c r="I174" s="20" t="s">
        <v>639</v>
      </c>
      <c r="J174" s="14">
        <v>251</v>
      </c>
      <c r="K174" s="36">
        <v>28623726</v>
      </c>
      <c r="L174" s="14">
        <v>262</v>
      </c>
      <c r="M174" s="36">
        <v>30032070</v>
      </c>
      <c r="N174" s="14">
        <v>262</v>
      </c>
      <c r="O174" s="36">
        <v>31492349</v>
      </c>
      <c r="P174" s="14">
        <v>262</v>
      </c>
      <c r="Q174" s="36">
        <v>31164615</v>
      </c>
      <c r="R174" s="14">
        <v>262</v>
      </c>
      <c r="S174" s="36">
        <v>31164615</v>
      </c>
    </row>
    <row r="175" spans="1:19" s="2" customFormat="1" ht="81" customHeight="1">
      <c r="A175" s="160"/>
      <c r="B175" s="156"/>
      <c r="C175" s="154"/>
      <c r="D175" s="156"/>
      <c r="E175" s="156"/>
      <c r="F175" s="156"/>
      <c r="G175" s="156"/>
      <c r="H175" s="152"/>
      <c r="I175" s="20" t="s">
        <v>643</v>
      </c>
      <c r="J175" s="14"/>
      <c r="K175" s="36">
        <v>888993</v>
      </c>
      <c r="L175" s="14"/>
      <c r="M175" s="36">
        <v>888474</v>
      </c>
      <c r="N175" s="14"/>
      <c r="O175" s="36">
        <v>968251</v>
      </c>
      <c r="P175" s="14"/>
      <c r="Q175" s="36">
        <v>1009108</v>
      </c>
      <c r="R175" s="14"/>
      <c r="S175" s="36">
        <v>947115</v>
      </c>
    </row>
    <row r="176" spans="1:19" s="2" customFormat="1" ht="81" customHeight="1">
      <c r="A176" s="159" t="s">
        <v>979</v>
      </c>
      <c r="B176" s="155" t="s">
        <v>967</v>
      </c>
      <c r="C176" s="153" t="s">
        <v>122</v>
      </c>
      <c r="D176" s="155" t="s">
        <v>133</v>
      </c>
      <c r="E176" s="155" t="s">
        <v>210</v>
      </c>
      <c r="F176" s="155" t="s">
        <v>125</v>
      </c>
      <c r="G176" s="155" t="s">
        <v>126</v>
      </c>
      <c r="H176" s="151" t="s">
        <v>127</v>
      </c>
      <c r="I176" s="20" t="s">
        <v>639</v>
      </c>
      <c r="J176" s="14">
        <v>4</v>
      </c>
      <c r="K176" s="36">
        <v>744574</v>
      </c>
      <c r="L176" s="14">
        <v>3</v>
      </c>
      <c r="M176" s="36">
        <v>599126</v>
      </c>
      <c r="N176" s="14">
        <v>3</v>
      </c>
      <c r="O176" s="36">
        <v>610347</v>
      </c>
      <c r="P176" s="14">
        <v>3</v>
      </c>
      <c r="Q176" s="36">
        <v>593782</v>
      </c>
      <c r="R176" s="14">
        <v>3</v>
      </c>
      <c r="S176" s="36">
        <v>593782</v>
      </c>
    </row>
    <row r="177" spans="1:19" s="2" customFormat="1" ht="81" customHeight="1">
      <c r="A177" s="160"/>
      <c r="B177" s="156"/>
      <c r="C177" s="154"/>
      <c r="D177" s="156"/>
      <c r="E177" s="156"/>
      <c r="F177" s="156"/>
      <c r="G177" s="156"/>
      <c r="H177" s="152"/>
      <c r="I177" s="20" t="s">
        <v>643</v>
      </c>
      <c r="J177" s="14"/>
      <c r="K177" s="36">
        <v>19938</v>
      </c>
      <c r="L177" s="14"/>
      <c r="M177" s="36">
        <v>15057</v>
      </c>
      <c r="N177" s="14"/>
      <c r="O177" s="36">
        <v>15012</v>
      </c>
      <c r="P177" s="14"/>
      <c r="Q177" s="36">
        <v>15032</v>
      </c>
      <c r="R177" s="14"/>
      <c r="S177" s="36">
        <v>14109</v>
      </c>
    </row>
    <row r="178" spans="1:19" s="2" customFormat="1" ht="81" customHeight="1">
      <c r="A178" s="159" t="s">
        <v>980</v>
      </c>
      <c r="B178" s="155" t="s">
        <v>967</v>
      </c>
      <c r="C178" s="153" t="s">
        <v>122</v>
      </c>
      <c r="D178" s="155" t="s">
        <v>133</v>
      </c>
      <c r="E178" s="155" t="s">
        <v>211</v>
      </c>
      <c r="F178" s="155" t="s">
        <v>125</v>
      </c>
      <c r="G178" s="155" t="s">
        <v>126</v>
      </c>
      <c r="H178" s="151" t="s">
        <v>127</v>
      </c>
      <c r="I178" s="20" t="s">
        <v>639</v>
      </c>
      <c r="J178" s="14">
        <v>92</v>
      </c>
      <c r="K178" s="36">
        <v>10304968</v>
      </c>
      <c r="L178" s="14">
        <v>87</v>
      </c>
      <c r="M178" s="36">
        <v>10299906</v>
      </c>
      <c r="N178" s="14">
        <v>87</v>
      </c>
      <c r="O178" s="36">
        <v>10949359</v>
      </c>
      <c r="P178" s="14">
        <v>87</v>
      </c>
      <c r="Q178" s="36">
        <v>10840239</v>
      </c>
      <c r="R178" s="14">
        <v>87</v>
      </c>
      <c r="S178" s="36">
        <v>10840239</v>
      </c>
    </row>
    <row r="179" spans="1:19" s="2" customFormat="1" ht="81" customHeight="1">
      <c r="A179" s="160"/>
      <c r="B179" s="156"/>
      <c r="C179" s="154"/>
      <c r="D179" s="156"/>
      <c r="E179" s="156"/>
      <c r="F179" s="156"/>
      <c r="G179" s="156"/>
      <c r="H179" s="152"/>
      <c r="I179" s="20" t="s">
        <v>643</v>
      </c>
      <c r="J179" s="14"/>
      <c r="K179" s="36">
        <v>353478</v>
      </c>
      <c r="L179" s="14"/>
      <c r="M179" s="36">
        <v>294146</v>
      </c>
      <c r="N179" s="14"/>
      <c r="O179" s="36">
        <v>305451</v>
      </c>
      <c r="P179" s="14"/>
      <c r="Q179" s="36">
        <v>310334</v>
      </c>
      <c r="R179" s="14"/>
      <c r="S179" s="36">
        <v>291269</v>
      </c>
    </row>
    <row r="180" spans="1:19" s="2" customFormat="1" ht="81" customHeight="1">
      <c r="A180" s="159" t="s">
        <v>981</v>
      </c>
      <c r="B180" s="155" t="s">
        <v>967</v>
      </c>
      <c r="C180" s="153" t="s">
        <v>122</v>
      </c>
      <c r="D180" s="155" t="s">
        <v>133</v>
      </c>
      <c r="E180" s="155" t="s">
        <v>212</v>
      </c>
      <c r="F180" s="155" t="s">
        <v>125</v>
      </c>
      <c r="G180" s="155" t="s">
        <v>126</v>
      </c>
      <c r="H180" s="151" t="s">
        <v>127</v>
      </c>
      <c r="I180" s="20" t="s">
        <v>639</v>
      </c>
      <c r="J180" s="14">
        <v>18</v>
      </c>
      <c r="K180" s="36">
        <v>2018499</v>
      </c>
      <c r="L180" s="14">
        <v>17</v>
      </c>
      <c r="M180" s="36">
        <v>2012625</v>
      </c>
      <c r="N180" s="14">
        <v>17</v>
      </c>
      <c r="O180" s="36">
        <v>1948032</v>
      </c>
      <c r="P180" s="14">
        <v>0</v>
      </c>
      <c r="Q180" s="36">
        <v>0</v>
      </c>
      <c r="R180" s="14">
        <v>0</v>
      </c>
      <c r="S180" s="36">
        <v>0</v>
      </c>
    </row>
    <row r="181" spans="1:19" s="2" customFormat="1" ht="81" customHeight="1">
      <c r="A181" s="160"/>
      <c r="B181" s="156"/>
      <c r="C181" s="154"/>
      <c r="D181" s="156"/>
      <c r="E181" s="156"/>
      <c r="F181" s="156"/>
      <c r="G181" s="156"/>
      <c r="H181" s="152"/>
      <c r="I181" s="20" t="s">
        <v>643</v>
      </c>
      <c r="J181" s="14"/>
      <c r="K181" s="36">
        <v>69238</v>
      </c>
      <c r="L181" s="14"/>
      <c r="M181" s="36">
        <v>57477</v>
      </c>
      <c r="N181" s="14"/>
      <c r="O181" s="36">
        <v>54344</v>
      </c>
      <c r="P181" s="14"/>
      <c r="Q181" s="36">
        <v>0</v>
      </c>
      <c r="R181" s="14"/>
      <c r="S181" s="36">
        <v>0</v>
      </c>
    </row>
    <row r="182" spans="1:19" s="2" customFormat="1" ht="81" customHeight="1">
      <c r="A182" s="159" t="s">
        <v>982</v>
      </c>
      <c r="B182" s="155" t="s">
        <v>967</v>
      </c>
      <c r="C182" s="153" t="s">
        <v>122</v>
      </c>
      <c r="D182" s="155" t="s">
        <v>133</v>
      </c>
      <c r="E182" s="155" t="s">
        <v>213</v>
      </c>
      <c r="F182" s="155" t="s">
        <v>125</v>
      </c>
      <c r="G182" s="155" t="s">
        <v>126</v>
      </c>
      <c r="H182" s="151" t="s">
        <v>127</v>
      </c>
      <c r="I182" s="20" t="s">
        <v>639</v>
      </c>
      <c r="J182" s="14">
        <v>2</v>
      </c>
      <c r="K182" s="36">
        <v>351745</v>
      </c>
      <c r="L182" s="14">
        <v>1</v>
      </c>
      <c r="M182" s="36">
        <v>195993</v>
      </c>
      <c r="N182" s="14">
        <v>0</v>
      </c>
      <c r="O182" s="36">
        <v>0</v>
      </c>
      <c r="P182" s="14">
        <v>0</v>
      </c>
      <c r="Q182" s="36">
        <v>0</v>
      </c>
      <c r="R182" s="14">
        <v>0</v>
      </c>
      <c r="S182" s="36">
        <v>0</v>
      </c>
    </row>
    <row r="183" spans="1:19" s="2" customFormat="1" ht="81" customHeight="1">
      <c r="A183" s="160"/>
      <c r="B183" s="156"/>
      <c r="C183" s="154"/>
      <c r="D183" s="156"/>
      <c r="E183" s="156"/>
      <c r="F183" s="156"/>
      <c r="G183" s="156"/>
      <c r="H183" s="152"/>
      <c r="I183" s="20" t="s">
        <v>643</v>
      </c>
      <c r="J183" s="14"/>
      <c r="K183" s="36">
        <v>12065</v>
      </c>
      <c r="L183" s="14"/>
      <c r="M183" s="36">
        <v>5597</v>
      </c>
      <c r="N183" s="14"/>
      <c r="O183" s="36">
        <v>0</v>
      </c>
      <c r="P183" s="14"/>
      <c r="Q183" s="36">
        <v>0</v>
      </c>
      <c r="R183" s="14"/>
      <c r="S183" s="36">
        <v>0</v>
      </c>
    </row>
    <row r="184" spans="1:19" s="2" customFormat="1" ht="81" customHeight="1">
      <c r="A184" s="159" t="s">
        <v>983</v>
      </c>
      <c r="B184" s="155" t="s">
        <v>967</v>
      </c>
      <c r="C184" s="153" t="s">
        <v>122</v>
      </c>
      <c r="D184" s="155" t="s">
        <v>133</v>
      </c>
      <c r="E184" s="155" t="s">
        <v>214</v>
      </c>
      <c r="F184" s="155" t="s">
        <v>125</v>
      </c>
      <c r="G184" s="155" t="s">
        <v>126</v>
      </c>
      <c r="H184" s="151" t="s">
        <v>127</v>
      </c>
      <c r="I184" s="20" t="s">
        <v>639</v>
      </c>
      <c r="J184" s="14">
        <v>196</v>
      </c>
      <c r="K184" s="36">
        <v>15732672</v>
      </c>
      <c r="L184" s="14">
        <v>115</v>
      </c>
      <c r="M184" s="36">
        <v>9076309</v>
      </c>
      <c r="N184" s="14">
        <v>50</v>
      </c>
      <c r="O184" s="36">
        <v>4227337</v>
      </c>
      <c r="P184" s="14">
        <v>17</v>
      </c>
      <c r="Q184" s="36">
        <v>2032490</v>
      </c>
      <c r="R184" s="14">
        <v>17</v>
      </c>
      <c r="S184" s="36">
        <v>2032490</v>
      </c>
    </row>
    <row r="185" spans="1:19" s="2" customFormat="1" ht="56.45" customHeight="1">
      <c r="A185" s="160"/>
      <c r="B185" s="156"/>
      <c r="C185" s="154"/>
      <c r="D185" s="156"/>
      <c r="E185" s="156"/>
      <c r="F185" s="156"/>
      <c r="G185" s="156"/>
      <c r="H185" s="152"/>
      <c r="I185" s="20" t="s">
        <v>643</v>
      </c>
      <c r="J185" s="14"/>
      <c r="K185" s="36">
        <v>655649</v>
      </c>
      <c r="L185" s="14"/>
      <c r="M185" s="36">
        <v>378397</v>
      </c>
      <c r="N185" s="14"/>
      <c r="O185" s="36">
        <v>155517</v>
      </c>
      <c r="P185" s="14"/>
      <c r="Q185" s="36">
        <v>51451</v>
      </c>
      <c r="R185" s="14"/>
      <c r="S185" s="36">
        <v>48290</v>
      </c>
    </row>
    <row r="186" spans="1:19" s="2" customFormat="1" ht="81" customHeight="1">
      <c r="A186" s="159" t="s">
        <v>984</v>
      </c>
      <c r="B186" s="155" t="s">
        <v>967</v>
      </c>
      <c r="C186" s="153" t="s">
        <v>122</v>
      </c>
      <c r="D186" s="155" t="s">
        <v>133</v>
      </c>
      <c r="E186" s="155" t="s">
        <v>215</v>
      </c>
      <c r="F186" s="155" t="s">
        <v>125</v>
      </c>
      <c r="G186" s="155" t="s">
        <v>126</v>
      </c>
      <c r="H186" s="151" t="s">
        <v>127</v>
      </c>
      <c r="I186" s="20" t="s">
        <v>639</v>
      </c>
      <c r="J186" s="14">
        <v>5</v>
      </c>
      <c r="K186" s="36">
        <v>785661</v>
      </c>
      <c r="L186" s="14">
        <v>1</v>
      </c>
      <c r="M186" s="36">
        <v>134452</v>
      </c>
      <c r="N186" s="14">
        <v>0</v>
      </c>
      <c r="O186" s="36">
        <v>0</v>
      </c>
      <c r="P186" s="14">
        <v>0</v>
      </c>
      <c r="Q186" s="36">
        <v>0</v>
      </c>
      <c r="R186" s="14">
        <v>0</v>
      </c>
      <c r="S186" s="36">
        <v>0</v>
      </c>
    </row>
    <row r="187" spans="1:19" s="2" customFormat="1" ht="58.9" customHeight="1">
      <c r="A187" s="160"/>
      <c r="B187" s="156"/>
      <c r="C187" s="154"/>
      <c r="D187" s="156"/>
      <c r="E187" s="156"/>
      <c r="F187" s="156"/>
      <c r="G187" s="156"/>
      <c r="H187" s="152"/>
      <c r="I187" s="20" t="s">
        <v>643</v>
      </c>
      <c r="J187" s="14"/>
      <c r="K187" s="36">
        <v>28185</v>
      </c>
      <c r="L187" s="14"/>
      <c r="M187" s="36">
        <v>5804</v>
      </c>
      <c r="N187" s="14"/>
      <c r="O187" s="36">
        <v>0</v>
      </c>
      <c r="P187" s="14"/>
      <c r="Q187" s="36">
        <v>0</v>
      </c>
      <c r="R187" s="14"/>
      <c r="S187" s="36">
        <v>0</v>
      </c>
    </row>
    <row r="188" spans="1:19" s="2" customFormat="1" ht="81" customHeight="1">
      <c r="A188" s="159" t="s">
        <v>985</v>
      </c>
      <c r="B188" s="155" t="s">
        <v>967</v>
      </c>
      <c r="C188" s="153" t="s">
        <v>122</v>
      </c>
      <c r="D188" s="155" t="s">
        <v>133</v>
      </c>
      <c r="E188" s="155" t="s">
        <v>216</v>
      </c>
      <c r="F188" s="155" t="s">
        <v>125</v>
      </c>
      <c r="G188" s="155" t="s">
        <v>126</v>
      </c>
      <c r="H188" s="151" t="s">
        <v>127</v>
      </c>
      <c r="I188" s="20" t="s">
        <v>639</v>
      </c>
      <c r="J188" s="14">
        <v>100</v>
      </c>
      <c r="K188" s="36">
        <v>11638707</v>
      </c>
      <c r="L188" s="14">
        <v>62</v>
      </c>
      <c r="M188" s="36">
        <v>7939807</v>
      </c>
      <c r="N188" s="14">
        <v>21</v>
      </c>
      <c r="O188" s="36">
        <v>2412376</v>
      </c>
      <c r="P188" s="14">
        <v>0</v>
      </c>
      <c r="Q188" s="36">
        <v>0</v>
      </c>
      <c r="R188" s="14">
        <v>0</v>
      </c>
      <c r="S188" s="36">
        <v>0</v>
      </c>
    </row>
    <row r="189" spans="1:19" s="2" customFormat="1" ht="81" customHeight="1">
      <c r="A189" s="160"/>
      <c r="B189" s="156"/>
      <c r="C189" s="154"/>
      <c r="D189" s="156"/>
      <c r="E189" s="156"/>
      <c r="F189" s="156"/>
      <c r="G189" s="156"/>
      <c r="H189" s="152"/>
      <c r="I189" s="20" t="s">
        <v>643</v>
      </c>
      <c r="J189" s="14"/>
      <c r="K189" s="36">
        <v>456595</v>
      </c>
      <c r="L189" s="14"/>
      <c r="M189" s="36">
        <v>439135</v>
      </c>
      <c r="N189" s="14"/>
      <c r="O189" s="36">
        <v>94915</v>
      </c>
      <c r="P189" s="14"/>
      <c r="Q189" s="36">
        <v>0</v>
      </c>
      <c r="R189" s="14"/>
      <c r="S189" s="36">
        <v>0</v>
      </c>
    </row>
    <row r="190" spans="1:19" s="2" customFormat="1" ht="81" customHeight="1">
      <c r="A190" s="159" t="s">
        <v>986</v>
      </c>
      <c r="B190" s="155" t="s">
        <v>967</v>
      </c>
      <c r="C190" s="153" t="s">
        <v>122</v>
      </c>
      <c r="D190" s="155" t="s">
        <v>133</v>
      </c>
      <c r="E190" s="155" t="s">
        <v>217</v>
      </c>
      <c r="F190" s="155" t="s">
        <v>125</v>
      </c>
      <c r="G190" s="155" t="s">
        <v>126</v>
      </c>
      <c r="H190" s="151" t="s">
        <v>127</v>
      </c>
      <c r="I190" s="20" t="s">
        <v>639</v>
      </c>
      <c r="J190" s="14">
        <v>5</v>
      </c>
      <c r="K190" s="36">
        <v>1018255</v>
      </c>
      <c r="L190" s="14">
        <v>1</v>
      </c>
      <c r="M190" s="36">
        <v>244952</v>
      </c>
      <c r="N190" s="14">
        <v>0</v>
      </c>
      <c r="O190" s="36">
        <v>0</v>
      </c>
      <c r="P190" s="14">
        <v>0</v>
      </c>
      <c r="Q190" s="36">
        <v>0</v>
      </c>
      <c r="R190" s="14">
        <v>0</v>
      </c>
      <c r="S190" s="36">
        <v>0</v>
      </c>
    </row>
    <row r="191" spans="1:19" s="2" customFormat="1" ht="57.6" customHeight="1">
      <c r="A191" s="160"/>
      <c r="B191" s="156"/>
      <c r="C191" s="154"/>
      <c r="D191" s="156"/>
      <c r="E191" s="156"/>
      <c r="F191" s="156"/>
      <c r="G191" s="156"/>
      <c r="H191" s="152"/>
      <c r="I191" s="20" t="s">
        <v>643</v>
      </c>
      <c r="J191" s="14"/>
      <c r="K191" s="36">
        <v>35377</v>
      </c>
      <c r="L191" s="14"/>
      <c r="M191" s="36">
        <v>7336</v>
      </c>
      <c r="N191" s="14"/>
      <c r="O191" s="36">
        <v>0</v>
      </c>
      <c r="P191" s="14"/>
      <c r="Q191" s="36">
        <v>0</v>
      </c>
      <c r="R191" s="14"/>
      <c r="S191" s="36">
        <v>0</v>
      </c>
    </row>
    <row r="192" spans="1:19" s="2" customFormat="1" ht="81" customHeight="1">
      <c r="A192" s="159" t="s">
        <v>987</v>
      </c>
      <c r="B192" s="155" t="s">
        <v>967</v>
      </c>
      <c r="C192" s="153" t="s">
        <v>122</v>
      </c>
      <c r="D192" s="155" t="s">
        <v>133</v>
      </c>
      <c r="E192" s="155" t="s">
        <v>218</v>
      </c>
      <c r="F192" s="155" t="s">
        <v>125</v>
      </c>
      <c r="G192" s="155" t="s">
        <v>126</v>
      </c>
      <c r="H192" s="35" t="s">
        <v>127</v>
      </c>
      <c r="I192" s="20" t="s">
        <v>645</v>
      </c>
      <c r="J192" s="14">
        <v>55</v>
      </c>
      <c r="K192" s="36">
        <v>3943134</v>
      </c>
      <c r="L192" s="14">
        <v>41</v>
      </c>
      <c r="M192" s="36">
        <v>2868660</v>
      </c>
      <c r="N192" s="14">
        <v>40</v>
      </c>
      <c r="O192" s="36">
        <v>2591689</v>
      </c>
      <c r="P192" s="14">
        <v>40</v>
      </c>
      <c r="Q192" s="36">
        <v>2515665</v>
      </c>
      <c r="R192" s="14">
        <v>40</v>
      </c>
      <c r="S192" s="36">
        <v>2515665</v>
      </c>
    </row>
    <row r="193" spans="1:19" s="2" customFormat="1" ht="46.9" customHeight="1">
      <c r="A193" s="160"/>
      <c r="B193" s="156"/>
      <c r="C193" s="154"/>
      <c r="D193" s="156"/>
      <c r="E193" s="156"/>
      <c r="F193" s="156"/>
      <c r="G193" s="156"/>
      <c r="H193" s="35"/>
      <c r="I193" s="20" t="s">
        <v>643</v>
      </c>
      <c r="J193" s="14"/>
      <c r="K193" s="36">
        <v>192346</v>
      </c>
      <c r="L193" s="14"/>
      <c r="M193" s="36">
        <v>135482</v>
      </c>
      <c r="N193" s="14"/>
      <c r="O193" s="36">
        <v>126221</v>
      </c>
      <c r="P193" s="14"/>
      <c r="Q193" s="36">
        <v>133801</v>
      </c>
      <c r="R193" s="14"/>
      <c r="S193" s="36">
        <v>125581</v>
      </c>
    </row>
    <row r="194" spans="1:19" s="2" customFormat="1" ht="81" customHeight="1">
      <c r="A194" s="159" t="s">
        <v>988</v>
      </c>
      <c r="B194" s="155" t="s">
        <v>967</v>
      </c>
      <c r="C194" s="153" t="s">
        <v>122</v>
      </c>
      <c r="D194" s="155" t="s">
        <v>133</v>
      </c>
      <c r="E194" s="155" t="s">
        <v>219</v>
      </c>
      <c r="F194" s="155" t="s">
        <v>125</v>
      </c>
      <c r="G194" s="155" t="s">
        <v>126</v>
      </c>
      <c r="H194" s="151" t="s">
        <v>127</v>
      </c>
      <c r="I194" s="20" t="s">
        <v>639</v>
      </c>
      <c r="J194" s="14">
        <v>45</v>
      </c>
      <c r="K194" s="36">
        <v>4589329</v>
      </c>
      <c r="L194" s="14">
        <v>34</v>
      </c>
      <c r="M194" s="36">
        <v>3532423</v>
      </c>
      <c r="N194" s="14">
        <v>25</v>
      </c>
      <c r="O194" s="36">
        <v>2273384</v>
      </c>
      <c r="P194" s="14">
        <v>25</v>
      </c>
      <c r="Q194" s="36">
        <v>2455656</v>
      </c>
      <c r="R194" s="14">
        <v>25</v>
      </c>
      <c r="S194" s="36">
        <v>2455656</v>
      </c>
    </row>
    <row r="195" spans="1:19" s="2" customFormat="1" ht="81" customHeight="1">
      <c r="A195" s="160"/>
      <c r="B195" s="156"/>
      <c r="C195" s="154"/>
      <c r="D195" s="156"/>
      <c r="E195" s="156"/>
      <c r="F195" s="156"/>
      <c r="G195" s="156"/>
      <c r="H195" s="152"/>
      <c r="I195" s="20" t="s">
        <v>643</v>
      </c>
      <c r="J195" s="14"/>
      <c r="K195" s="36">
        <v>214168</v>
      </c>
      <c r="L195" s="14"/>
      <c r="M195" s="36">
        <v>350291</v>
      </c>
      <c r="N195" s="14"/>
      <c r="O195" s="36">
        <v>127061</v>
      </c>
      <c r="P195" s="14"/>
      <c r="Q195" s="36">
        <v>129528</v>
      </c>
      <c r="R195" s="14"/>
      <c r="S195" s="36">
        <v>121571</v>
      </c>
    </row>
    <row r="196" spans="1:19" s="2" customFormat="1" ht="51" customHeight="1">
      <c r="A196" s="159" t="s">
        <v>989</v>
      </c>
      <c r="B196" s="155" t="s">
        <v>967</v>
      </c>
      <c r="C196" s="153" t="s">
        <v>122</v>
      </c>
      <c r="D196" s="155" t="s">
        <v>133</v>
      </c>
      <c r="E196" s="155" t="s">
        <v>220</v>
      </c>
      <c r="F196" s="155" t="s">
        <v>125</v>
      </c>
      <c r="G196" s="155" t="s">
        <v>126</v>
      </c>
      <c r="H196" s="151" t="s">
        <v>127</v>
      </c>
      <c r="I196" s="20" t="s">
        <v>639</v>
      </c>
      <c r="J196" s="14">
        <v>244</v>
      </c>
      <c r="K196" s="36">
        <v>23912502</v>
      </c>
      <c r="L196" s="14">
        <v>262</v>
      </c>
      <c r="M196" s="36">
        <v>26156360</v>
      </c>
      <c r="N196" s="14">
        <v>266</v>
      </c>
      <c r="O196" s="36">
        <v>27082814</v>
      </c>
      <c r="P196" s="14">
        <v>266</v>
      </c>
      <c r="Q196" s="36">
        <v>27484580</v>
      </c>
      <c r="R196" s="14">
        <v>266</v>
      </c>
      <c r="S196" s="36">
        <v>27484580</v>
      </c>
    </row>
    <row r="197" spans="1:19" s="2" customFormat="1" ht="59.45" customHeight="1">
      <c r="A197" s="161"/>
      <c r="B197" s="162"/>
      <c r="C197" s="163"/>
      <c r="D197" s="162"/>
      <c r="E197" s="162"/>
      <c r="F197" s="162"/>
      <c r="G197" s="162"/>
      <c r="H197" s="164"/>
      <c r="I197" s="20" t="s">
        <v>643</v>
      </c>
      <c r="J197" s="14"/>
      <c r="K197" s="36">
        <v>963555</v>
      </c>
      <c r="L197" s="14"/>
      <c r="M197" s="36">
        <v>1321422</v>
      </c>
      <c r="N197" s="14"/>
      <c r="O197" s="36">
        <v>1093185</v>
      </c>
      <c r="P197" s="14"/>
      <c r="Q197" s="36">
        <v>1134100</v>
      </c>
      <c r="R197" s="14"/>
      <c r="S197" s="36">
        <v>1064429</v>
      </c>
    </row>
    <row r="198" spans="1:19" s="2" customFormat="1" ht="45" customHeight="1">
      <c r="A198" s="160"/>
      <c r="B198" s="156"/>
      <c r="C198" s="154"/>
      <c r="D198" s="156"/>
      <c r="E198" s="156"/>
      <c r="F198" s="156"/>
      <c r="G198" s="156"/>
      <c r="H198" s="152"/>
      <c r="I198" s="20" t="s">
        <v>646</v>
      </c>
      <c r="J198" s="14"/>
      <c r="K198" s="36">
        <v>2000</v>
      </c>
      <c r="L198" s="14"/>
      <c r="M198" s="36"/>
      <c r="N198" s="14"/>
      <c r="O198" s="36"/>
      <c r="P198" s="14"/>
      <c r="Q198" s="36"/>
      <c r="R198" s="14"/>
      <c r="S198" s="36"/>
    </row>
    <row r="199" spans="1:19" s="2" customFormat="1" ht="81" customHeight="1">
      <c r="A199" s="159" t="s">
        <v>990</v>
      </c>
      <c r="B199" s="155" t="s">
        <v>967</v>
      </c>
      <c r="C199" s="153" t="s">
        <v>122</v>
      </c>
      <c r="D199" s="155" t="s">
        <v>133</v>
      </c>
      <c r="E199" s="155" t="s">
        <v>221</v>
      </c>
      <c r="F199" s="155" t="s">
        <v>125</v>
      </c>
      <c r="G199" s="155" t="s">
        <v>126</v>
      </c>
      <c r="H199" s="151" t="s">
        <v>127</v>
      </c>
      <c r="I199" s="20" t="s">
        <v>639</v>
      </c>
      <c r="J199" s="14">
        <v>53</v>
      </c>
      <c r="K199" s="36">
        <v>5949260</v>
      </c>
      <c r="L199" s="14">
        <v>58</v>
      </c>
      <c r="M199" s="36">
        <v>6866604</v>
      </c>
      <c r="N199" s="14">
        <v>58</v>
      </c>
      <c r="O199" s="36">
        <v>6646227</v>
      </c>
      <c r="P199" s="14">
        <v>58</v>
      </c>
      <c r="Q199" s="36">
        <v>6573823</v>
      </c>
      <c r="R199" s="14">
        <v>58</v>
      </c>
      <c r="S199" s="36">
        <v>6573823</v>
      </c>
    </row>
    <row r="200" spans="1:19" s="2" customFormat="1" ht="81" customHeight="1">
      <c r="A200" s="160"/>
      <c r="B200" s="156"/>
      <c r="C200" s="154"/>
      <c r="D200" s="156"/>
      <c r="E200" s="156"/>
      <c r="F200" s="156"/>
      <c r="G200" s="156"/>
      <c r="H200" s="152"/>
      <c r="I200" s="20" t="s">
        <v>643</v>
      </c>
      <c r="J200" s="14"/>
      <c r="K200" s="36">
        <v>204070</v>
      </c>
      <c r="L200" s="14"/>
      <c r="M200" s="36">
        <v>196098</v>
      </c>
      <c r="N200" s="14"/>
      <c r="O200" s="36">
        <v>185408</v>
      </c>
      <c r="P200" s="14"/>
      <c r="Q200" s="36">
        <v>188195</v>
      </c>
      <c r="R200" s="14"/>
      <c r="S200" s="36">
        <v>176634</v>
      </c>
    </row>
    <row r="201" spans="1:19" s="2" customFormat="1" ht="81" customHeight="1">
      <c r="A201" s="159" t="s">
        <v>991</v>
      </c>
      <c r="B201" s="155" t="s">
        <v>967</v>
      </c>
      <c r="C201" s="153" t="s">
        <v>122</v>
      </c>
      <c r="D201" s="155" t="s">
        <v>133</v>
      </c>
      <c r="E201" s="155" t="s">
        <v>222</v>
      </c>
      <c r="F201" s="155" t="s">
        <v>125</v>
      </c>
      <c r="G201" s="155" t="s">
        <v>126</v>
      </c>
      <c r="H201" s="151" t="s">
        <v>127</v>
      </c>
      <c r="I201" s="20" t="s">
        <v>639</v>
      </c>
      <c r="J201" s="14">
        <v>8</v>
      </c>
      <c r="K201" s="36">
        <v>206757</v>
      </c>
      <c r="L201" s="14">
        <v>5</v>
      </c>
      <c r="M201" s="36">
        <v>144261</v>
      </c>
      <c r="N201" s="14">
        <v>5</v>
      </c>
      <c r="O201" s="36">
        <v>139632</v>
      </c>
      <c r="P201" s="14">
        <v>0</v>
      </c>
      <c r="Q201" s="36">
        <v>0</v>
      </c>
      <c r="R201" s="14">
        <v>0</v>
      </c>
      <c r="S201" s="36">
        <v>0</v>
      </c>
    </row>
    <row r="202" spans="1:19" s="2" customFormat="1" ht="57" customHeight="1">
      <c r="A202" s="160"/>
      <c r="B202" s="156"/>
      <c r="C202" s="154"/>
      <c r="D202" s="156"/>
      <c r="E202" s="156"/>
      <c r="F202" s="156"/>
      <c r="G202" s="156"/>
      <c r="H202" s="152"/>
      <c r="I202" s="20" t="s">
        <v>643</v>
      </c>
      <c r="J202" s="14"/>
      <c r="K202" s="36">
        <v>7092</v>
      </c>
      <c r="L202" s="14"/>
      <c r="M202" s="36">
        <v>4120</v>
      </c>
      <c r="N202" s="14"/>
      <c r="O202" s="36">
        <v>3895</v>
      </c>
      <c r="P202" s="14"/>
      <c r="Q202" s="36">
        <v>0</v>
      </c>
      <c r="R202" s="14"/>
      <c r="S202" s="36">
        <v>0</v>
      </c>
    </row>
    <row r="203" spans="1:19" s="2" customFormat="1" ht="81" customHeight="1">
      <c r="A203" s="159" t="s">
        <v>992</v>
      </c>
      <c r="B203" s="155" t="s">
        <v>967</v>
      </c>
      <c r="C203" s="153" t="s">
        <v>122</v>
      </c>
      <c r="D203" s="155" t="s">
        <v>133</v>
      </c>
      <c r="E203" s="155" t="s">
        <v>223</v>
      </c>
      <c r="F203" s="155" t="s">
        <v>125</v>
      </c>
      <c r="G203" s="155" t="s">
        <v>126</v>
      </c>
      <c r="H203" s="151" t="s">
        <v>127</v>
      </c>
      <c r="I203" s="20" t="s">
        <v>639</v>
      </c>
      <c r="J203" s="14">
        <v>9</v>
      </c>
      <c r="K203" s="36">
        <v>79113</v>
      </c>
      <c r="L203" s="14">
        <v>10</v>
      </c>
      <c r="M203" s="36">
        <v>88091</v>
      </c>
      <c r="N203" s="14">
        <v>10</v>
      </c>
      <c r="O203" s="36">
        <v>80982</v>
      </c>
      <c r="P203" s="14">
        <v>10</v>
      </c>
      <c r="Q203" s="36">
        <v>83266</v>
      </c>
      <c r="R203" s="14">
        <v>10</v>
      </c>
      <c r="S203" s="36">
        <v>83266</v>
      </c>
    </row>
    <row r="204" spans="1:19" s="2" customFormat="1" ht="55.15" customHeight="1">
      <c r="A204" s="160"/>
      <c r="B204" s="156"/>
      <c r="C204" s="154"/>
      <c r="D204" s="156"/>
      <c r="E204" s="156"/>
      <c r="F204" s="156"/>
      <c r="G204" s="156"/>
      <c r="H204" s="152"/>
      <c r="I204" s="20" t="s">
        <v>643</v>
      </c>
      <c r="J204" s="14"/>
      <c r="K204" s="36">
        <v>3565</v>
      </c>
      <c r="L204" s="14"/>
      <c r="M204" s="36">
        <v>6073</v>
      </c>
      <c r="N204" s="14"/>
      <c r="O204" s="36">
        <v>4085</v>
      </c>
      <c r="P204" s="14"/>
      <c r="Q204" s="36">
        <v>4226</v>
      </c>
      <c r="R204" s="14"/>
      <c r="S204" s="36">
        <v>3966</v>
      </c>
    </row>
    <row r="205" spans="1:19" s="2" customFormat="1" ht="81" customHeight="1">
      <c r="A205" s="159" t="s">
        <v>993</v>
      </c>
      <c r="B205" s="155" t="s">
        <v>967</v>
      </c>
      <c r="C205" s="153" t="s">
        <v>122</v>
      </c>
      <c r="D205" s="155" t="s">
        <v>133</v>
      </c>
      <c r="E205" s="155" t="s">
        <v>224</v>
      </c>
      <c r="F205" s="155" t="s">
        <v>125</v>
      </c>
      <c r="G205" s="155" t="s">
        <v>126</v>
      </c>
      <c r="H205" s="151" t="s">
        <v>127</v>
      </c>
      <c r="I205" s="20" t="s">
        <v>639</v>
      </c>
      <c r="J205" s="14"/>
      <c r="K205" s="36"/>
      <c r="L205" s="14">
        <v>1</v>
      </c>
      <c r="M205" s="36">
        <v>195993</v>
      </c>
      <c r="N205" s="14">
        <v>1</v>
      </c>
      <c r="O205" s="36">
        <v>189703</v>
      </c>
      <c r="P205" s="14">
        <v>1</v>
      </c>
      <c r="Q205" s="36">
        <v>187636</v>
      </c>
      <c r="R205" s="14">
        <v>1</v>
      </c>
      <c r="S205" s="36">
        <v>187636</v>
      </c>
    </row>
    <row r="206" spans="1:19" s="2" customFormat="1" ht="81" customHeight="1">
      <c r="A206" s="160"/>
      <c r="B206" s="156"/>
      <c r="C206" s="154"/>
      <c r="D206" s="156"/>
      <c r="E206" s="156"/>
      <c r="F206" s="156"/>
      <c r="G206" s="156"/>
      <c r="H206" s="152"/>
      <c r="I206" s="20" t="s">
        <v>643</v>
      </c>
      <c r="J206" s="14"/>
      <c r="K206" s="36"/>
      <c r="L206" s="14"/>
      <c r="M206" s="36">
        <v>5597</v>
      </c>
      <c r="N206" s="14"/>
      <c r="O206" s="36">
        <v>5292</v>
      </c>
      <c r="P206" s="14"/>
      <c r="Q206" s="36">
        <v>5372</v>
      </c>
      <c r="R206" s="14"/>
      <c r="S206" s="36">
        <v>5042</v>
      </c>
    </row>
    <row r="207" spans="1:19" s="2" customFormat="1" ht="81" customHeight="1">
      <c r="A207" s="159" t="s">
        <v>994</v>
      </c>
      <c r="B207" s="155" t="s">
        <v>967</v>
      </c>
      <c r="C207" s="153" t="s">
        <v>122</v>
      </c>
      <c r="D207" s="155" t="s">
        <v>133</v>
      </c>
      <c r="E207" s="155" t="s">
        <v>225</v>
      </c>
      <c r="F207" s="155" t="s">
        <v>125</v>
      </c>
      <c r="G207" s="155" t="s">
        <v>126</v>
      </c>
      <c r="H207" s="35" t="s">
        <v>127</v>
      </c>
      <c r="I207" s="20" t="s">
        <v>639</v>
      </c>
      <c r="J207" s="14">
        <v>1</v>
      </c>
      <c r="K207" s="36">
        <v>175872</v>
      </c>
      <c r="L207" s="14">
        <v>1</v>
      </c>
      <c r="M207" s="36">
        <v>195993</v>
      </c>
      <c r="N207" s="14">
        <v>0</v>
      </c>
      <c r="O207" s="36">
        <v>0</v>
      </c>
      <c r="P207" s="14">
        <v>0</v>
      </c>
      <c r="Q207" s="36">
        <v>0</v>
      </c>
      <c r="R207" s="14">
        <v>0</v>
      </c>
      <c r="S207" s="36">
        <v>0</v>
      </c>
    </row>
    <row r="208" spans="1:19" s="2" customFormat="1" ht="81" customHeight="1">
      <c r="A208" s="160"/>
      <c r="B208" s="156"/>
      <c r="C208" s="154"/>
      <c r="D208" s="156"/>
      <c r="E208" s="156"/>
      <c r="F208" s="156"/>
      <c r="G208" s="156"/>
      <c r="H208" s="35"/>
      <c r="I208" s="20" t="s">
        <v>643</v>
      </c>
      <c r="J208" s="14"/>
      <c r="K208" s="36">
        <v>6033</v>
      </c>
      <c r="L208" s="14"/>
      <c r="M208" s="36">
        <v>5597</v>
      </c>
      <c r="N208" s="14"/>
      <c r="O208" s="36">
        <v>0</v>
      </c>
      <c r="P208" s="14"/>
      <c r="Q208" s="36">
        <v>0</v>
      </c>
      <c r="R208" s="14"/>
      <c r="S208" s="36">
        <v>0</v>
      </c>
    </row>
    <row r="209" spans="1:19" s="2" customFormat="1" ht="81" customHeight="1">
      <c r="A209" s="159" t="s">
        <v>995</v>
      </c>
      <c r="B209" s="155" t="s">
        <v>967</v>
      </c>
      <c r="C209" s="153" t="s">
        <v>122</v>
      </c>
      <c r="D209" s="155" t="s">
        <v>133</v>
      </c>
      <c r="E209" s="155" t="s">
        <v>226</v>
      </c>
      <c r="F209" s="155" t="s">
        <v>125</v>
      </c>
      <c r="G209" s="155" t="s">
        <v>126</v>
      </c>
      <c r="H209" s="151" t="s">
        <v>127</v>
      </c>
      <c r="I209" s="20" t="s">
        <v>639</v>
      </c>
      <c r="J209" s="14">
        <v>117</v>
      </c>
      <c r="K209" s="36">
        <v>13749610</v>
      </c>
      <c r="L209" s="14">
        <v>102</v>
      </c>
      <c r="M209" s="36">
        <v>12859941</v>
      </c>
      <c r="N209" s="14">
        <v>102</v>
      </c>
      <c r="O209" s="36">
        <v>14088421</v>
      </c>
      <c r="P209" s="14">
        <v>102</v>
      </c>
      <c r="Q209" s="36">
        <v>13732493</v>
      </c>
      <c r="R209" s="14">
        <v>102</v>
      </c>
      <c r="S209" s="36">
        <v>13732493</v>
      </c>
    </row>
    <row r="210" spans="1:19" s="2" customFormat="1" ht="58.9" customHeight="1">
      <c r="A210" s="160"/>
      <c r="B210" s="156"/>
      <c r="C210" s="154"/>
      <c r="D210" s="156"/>
      <c r="E210" s="156"/>
      <c r="F210" s="156"/>
      <c r="G210" s="156"/>
      <c r="H210" s="152"/>
      <c r="I210" s="20" t="s">
        <v>643</v>
      </c>
      <c r="J210" s="14"/>
      <c r="K210" s="36">
        <v>368177</v>
      </c>
      <c r="L210" s="14"/>
      <c r="M210" s="36">
        <v>323187</v>
      </c>
      <c r="N210" s="14"/>
      <c r="O210" s="36">
        <v>346512</v>
      </c>
      <c r="P210" s="14"/>
      <c r="Q210" s="36">
        <v>347620</v>
      </c>
      <c r="R210" s="14"/>
      <c r="S210" s="36">
        <v>326265</v>
      </c>
    </row>
    <row r="211" spans="1:19" s="2" customFormat="1" ht="81" customHeight="1">
      <c r="A211" s="159" t="s">
        <v>996</v>
      </c>
      <c r="B211" s="155" t="s">
        <v>967</v>
      </c>
      <c r="C211" s="153" t="s">
        <v>122</v>
      </c>
      <c r="D211" s="155" t="s">
        <v>133</v>
      </c>
      <c r="E211" s="155" t="s">
        <v>227</v>
      </c>
      <c r="F211" s="155" t="s">
        <v>125</v>
      </c>
      <c r="G211" s="155" t="s">
        <v>126</v>
      </c>
      <c r="H211" s="151" t="s">
        <v>127</v>
      </c>
      <c r="I211" s="20" t="s">
        <v>639</v>
      </c>
      <c r="J211" s="14">
        <v>78</v>
      </c>
      <c r="K211" s="36">
        <v>7394217</v>
      </c>
      <c r="L211" s="14">
        <v>78</v>
      </c>
      <c r="M211" s="36">
        <v>7884350</v>
      </c>
      <c r="N211" s="14">
        <v>83</v>
      </c>
      <c r="O211" s="36">
        <v>9171167</v>
      </c>
      <c r="P211" s="14">
        <v>85</v>
      </c>
      <c r="Q211" s="36">
        <v>9411088</v>
      </c>
      <c r="R211" s="14">
        <v>85</v>
      </c>
      <c r="S211" s="36">
        <v>9411088</v>
      </c>
    </row>
    <row r="212" spans="1:19" s="2" customFormat="1" ht="81" customHeight="1">
      <c r="A212" s="160"/>
      <c r="B212" s="156"/>
      <c r="C212" s="154"/>
      <c r="D212" s="156"/>
      <c r="E212" s="156"/>
      <c r="F212" s="156"/>
      <c r="G212" s="156"/>
      <c r="H212" s="152"/>
      <c r="I212" s="20" t="s">
        <v>643</v>
      </c>
      <c r="J212" s="14"/>
      <c r="K212" s="36">
        <v>274632</v>
      </c>
      <c r="L212" s="14"/>
      <c r="M212" s="36">
        <v>245013</v>
      </c>
      <c r="N212" s="14"/>
      <c r="O212" s="36">
        <v>298420</v>
      </c>
      <c r="P212" s="14"/>
      <c r="Q212" s="36">
        <v>298591</v>
      </c>
      <c r="R212" s="14"/>
      <c r="S212" s="36">
        <v>280248</v>
      </c>
    </row>
    <row r="213" spans="1:19" s="2" customFormat="1" ht="81" customHeight="1">
      <c r="A213" s="159" t="s">
        <v>997</v>
      </c>
      <c r="B213" s="155" t="s">
        <v>967</v>
      </c>
      <c r="C213" s="153" t="s">
        <v>122</v>
      </c>
      <c r="D213" s="155" t="s">
        <v>133</v>
      </c>
      <c r="E213" s="155" t="s">
        <v>228</v>
      </c>
      <c r="F213" s="155" t="s">
        <v>125</v>
      </c>
      <c r="G213" s="155" t="s">
        <v>126</v>
      </c>
      <c r="H213" s="151" t="s">
        <v>127</v>
      </c>
      <c r="I213" s="20" t="s">
        <v>639</v>
      </c>
      <c r="J213" s="14">
        <v>91</v>
      </c>
      <c r="K213" s="36">
        <v>10198732</v>
      </c>
      <c r="L213" s="14">
        <v>83</v>
      </c>
      <c r="M213" s="36">
        <v>9826347</v>
      </c>
      <c r="N213" s="14">
        <v>83</v>
      </c>
      <c r="O213" s="36">
        <v>10490996</v>
      </c>
      <c r="P213" s="14">
        <v>83</v>
      </c>
      <c r="Q213" s="36">
        <v>10386872</v>
      </c>
      <c r="R213" s="14">
        <v>83</v>
      </c>
      <c r="S213" s="36">
        <v>10386872</v>
      </c>
    </row>
    <row r="214" spans="1:19" s="2" customFormat="1" ht="63.6" customHeight="1">
      <c r="A214" s="160"/>
      <c r="B214" s="156"/>
      <c r="C214" s="154"/>
      <c r="D214" s="156"/>
      <c r="E214" s="156"/>
      <c r="F214" s="156"/>
      <c r="G214" s="156"/>
      <c r="H214" s="152"/>
      <c r="I214" s="20" t="s">
        <v>643</v>
      </c>
      <c r="J214" s="14"/>
      <c r="K214" s="36">
        <v>349834</v>
      </c>
      <c r="L214" s="14"/>
      <c r="M214" s="36">
        <v>280622</v>
      </c>
      <c r="N214" s="14"/>
      <c r="O214" s="36">
        <v>292664</v>
      </c>
      <c r="P214" s="14"/>
      <c r="Q214" s="36">
        <v>297355</v>
      </c>
      <c r="R214" s="14"/>
      <c r="S214" s="36">
        <v>279088</v>
      </c>
    </row>
    <row r="215" spans="1:19" s="2" customFormat="1" ht="81" customHeight="1">
      <c r="A215" s="159" t="s">
        <v>998</v>
      </c>
      <c r="B215" s="155" t="s">
        <v>967</v>
      </c>
      <c r="C215" s="153" t="s">
        <v>122</v>
      </c>
      <c r="D215" s="155" t="s">
        <v>133</v>
      </c>
      <c r="E215" s="155" t="s">
        <v>229</v>
      </c>
      <c r="F215" s="155" t="s">
        <v>125</v>
      </c>
      <c r="G215" s="155" t="s">
        <v>126</v>
      </c>
      <c r="H215" s="151" t="s">
        <v>127</v>
      </c>
      <c r="I215" s="20" t="s">
        <v>639</v>
      </c>
      <c r="J215" s="14">
        <v>21</v>
      </c>
      <c r="K215" s="36">
        <v>2086058</v>
      </c>
      <c r="L215" s="14">
        <v>9</v>
      </c>
      <c r="M215" s="36">
        <v>935053</v>
      </c>
      <c r="N215" s="14">
        <v>0</v>
      </c>
      <c r="O215" s="36">
        <v>0</v>
      </c>
      <c r="P215" s="14">
        <v>0</v>
      </c>
      <c r="Q215" s="36">
        <v>0</v>
      </c>
      <c r="R215" s="14">
        <v>0</v>
      </c>
      <c r="S215" s="36">
        <v>0</v>
      </c>
    </row>
    <row r="216" spans="1:19" s="2" customFormat="1" ht="81" customHeight="1">
      <c r="A216" s="160"/>
      <c r="B216" s="156"/>
      <c r="C216" s="154"/>
      <c r="D216" s="156"/>
      <c r="E216" s="156"/>
      <c r="F216" s="156"/>
      <c r="G216" s="156"/>
      <c r="H216" s="152"/>
      <c r="I216" s="20" t="s">
        <v>643</v>
      </c>
      <c r="J216" s="14"/>
      <c r="K216" s="36">
        <v>97349</v>
      </c>
      <c r="L216" s="14"/>
      <c r="M216" s="36">
        <v>92724</v>
      </c>
      <c r="N216" s="14"/>
      <c r="O216" s="36">
        <v>0</v>
      </c>
      <c r="P216" s="14"/>
      <c r="Q216" s="36">
        <v>0</v>
      </c>
      <c r="R216" s="14"/>
      <c r="S216" s="36">
        <v>0</v>
      </c>
    </row>
    <row r="217" spans="1:19" s="2" customFormat="1" ht="81" customHeight="1">
      <c r="A217" s="159" t="s">
        <v>999</v>
      </c>
      <c r="B217" s="155" t="s">
        <v>967</v>
      </c>
      <c r="C217" s="153" t="s">
        <v>122</v>
      </c>
      <c r="D217" s="155" t="s">
        <v>133</v>
      </c>
      <c r="E217" s="155" t="s">
        <v>230</v>
      </c>
      <c r="F217" s="155" t="s">
        <v>125</v>
      </c>
      <c r="G217" s="155" t="s">
        <v>126</v>
      </c>
      <c r="H217" s="35" t="s">
        <v>127</v>
      </c>
      <c r="I217" s="20" t="s">
        <v>639</v>
      </c>
      <c r="J217" s="14">
        <v>53</v>
      </c>
      <c r="K217" s="36">
        <v>5332554</v>
      </c>
      <c r="L217" s="14">
        <v>16</v>
      </c>
      <c r="M217" s="36">
        <v>1894235</v>
      </c>
      <c r="N217" s="14">
        <v>0</v>
      </c>
      <c r="O217" s="36">
        <v>0</v>
      </c>
      <c r="P217" s="14">
        <v>0</v>
      </c>
      <c r="Q217" s="36">
        <v>0</v>
      </c>
      <c r="R217" s="14">
        <v>0</v>
      </c>
      <c r="S217" s="36">
        <v>0</v>
      </c>
    </row>
    <row r="218" spans="1:19" s="2" customFormat="1" ht="81" customHeight="1">
      <c r="A218" s="160"/>
      <c r="B218" s="156"/>
      <c r="C218" s="154"/>
      <c r="D218" s="156"/>
      <c r="E218" s="156"/>
      <c r="F218" s="156"/>
      <c r="G218" s="156"/>
      <c r="H218" s="35"/>
      <c r="I218" s="20" t="s">
        <v>643</v>
      </c>
      <c r="J218" s="14"/>
      <c r="K218" s="36">
        <v>194576</v>
      </c>
      <c r="L218" s="14"/>
      <c r="M218" s="36">
        <v>54096</v>
      </c>
      <c r="N218" s="14"/>
      <c r="O218" s="36">
        <v>0</v>
      </c>
      <c r="P218" s="14"/>
      <c r="Q218" s="36">
        <v>0</v>
      </c>
      <c r="R218" s="14"/>
      <c r="S218" s="36">
        <v>0</v>
      </c>
    </row>
    <row r="219" spans="1:19" s="2" customFormat="1" ht="81" customHeight="1">
      <c r="A219" s="159" t="s">
        <v>1000</v>
      </c>
      <c r="B219" s="155" t="s">
        <v>967</v>
      </c>
      <c r="C219" s="153" t="s">
        <v>122</v>
      </c>
      <c r="D219" s="155" t="s">
        <v>133</v>
      </c>
      <c r="E219" s="155" t="s">
        <v>231</v>
      </c>
      <c r="F219" s="155" t="s">
        <v>125</v>
      </c>
      <c r="G219" s="155" t="s">
        <v>126</v>
      </c>
      <c r="H219" s="151" t="s">
        <v>127</v>
      </c>
      <c r="I219" s="20" t="s">
        <v>639</v>
      </c>
      <c r="J219" s="14">
        <v>2</v>
      </c>
      <c r="K219" s="36">
        <v>51689</v>
      </c>
      <c r="L219" s="14">
        <v>1</v>
      </c>
      <c r="M219" s="36">
        <v>28852</v>
      </c>
      <c r="N219" s="14">
        <v>0</v>
      </c>
      <c r="O219" s="36">
        <v>0</v>
      </c>
      <c r="P219" s="14">
        <v>0</v>
      </c>
      <c r="Q219" s="36">
        <v>0</v>
      </c>
      <c r="R219" s="14">
        <v>0</v>
      </c>
      <c r="S219" s="36">
        <v>0</v>
      </c>
    </row>
    <row r="220" spans="1:19" s="2" customFormat="1" ht="81" customHeight="1">
      <c r="A220" s="160"/>
      <c r="B220" s="156"/>
      <c r="C220" s="154"/>
      <c r="D220" s="156"/>
      <c r="E220" s="156"/>
      <c r="F220" s="156"/>
      <c r="G220" s="156"/>
      <c r="H220" s="152"/>
      <c r="I220" s="20" t="s">
        <v>643</v>
      </c>
      <c r="J220" s="14"/>
      <c r="K220" s="36">
        <v>1773</v>
      </c>
      <c r="L220" s="14"/>
      <c r="M220" s="36">
        <v>824</v>
      </c>
      <c r="N220" s="14"/>
      <c r="O220" s="36">
        <v>0</v>
      </c>
      <c r="P220" s="14"/>
      <c r="Q220" s="36">
        <v>0</v>
      </c>
      <c r="R220" s="14"/>
      <c r="S220" s="36">
        <v>0</v>
      </c>
    </row>
    <row r="221" spans="1:19" s="2" customFormat="1" ht="81" customHeight="1">
      <c r="A221" s="159" t="s">
        <v>1001</v>
      </c>
      <c r="B221" s="155" t="s">
        <v>967</v>
      </c>
      <c r="C221" s="153" t="s">
        <v>122</v>
      </c>
      <c r="D221" s="155" t="s">
        <v>133</v>
      </c>
      <c r="E221" s="155" t="s">
        <v>232</v>
      </c>
      <c r="F221" s="155" t="s">
        <v>125</v>
      </c>
      <c r="G221" s="155" t="s">
        <v>126</v>
      </c>
      <c r="H221" s="151" t="s">
        <v>127</v>
      </c>
      <c r="I221" s="21" t="s">
        <v>647</v>
      </c>
      <c r="J221" s="14">
        <v>63</v>
      </c>
      <c r="K221" s="36">
        <v>7011628</v>
      </c>
      <c r="L221" s="14">
        <v>74</v>
      </c>
      <c r="M221" s="36">
        <v>8760839</v>
      </c>
      <c r="N221" s="14">
        <v>74</v>
      </c>
      <c r="O221" s="36">
        <v>8479668</v>
      </c>
      <c r="P221" s="14">
        <v>74</v>
      </c>
      <c r="Q221" s="36">
        <v>8387293</v>
      </c>
      <c r="R221" s="14">
        <v>74</v>
      </c>
      <c r="S221" s="36">
        <v>8387293</v>
      </c>
    </row>
    <row r="222" spans="1:19" s="2" customFormat="1" ht="81" customHeight="1">
      <c r="A222" s="160"/>
      <c r="B222" s="156"/>
      <c r="C222" s="154"/>
      <c r="D222" s="156"/>
      <c r="E222" s="156"/>
      <c r="F222" s="156"/>
      <c r="G222" s="156"/>
      <c r="H222" s="152"/>
      <c r="I222" s="20" t="s">
        <v>643</v>
      </c>
      <c r="J222" s="14"/>
      <c r="K222" s="36">
        <v>240511</v>
      </c>
      <c r="L222" s="14"/>
      <c r="M222" s="36">
        <v>250194</v>
      </c>
      <c r="N222" s="14"/>
      <c r="O222" s="36">
        <v>236554</v>
      </c>
      <c r="P222" s="14"/>
      <c r="Q222" s="36">
        <v>240111</v>
      </c>
      <c r="R222" s="14"/>
      <c r="S222" s="36">
        <v>225360</v>
      </c>
    </row>
    <row r="223" spans="1:19" s="2" customFormat="1" ht="81" customHeight="1">
      <c r="A223" s="159" t="s">
        <v>1002</v>
      </c>
      <c r="B223" s="155" t="s">
        <v>967</v>
      </c>
      <c r="C223" s="153" t="s">
        <v>122</v>
      </c>
      <c r="D223" s="155" t="s">
        <v>133</v>
      </c>
      <c r="E223" s="155" t="s">
        <v>233</v>
      </c>
      <c r="F223" s="155" t="s">
        <v>125</v>
      </c>
      <c r="G223" s="155" t="s">
        <v>126</v>
      </c>
      <c r="H223" s="151" t="s">
        <v>127</v>
      </c>
      <c r="I223" s="20" t="s">
        <v>639</v>
      </c>
      <c r="J223" s="14">
        <v>4</v>
      </c>
      <c r="K223" s="36">
        <v>47458</v>
      </c>
      <c r="L223" s="14">
        <v>2</v>
      </c>
      <c r="M223" s="36">
        <v>23813</v>
      </c>
      <c r="N223" s="14">
        <v>0</v>
      </c>
      <c r="O223" s="36">
        <v>0</v>
      </c>
      <c r="P223" s="14">
        <v>0</v>
      </c>
      <c r="Q223" s="36">
        <v>0</v>
      </c>
      <c r="R223" s="14">
        <v>0</v>
      </c>
      <c r="S223" s="36">
        <v>0</v>
      </c>
    </row>
    <row r="224" spans="1:19" s="2" customFormat="1" ht="81" customHeight="1">
      <c r="A224" s="160"/>
      <c r="B224" s="156"/>
      <c r="C224" s="154"/>
      <c r="D224" s="156"/>
      <c r="E224" s="156"/>
      <c r="F224" s="156"/>
      <c r="G224" s="156"/>
      <c r="H224" s="152"/>
      <c r="I224" s="20" t="s">
        <v>643</v>
      </c>
      <c r="J224" s="14"/>
      <c r="K224" s="36">
        <v>1839</v>
      </c>
      <c r="L224" s="14"/>
      <c r="M224" s="36">
        <v>910</v>
      </c>
      <c r="N224" s="14"/>
      <c r="O224" s="36">
        <v>0</v>
      </c>
      <c r="P224" s="14"/>
      <c r="Q224" s="36">
        <v>0</v>
      </c>
      <c r="R224" s="14"/>
      <c r="S224" s="36">
        <v>0</v>
      </c>
    </row>
    <row r="225" spans="1:19" s="2" customFormat="1" ht="81" customHeight="1">
      <c r="A225" s="159" t="s">
        <v>1003</v>
      </c>
      <c r="B225" s="155" t="s">
        <v>967</v>
      </c>
      <c r="C225" s="153" t="s">
        <v>122</v>
      </c>
      <c r="D225" s="155" t="s">
        <v>133</v>
      </c>
      <c r="E225" s="155" t="s">
        <v>234</v>
      </c>
      <c r="F225" s="155" t="s">
        <v>125</v>
      </c>
      <c r="G225" s="155" t="s">
        <v>126</v>
      </c>
      <c r="H225" s="151" t="s">
        <v>127</v>
      </c>
      <c r="I225" s="20" t="s">
        <v>639</v>
      </c>
      <c r="J225" s="14">
        <v>81</v>
      </c>
      <c r="K225" s="36">
        <v>7484391</v>
      </c>
      <c r="L225" s="14">
        <v>97</v>
      </c>
      <c r="M225" s="36">
        <v>9804896</v>
      </c>
      <c r="N225" s="14">
        <v>86</v>
      </c>
      <c r="O225" s="36">
        <v>8683953</v>
      </c>
      <c r="P225" s="14">
        <v>54</v>
      </c>
      <c r="Q225" s="36">
        <v>5573008</v>
      </c>
      <c r="R225" s="14">
        <v>54</v>
      </c>
      <c r="S225" s="36">
        <v>5573008</v>
      </c>
    </row>
    <row r="226" spans="1:19" s="2" customFormat="1" ht="81" customHeight="1">
      <c r="A226" s="160"/>
      <c r="B226" s="156"/>
      <c r="C226" s="154"/>
      <c r="D226" s="156"/>
      <c r="E226" s="156"/>
      <c r="F226" s="156"/>
      <c r="G226" s="156"/>
      <c r="H226" s="152"/>
      <c r="I226" s="20" t="s">
        <v>643</v>
      </c>
      <c r="J226" s="14"/>
      <c r="K226" s="36">
        <v>277981</v>
      </c>
      <c r="L226" s="14"/>
      <c r="M226" s="36">
        <v>304696</v>
      </c>
      <c r="N226" s="14"/>
      <c r="O226" s="36">
        <v>282566</v>
      </c>
      <c r="P226" s="14"/>
      <c r="Q226" s="36">
        <v>176818</v>
      </c>
      <c r="R226" s="14"/>
      <c r="S226" s="36">
        <v>165956</v>
      </c>
    </row>
    <row r="227" spans="1:19" s="2" customFormat="1" ht="81" customHeight="1">
      <c r="A227" s="159" t="s">
        <v>1004</v>
      </c>
      <c r="B227" s="155" t="s">
        <v>967</v>
      </c>
      <c r="C227" s="153" t="s">
        <v>122</v>
      </c>
      <c r="D227" s="155" t="s">
        <v>133</v>
      </c>
      <c r="E227" s="155" t="s">
        <v>140</v>
      </c>
      <c r="F227" s="155" t="s">
        <v>125</v>
      </c>
      <c r="G227" s="155" t="s">
        <v>126</v>
      </c>
      <c r="H227" s="151" t="s">
        <v>127</v>
      </c>
      <c r="I227" s="20" t="s">
        <v>639</v>
      </c>
      <c r="J227" s="14">
        <f>54+154</f>
        <v>208</v>
      </c>
      <c r="K227" s="36">
        <f>8435551+16814034</f>
        <v>25249585</v>
      </c>
      <c r="L227" s="14">
        <v>134</v>
      </c>
      <c r="M227" s="36">
        <v>16311483</v>
      </c>
      <c r="N227" s="14">
        <v>83</v>
      </c>
      <c r="O227" s="36">
        <v>12848737</v>
      </c>
      <c r="P227" s="14">
        <v>0</v>
      </c>
      <c r="Q227" s="36">
        <v>0</v>
      </c>
      <c r="R227" s="14">
        <v>0</v>
      </c>
      <c r="S227" s="36">
        <v>0</v>
      </c>
    </row>
    <row r="228" spans="1:19" s="2" customFormat="1" ht="63" customHeight="1">
      <c r="A228" s="160"/>
      <c r="B228" s="156"/>
      <c r="C228" s="154"/>
      <c r="D228" s="156"/>
      <c r="E228" s="156"/>
      <c r="F228" s="156"/>
      <c r="G228" s="156"/>
      <c r="H228" s="152"/>
      <c r="I228" s="20" t="s">
        <v>643</v>
      </c>
      <c r="J228" s="14"/>
      <c r="K228" s="36">
        <f>231803+664332</f>
        <v>896135</v>
      </c>
      <c r="L228" s="14"/>
      <c r="M228" s="36">
        <v>552099</v>
      </c>
      <c r="N228" s="14"/>
      <c r="O228" s="36">
        <v>404550</v>
      </c>
      <c r="P228" s="14"/>
      <c r="Q228" s="36">
        <v>0</v>
      </c>
      <c r="R228" s="14"/>
      <c r="S228" s="36">
        <v>0</v>
      </c>
    </row>
    <row r="229" spans="1:19" s="2" customFormat="1" ht="81" customHeight="1">
      <c r="A229" s="159" t="s">
        <v>1005</v>
      </c>
      <c r="B229" s="155" t="s">
        <v>967</v>
      </c>
      <c r="C229" s="153" t="s">
        <v>122</v>
      </c>
      <c r="D229" s="155" t="s">
        <v>133</v>
      </c>
      <c r="E229" s="155" t="s">
        <v>235</v>
      </c>
      <c r="F229" s="155" t="s">
        <v>125</v>
      </c>
      <c r="G229" s="155" t="s">
        <v>126</v>
      </c>
      <c r="H229" s="151" t="s">
        <v>127</v>
      </c>
      <c r="I229" s="20" t="s">
        <v>639</v>
      </c>
      <c r="J229" s="14">
        <v>1</v>
      </c>
      <c r="K229" s="36">
        <v>10348</v>
      </c>
      <c r="L229" s="14">
        <v>1</v>
      </c>
      <c r="M229" s="36">
        <v>10503</v>
      </c>
      <c r="N229" s="14">
        <v>1</v>
      </c>
      <c r="O229" s="36">
        <v>16820</v>
      </c>
      <c r="P229" s="14">
        <v>1</v>
      </c>
      <c r="Q229" s="36">
        <v>21327</v>
      </c>
      <c r="R229" s="14">
        <v>1</v>
      </c>
      <c r="S229" s="36">
        <v>21327</v>
      </c>
    </row>
    <row r="230" spans="1:19" s="2" customFormat="1" ht="81" customHeight="1">
      <c r="A230" s="160"/>
      <c r="B230" s="156"/>
      <c r="C230" s="154"/>
      <c r="D230" s="156"/>
      <c r="E230" s="156"/>
      <c r="F230" s="156"/>
      <c r="G230" s="156"/>
      <c r="H230" s="152"/>
      <c r="I230" s="20" t="s">
        <v>643</v>
      </c>
      <c r="J230" s="14"/>
      <c r="K230" s="36">
        <v>469</v>
      </c>
      <c r="L230" s="14"/>
      <c r="M230" s="36">
        <v>444</v>
      </c>
      <c r="N230" s="14"/>
      <c r="O230" s="36">
        <v>602</v>
      </c>
      <c r="P230" s="14"/>
      <c r="Q230" s="36">
        <v>801</v>
      </c>
      <c r="R230" s="14"/>
      <c r="S230" s="36">
        <v>752</v>
      </c>
    </row>
    <row r="231" spans="1:19" s="2" customFormat="1" ht="81" customHeight="1">
      <c r="A231" s="159" t="s">
        <v>1006</v>
      </c>
      <c r="B231" s="155" t="s">
        <v>967</v>
      </c>
      <c r="C231" s="153" t="s">
        <v>122</v>
      </c>
      <c r="D231" s="155" t="s">
        <v>133</v>
      </c>
      <c r="E231" s="155" t="s">
        <v>236</v>
      </c>
      <c r="F231" s="155" t="s">
        <v>125</v>
      </c>
      <c r="G231" s="155" t="s">
        <v>126</v>
      </c>
      <c r="H231" s="151" t="s">
        <v>127</v>
      </c>
      <c r="I231" s="20" t="s">
        <v>639</v>
      </c>
      <c r="J231" s="14">
        <v>10</v>
      </c>
      <c r="K231" s="36">
        <v>102526</v>
      </c>
      <c r="L231" s="14">
        <v>6</v>
      </c>
      <c r="M231" s="36">
        <v>66618</v>
      </c>
      <c r="N231" s="14">
        <v>2</v>
      </c>
      <c r="O231" s="36">
        <v>22708</v>
      </c>
      <c r="P231" s="14">
        <v>0</v>
      </c>
      <c r="Q231" s="36">
        <v>0</v>
      </c>
      <c r="R231" s="14">
        <v>0</v>
      </c>
      <c r="S231" s="36">
        <v>0</v>
      </c>
    </row>
    <row r="232" spans="1:19" s="2" customFormat="1" ht="81" customHeight="1">
      <c r="A232" s="160"/>
      <c r="B232" s="156"/>
      <c r="C232" s="154"/>
      <c r="D232" s="156"/>
      <c r="E232" s="156"/>
      <c r="F232" s="156"/>
      <c r="G232" s="156"/>
      <c r="H232" s="152"/>
      <c r="I232" s="20" t="s">
        <v>643</v>
      </c>
      <c r="J232" s="14"/>
      <c r="K232" s="36">
        <v>4103</v>
      </c>
      <c r="L232" s="14"/>
      <c r="M232" s="36">
        <v>3554</v>
      </c>
      <c r="N232" s="14"/>
      <c r="O232" s="36">
        <v>745</v>
      </c>
      <c r="P232" s="14"/>
      <c r="Q232" s="36">
        <v>0</v>
      </c>
      <c r="R232" s="14"/>
      <c r="S232" s="36">
        <v>0</v>
      </c>
    </row>
    <row r="233" spans="1:19" s="2" customFormat="1" ht="81" customHeight="1">
      <c r="A233" s="159" t="s">
        <v>1007</v>
      </c>
      <c r="B233" s="155" t="s">
        <v>967</v>
      </c>
      <c r="C233" s="153" t="s">
        <v>122</v>
      </c>
      <c r="D233" s="155" t="s">
        <v>133</v>
      </c>
      <c r="E233" s="155" t="s">
        <v>237</v>
      </c>
      <c r="F233" s="155" t="s">
        <v>125</v>
      </c>
      <c r="G233" s="155" t="s">
        <v>126</v>
      </c>
      <c r="H233" s="151" t="s">
        <v>127</v>
      </c>
      <c r="I233" s="20" t="s">
        <v>639</v>
      </c>
      <c r="J233" s="14">
        <v>198</v>
      </c>
      <c r="K233" s="36">
        <v>24237127</v>
      </c>
      <c r="L233" s="14">
        <v>199</v>
      </c>
      <c r="M233" s="36">
        <v>25507494</v>
      </c>
      <c r="N233" s="14">
        <v>199</v>
      </c>
      <c r="O233" s="36">
        <v>25530909</v>
      </c>
      <c r="P233" s="14">
        <v>199</v>
      </c>
      <c r="Q233" s="36">
        <v>25786403</v>
      </c>
      <c r="R233" s="14">
        <v>199</v>
      </c>
      <c r="S233" s="36">
        <v>25786403</v>
      </c>
    </row>
    <row r="234" spans="1:19" s="2" customFormat="1" ht="81" customHeight="1">
      <c r="A234" s="160"/>
      <c r="B234" s="156"/>
      <c r="C234" s="154"/>
      <c r="D234" s="156"/>
      <c r="E234" s="156"/>
      <c r="F234" s="156"/>
      <c r="G234" s="156"/>
      <c r="H234" s="152"/>
      <c r="I234" s="20" t="s">
        <v>643</v>
      </c>
      <c r="J234" s="14"/>
      <c r="K234" s="36">
        <v>245937</v>
      </c>
      <c r="L234" s="14"/>
      <c r="M234" s="36">
        <v>367133</v>
      </c>
      <c r="N234" s="14"/>
      <c r="O234" s="36">
        <v>423945</v>
      </c>
      <c r="P234" s="14"/>
      <c r="Q234" s="36">
        <v>441635</v>
      </c>
      <c r="R234" s="14"/>
      <c r="S234" s="36">
        <v>414504</v>
      </c>
    </row>
    <row r="235" spans="1:19" s="2" customFormat="1" ht="81" customHeight="1">
      <c r="A235" s="159" t="s">
        <v>1008</v>
      </c>
      <c r="B235" s="155" t="s">
        <v>967</v>
      </c>
      <c r="C235" s="153" t="s">
        <v>122</v>
      </c>
      <c r="D235" s="155" t="s">
        <v>133</v>
      </c>
      <c r="E235" s="155" t="s">
        <v>238</v>
      </c>
      <c r="F235" s="155" t="s">
        <v>125</v>
      </c>
      <c r="G235" s="155" t="s">
        <v>126</v>
      </c>
      <c r="H235" s="151" t="s">
        <v>127</v>
      </c>
      <c r="I235" s="20" t="s">
        <v>639</v>
      </c>
      <c r="J235" s="14">
        <v>235</v>
      </c>
      <c r="K235" s="36">
        <v>29400956</v>
      </c>
      <c r="L235" s="14">
        <v>262</v>
      </c>
      <c r="M235" s="36">
        <v>33480058</v>
      </c>
      <c r="N235" s="14">
        <v>269</v>
      </c>
      <c r="O235" s="36">
        <v>35824054</v>
      </c>
      <c r="P235" s="14">
        <v>273</v>
      </c>
      <c r="Q235" s="36">
        <v>37224419</v>
      </c>
      <c r="R235" s="14">
        <v>273</v>
      </c>
      <c r="S235" s="36">
        <v>37224419</v>
      </c>
    </row>
    <row r="236" spans="1:19" s="2" customFormat="1" ht="81" customHeight="1">
      <c r="A236" s="160"/>
      <c r="B236" s="156"/>
      <c r="C236" s="154"/>
      <c r="D236" s="156"/>
      <c r="E236" s="156"/>
      <c r="F236" s="156"/>
      <c r="G236" s="156"/>
      <c r="H236" s="152"/>
      <c r="I236" s="20" t="s">
        <v>643</v>
      </c>
      <c r="J236" s="14"/>
      <c r="K236" s="36">
        <v>777821</v>
      </c>
      <c r="L236" s="14"/>
      <c r="M236" s="36">
        <v>837487</v>
      </c>
      <c r="N236" s="14"/>
      <c r="O236" s="36">
        <v>905111</v>
      </c>
      <c r="P236" s="14"/>
      <c r="Q236" s="36">
        <v>899316</v>
      </c>
      <c r="R236" s="14"/>
      <c r="S236" s="36">
        <v>844068</v>
      </c>
    </row>
    <row r="237" spans="1:19" s="2" customFormat="1" ht="81" customHeight="1">
      <c r="A237" s="159" t="s">
        <v>1009</v>
      </c>
      <c r="B237" s="155" t="s">
        <v>967</v>
      </c>
      <c r="C237" s="153" t="s">
        <v>122</v>
      </c>
      <c r="D237" s="155" t="s">
        <v>133</v>
      </c>
      <c r="E237" s="155" t="s">
        <v>239</v>
      </c>
      <c r="F237" s="35" t="s">
        <v>125</v>
      </c>
      <c r="G237" s="155" t="s">
        <v>126</v>
      </c>
      <c r="H237" s="151" t="s">
        <v>127</v>
      </c>
      <c r="I237" s="21" t="s">
        <v>647</v>
      </c>
      <c r="J237" s="14">
        <v>91</v>
      </c>
      <c r="K237" s="36">
        <v>7823976</v>
      </c>
      <c r="L237" s="14">
        <v>92</v>
      </c>
      <c r="M237" s="36">
        <v>7471899</v>
      </c>
      <c r="N237" s="14">
        <v>92</v>
      </c>
      <c r="O237" s="36">
        <v>7149715</v>
      </c>
      <c r="P237" s="14">
        <v>92</v>
      </c>
      <c r="Q237" s="36">
        <v>7061457</v>
      </c>
      <c r="R237" s="14">
        <v>92</v>
      </c>
      <c r="S237" s="36">
        <v>7061457</v>
      </c>
    </row>
    <row r="238" spans="1:19" s="2" customFormat="1" ht="81" customHeight="1">
      <c r="A238" s="160"/>
      <c r="B238" s="156"/>
      <c r="C238" s="154"/>
      <c r="D238" s="156"/>
      <c r="E238" s="156"/>
      <c r="F238" s="35"/>
      <c r="G238" s="156"/>
      <c r="H238" s="152"/>
      <c r="I238" s="20" t="s">
        <v>643</v>
      </c>
      <c r="J238" s="14"/>
      <c r="K238" s="36">
        <v>344769</v>
      </c>
      <c r="L238" s="14"/>
      <c r="M238" s="36">
        <v>322554</v>
      </c>
      <c r="N238" s="14"/>
      <c r="O238" s="36">
        <v>330143</v>
      </c>
      <c r="P238" s="14"/>
      <c r="Q238" s="36">
        <v>346336</v>
      </c>
      <c r="R238" s="14"/>
      <c r="S238" s="36">
        <v>325060</v>
      </c>
    </row>
    <row r="239" spans="1:19" s="2" customFormat="1" ht="81" customHeight="1">
      <c r="A239" s="159" t="s">
        <v>1010</v>
      </c>
      <c r="B239" s="155" t="s">
        <v>967</v>
      </c>
      <c r="C239" s="153" t="s">
        <v>122</v>
      </c>
      <c r="D239" s="155" t="s">
        <v>133</v>
      </c>
      <c r="E239" s="155" t="s">
        <v>240</v>
      </c>
      <c r="F239" s="155" t="s">
        <v>125</v>
      </c>
      <c r="G239" s="155" t="s">
        <v>126</v>
      </c>
      <c r="H239" s="151" t="s">
        <v>127</v>
      </c>
      <c r="I239" s="20" t="s">
        <v>639</v>
      </c>
      <c r="J239" s="14">
        <v>6</v>
      </c>
      <c r="K239" s="36">
        <v>48638</v>
      </c>
      <c r="L239" s="14">
        <v>6</v>
      </c>
      <c r="M239" s="36">
        <v>47544</v>
      </c>
      <c r="N239" s="14">
        <v>6</v>
      </c>
      <c r="O239" s="36">
        <v>45493</v>
      </c>
      <c r="P239" s="14">
        <v>6</v>
      </c>
      <c r="Q239" s="36">
        <v>44932</v>
      </c>
      <c r="R239" s="14">
        <v>6</v>
      </c>
      <c r="S239" s="36">
        <v>44932</v>
      </c>
    </row>
    <row r="240" spans="1:19" s="2" customFormat="1" ht="81" customHeight="1">
      <c r="A240" s="160"/>
      <c r="B240" s="156"/>
      <c r="C240" s="154"/>
      <c r="D240" s="156"/>
      <c r="E240" s="156"/>
      <c r="F240" s="156"/>
      <c r="G240" s="156"/>
      <c r="H240" s="152"/>
      <c r="I240" s="20" t="s">
        <v>643</v>
      </c>
      <c r="J240" s="14"/>
      <c r="K240" s="36">
        <v>2143</v>
      </c>
      <c r="L240" s="14"/>
      <c r="M240" s="36">
        <v>2052</v>
      </c>
      <c r="N240" s="14"/>
      <c r="O240" s="36">
        <v>2101</v>
      </c>
      <c r="P240" s="14"/>
      <c r="Q240" s="36">
        <v>2204</v>
      </c>
      <c r="R240" s="14"/>
      <c r="S240" s="36">
        <v>2069</v>
      </c>
    </row>
    <row r="241" spans="1:19" s="2" customFormat="1" ht="81" customHeight="1">
      <c r="A241" s="159" t="s">
        <v>1011</v>
      </c>
      <c r="B241" s="155" t="s">
        <v>967</v>
      </c>
      <c r="C241" s="153" t="s">
        <v>122</v>
      </c>
      <c r="D241" s="155" t="s">
        <v>133</v>
      </c>
      <c r="E241" s="155" t="s">
        <v>241</v>
      </c>
      <c r="F241" s="155" t="s">
        <v>125</v>
      </c>
      <c r="G241" s="155" t="s">
        <v>126</v>
      </c>
      <c r="H241" s="151" t="s">
        <v>127</v>
      </c>
      <c r="I241" s="20" t="s">
        <v>639</v>
      </c>
      <c r="J241" s="14">
        <v>77</v>
      </c>
      <c r="K241" s="36">
        <v>6492235</v>
      </c>
      <c r="L241" s="14">
        <v>84</v>
      </c>
      <c r="M241" s="36">
        <v>6822170</v>
      </c>
      <c r="N241" s="14">
        <v>84</v>
      </c>
      <c r="O241" s="36">
        <v>6528000</v>
      </c>
      <c r="P241" s="14">
        <v>84</v>
      </c>
      <c r="Q241" s="36">
        <v>6447417</v>
      </c>
      <c r="R241" s="14">
        <v>84</v>
      </c>
      <c r="S241" s="36">
        <v>6447417</v>
      </c>
    </row>
    <row r="242" spans="1:19" s="2" customFormat="1" ht="81" customHeight="1">
      <c r="A242" s="160"/>
      <c r="B242" s="156"/>
      <c r="C242" s="154"/>
      <c r="D242" s="156"/>
      <c r="E242" s="156"/>
      <c r="F242" s="156"/>
      <c r="G242" s="156"/>
      <c r="H242" s="152"/>
      <c r="I242" s="20" t="s">
        <v>643</v>
      </c>
      <c r="J242" s="14"/>
      <c r="K242" s="36">
        <v>286085</v>
      </c>
      <c r="L242" s="14"/>
      <c r="M242" s="36">
        <v>294506</v>
      </c>
      <c r="N242" s="14"/>
      <c r="O242" s="36">
        <v>301435</v>
      </c>
      <c r="P242" s="14"/>
      <c r="Q242" s="36">
        <v>316219</v>
      </c>
      <c r="R242" s="14"/>
      <c r="S242" s="36">
        <v>296793</v>
      </c>
    </row>
    <row r="243" spans="1:19" s="2" customFormat="1" ht="81" customHeight="1">
      <c r="A243" s="159" t="s">
        <v>1012</v>
      </c>
      <c r="B243" s="155" t="s">
        <v>967</v>
      </c>
      <c r="C243" s="153" t="s">
        <v>122</v>
      </c>
      <c r="D243" s="155" t="s">
        <v>133</v>
      </c>
      <c r="E243" s="155" t="s">
        <v>242</v>
      </c>
      <c r="F243" s="155" t="s">
        <v>125</v>
      </c>
      <c r="G243" s="155" t="s">
        <v>126</v>
      </c>
      <c r="H243" s="151" t="s">
        <v>127</v>
      </c>
      <c r="I243" s="20" t="s">
        <v>639</v>
      </c>
      <c r="J243" s="14">
        <v>105</v>
      </c>
      <c r="K243" s="36">
        <v>12686478</v>
      </c>
      <c r="L243" s="14">
        <v>116</v>
      </c>
      <c r="M243" s="36">
        <v>13824497</v>
      </c>
      <c r="N243" s="14">
        <v>125</v>
      </c>
      <c r="O243" s="36">
        <v>13729729</v>
      </c>
      <c r="P243" s="14">
        <v>125</v>
      </c>
      <c r="Q243" s="36">
        <v>14202653</v>
      </c>
      <c r="R243" s="14">
        <v>125</v>
      </c>
      <c r="S243" s="36">
        <v>14202653</v>
      </c>
    </row>
    <row r="244" spans="1:19" s="2" customFormat="1" ht="81" customHeight="1">
      <c r="A244" s="160"/>
      <c r="B244" s="156"/>
      <c r="C244" s="154"/>
      <c r="D244" s="156"/>
      <c r="E244" s="156"/>
      <c r="F244" s="156"/>
      <c r="G244" s="156"/>
      <c r="H244" s="152"/>
      <c r="I244" s="20" t="s">
        <v>643</v>
      </c>
      <c r="J244" s="14"/>
      <c r="K244" s="36">
        <v>292521</v>
      </c>
      <c r="L244" s="14"/>
      <c r="M244" s="36">
        <v>577692</v>
      </c>
      <c r="N244" s="14"/>
      <c r="O244" s="36">
        <v>413752</v>
      </c>
      <c r="P244" s="14"/>
      <c r="Q244" s="36">
        <v>425183</v>
      </c>
      <c r="R244" s="14"/>
      <c r="S244" s="36">
        <v>399063</v>
      </c>
    </row>
    <row r="245" spans="1:19" s="2" customFormat="1" ht="81" customHeight="1">
      <c r="A245" s="159" t="s">
        <v>1013</v>
      </c>
      <c r="B245" s="155" t="s">
        <v>967</v>
      </c>
      <c r="C245" s="153" t="s">
        <v>122</v>
      </c>
      <c r="D245" s="155" t="s">
        <v>133</v>
      </c>
      <c r="E245" s="155" t="s">
        <v>243</v>
      </c>
      <c r="F245" s="155" t="s">
        <v>125</v>
      </c>
      <c r="G245" s="155" t="s">
        <v>126</v>
      </c>
      <c r="H245" s="151" t="s">
        <v>127</v>
      </c>
      <c r="I245" s="20" t="s">
        <v>657</v>
      </c>
      <c r="J245" s="14">
        <v>10</v>
      </c>
      <c r="K245" s="36">
        <v>102006</v>
      </c>
      <c r="L245" s="14">
        <v>10</v>
      </c>
      <c r="M245" s="36">
        <v>113212</v>
      </c>
      <c r="N245" s="14">
        <v>9</v>
      </c>
      <c r="O245" s="36">
        <v>95640</v>
      </c>
      <c r="P245" s="14">
        <v>9</v>
      </c>
      <c r="Q245" s="36">
        <v>99112</v>
      </c>
      <c r="R245" s="14">
        <v>9</v>
      </c>
      <c r="S245" s="36">
        <v>99112</v>
      </c>
    </row>
    <row r="246" spans="1:19" s="2" customFormat="1" ht="81" customHeight="1">
      <c r="A246" s="160"/>
      <c r="B246" s="156"/>
      <c r="C246" s="154"/>
      <c r="D246" s="156"/>
      <c r="E246" s="156"/>
      <c r="F246" s="156"/>
      <c r="G246" s="156"/>
      <c r="H246" s="152"/>
      <c r="I246" s="20" t="s">
        <v>658</v>
      </c>
      <c r="J246" s="14"/>
      <c r="K246" s="36">
        <v>2148</v>
      </c>
      <c r="L246" s="14"/>
      <c r="M246" s="36">
        <v>5926</v>
      </c>
      <c r="N246" s="14"/>
      <c r="O246" s="36">
        <v>2983</v>
      </c>
      <c r="P246" s="14"/>
      <c r="Q246" s="36">
        <v>3063</v>
      </c>
      <c r="R246" s="14"/>
      <c r="S246" s="36">
        <v>2875</v>
      </c>
    </row>
    <row r="247" spans="1:19" s="2" customFormat="1" ht="81" customHeight="1">
      <c r="A247" s="159" t="s">
        <v>1014</v>
      </c>
      <c r="B247" s="155" t="s">
        <v>967</v>
      </c>
      <c r="C247" s="153" t="s">
        <v>122</v>
      </c>
      <c r="D247" s="155" t="s">
        <v>133</v>
      </c>
      <c r="E247" s="155" t="s">
        <v>244</v>
      </c>
      <c r="F247" s="155" t="s">
        <v>125</v>
      </c>
      <c r="G247" s="155" t="s">
        <v>126</v>
      </c>
      <c r="H247" s="151" t="s">
        <v>127</v>
      </c>
      <c r="I247" s="20" t="s">
        <v>639</v>
      </c>
      <c r="J247" s="14">
        <v>246</v>
      </c>
      <c r="K247" s="36">
        <v>26679957</v>
      </c>
      <c r="L247" s="14">
        <v>259</v>
      </c>
      <c r="M247" s="36">
        <v>28642877</v>
      </c>
      <c r="N247" s="14">
        <v>259</v>
      </c>
      <c r="O247" s="36">
        <v>28507000</v>
      </c>
      <c r="P247" s="14">
        <v>259</v>
      </c>
      <c r="Q247" s="36">
        <v>28621897</v>
      </c>
      <c r="R247" s="14">
        <v>259</v>
      </c>
      <c r="S247" s="36">
        <v>28621897</v>
      </c>
    </row>
    <row r="248" spans="1:19" s="2" customFormat="1" ht="81" customHeight="1">
      <c r="A248" s="160"/>
      <c r="B248" s="156"/>
      <c r="C248" s="154"/>
      <c r="D248" s="156"/>
      <c r="E248" s="156"/>
      <c r="F248" s="156"/>
      <c r="G248" s="156"/>
      <c r="H248" s="152"/>
      <c r="I248" s="20" t="s">
        <v>643</v>
      </c>
      <c r="J248" s="14"/>
      <c r="K248" s="36">
        <v>544572</v>
      </c>
      <c r="L248" s="14"/>
      <c r="M248" s="36">
        <v>638956</v>
      </c>
      <c r="N248" s="14"/>
      <c r="O248" s="36">
        <v>696275</v>
      </c>
      <c r="P248" s="14"/>
      <c r="Q248" s="36">
        <v>727843</v>
      </c>
      <c r="R248" s="14"/>
      <c r="S248" s="36">
        <v>683129</v>
      </c>
    </row>
    <row r="249" spans="1:19" s="2" customFormat="1" ht="81" customHeight="1">
      <c r="A249" s="159" t="s">
        <v>1015</v>
      </c>
      <c r="B249" s="155" t="s">
        <v>967</v>
      </c>
      <c r="C249" s="153" t="s">
        <v>122</v>
      </c>
      <c r="D249" s="155" t="s">
        <v>133</v>
      </c>
      <c r="E249" s="155" t="s">
        <v>245</v>
      </c>
      <c r="F249" s="155" t="s">
        <v>125</v>
      </c>
      <c r="G249" s="155" t="s">
        <v>126</v>
      </c>
      <c r="H249" s="151" t="s">
        <v>127</v>
      </c>
      <c r="I249" s="20" t="s">
        <v>639</v>
      </c>
      <c r="J249" s="14">
        <v>13</v>
      </c>
      <c r="K249" s="36">
        <v>135907</v>
      </c>
      <c r="L249" s="14">
        <v>14</v>
      </c>
      <c r="M249" s="36">
        <v>147590</v>
      </c>
      <c r="N249" s="14">
        <v>14</v>
      </c>
      <c r="O249" s="36">
        <v>141734</v>
      </c>
      <c r="P249" s="14">
        <v>14</v>
      </c>
      <c r="Q249" s="36">
        <v>142177</v>
      </c>
      <c r="R249" s="14">
        <v>14</v>
      </c>
      <c r="S249" s="36">
        <v>142177</v>
      </c>
    </row>
    <row r="250" spans="1:19" s="2" customFormat="1" ht="81" customHeight="1">
      <c r="A250" s="160"/>
      <c r="B250" s="156"/>
      <c r="C250" s="154"/>
      <c r="D250" s="156"/>
      <c r="E250" s="156"/>
      <c r="F250" s="156"/>
      <c r="G250" s="156"/>
      <c r="H250" s="152"/>
      <c r="I250" s="20" t="s">
        <v>643</v>
      </c>
      <c r="J250" s="14"/>
      <c r="K250" s="36">
        <v>2754</v>
      </c>
      <c r="L250" s="14"/>
      <c r="M250" s="36">
        <v>3492</v>
      </c>
      <c r="N250" s="14"/>
      <c r="O250" s="36">
        <v>3699</v>
      </c>
      <c r="P250" s="14"/>
      <c r="Q250" s="36">
        <v>3869</v>
      </c>
      <c r="R250" s="14"/>
      <c r="S250" s="36">
        <v>3631</v>
      </c>
    </row>
    <row r="251" spans="1:19" s="2" customFormat="1" ht="81" customHeight="1">
      <c r="A251" s="159" t="s">
        <v>1016</v>
      </c>
      <c r="B251" s="155" t="s">
        <v>967</v>
      </c>
      <c r="C251" s="153" t="s">
        <v>122</v>
      </c>
      <c r="D251" s="155" t="s">
        <v>133</v>
      </c>
      <c r="E251" s="155" t="s">
        <v>246</v>
      </c>
      <c r="F251" s="155" t="s">
        <v>125</v>
      </c>
      <c r="G251" s="155" t="s">
        <v>126</v>
      </c>
      <c r="H251" s="151" t="s">
        <v>127</v>
      </c>
      <c r="I251" s="20" t="s">
        <v>657</v>
      </c>
      <c r="J251" s="14">
        <v>1</v>
      </c>
      <c r="K251" s="36">
        <v>137791</v>
      </c>
      <c r="L251" s="14">
        <v>1</v>
      </c>
      <c r="M251" s="36">
        <v>134452</v>
      </c>
      <c r="N251" s="14">
        <v>1</v>
      </c>
      <c r="O251" s="36">
        <v>128655</v>
      </c>
      <c r="P251" s="14">
        <v>0</v>
      </c>
      <c r="Q251" s="36">
        <v>0</v>
      </c>
      <c r="R251" s="14">
        <v>0</v>
      </c>
      <c r="S251" s="36">
        <v>0</v>
      </c>
    </row>
    <row r="252" spans="1:19" s="2" customFormat="1" ht="81" customHeight="1">
      <c r="A252" s="160"/>
      <c r="B252" s="156"/>
      <c r="C252" s="154"/>
      <c r="D252" s="156"/>
      <c r="E252" s="156"/>
      <c r="F252" s="156"/>
      <c r="G252" s="156"/>
      <c r="H252" s="152"/>
      <c r="I252" s="20" t="s">
        <v>643</v>
      </c>
      <c r="J252" s="14"/>
      <c r="K252" s="36">
        <v>6072</v>
      </c>
      <c r="L252" s="14"/>
      <c r="M252" s="36">
        <v>5804</v>
      </c>
      <c r="N252" s="14"/>
      <c r="O252" s="36">
        <v>5941</v>
      </c>
      <c r="P252" s="14"/>
      <c r="Q252" s="36">
        <v>0</v>
      </c>
      <c r="R252" s="14"/>
      <c r="S252" s="36">
        <v>0</v>
      </c>
    </row>
    <row r="253" spans="1:19" s="2" customFormat="1" ht="81" customHeight="1">
      <c r="A253" s="159" t="s">
        <v>1017</v>
      </c>
      <c r="B253" s="155" t="s">
        <v>967</v>
      </c>
      <c r="C253" s="153" t="s">
        <v>122</v>
      </c>
      <c r="D253" s="155" t="s">
        <v>133</v>
      </c>
      <c r="E253" s="155" t="s">
        <v>247</v>
      </c>
      <c r="F253" s="155" t="s">
        <v>125</v>
      </c>
      <c r="G253" s="155" t="s">
        <v>126</v>
      </c>
      <c r="H253" s="151" t="s">
        <v>127</v>
      </c>
      <c r="I253" s="20" t="s">
        <v>639</v>
      </c>
      <c r="J253" s="14">
        <v>159</v>
      </c>
      <c r="K253" s="36">
        <v>21348200</v>
      </c>
      <c r="L253" s="14">
        <v>87</v>
      </c>
      <c r="M253" s="36">
        <v>11881142</v>
      </c>
      <c r="N253" s="14">
        <v>55</v>
      </c>
      <c r="O253" s="36">
        <v>8217112</v>
      </c>
      <c r="P253" s="14">
        <v>25</v>
      </c>
      <c r="Q253" s="36">
        <v>3744831</v>
      </c>
      <c r="R253" s="14">
        <v>25</v>
      </c>
      <c r="S253" s="36">
        <v>3744831</v>
      </c>
    </row>
    <row r="254" spans="1:19" s="2" customFormat="1" ht="81" customHeight="1">
      <c r="A254" s="160"/>
      <c r="B254" s="156"/>
      <c r="C254" s="154"/>
      <c r="D254" s="156"/>
      <c r="E254" s="156"/>
      <c r="F254" s="156"/>
      <c r="G254" s="156"/>
      <c r="H254" s="152"/>
      <c r="I254" s="20" t="s">
        <v>643</v>
      </c>
      <c r="J254" s="14"/>
      <c r="K254" s="36">
        <v>686772</v>
      </c>
      <c r="L254" s="14"/>
      <c r="M254" s="36">
        <v>360891</v>
      </c>
      <c r="N254" s="14"/>
      <c r="O254" s="36">
        <v>225154</v>
      </c>
      <c r="P254" s="14"/>
      <c r="Q254" s="36">
        <v>103281</v>
      </c>
      <c r="R254" s="14"/>
      <c r="S254" s="36">
        <v>96936</v>
      </c>
    </row>
    <row r="255" spans="1:19" s="2" customFormat="1" ht="81" customHeight="1">
      <c r="A255" s="159" t="s">
        <v>1018</v>
      </c>
      <c r="B255" s="155" t="s">
        <v>967</v>
      </c>
      <c r="C255" s="153" t="s">
        <v>122</v>
      </c>
      <c r="D255" s="155" t="s">
        <v>133</v>
      </c>
      <c r="E255" s="155" t="s">
        <v>248</v>
      </c>
      <c r="F255" s="155" t="s">
        <v>125</v>
      </c>
      <c r="G255" s="155" t="s">
        <v>126</v>
      </c>
      <c r="H255" s="151" t="s">
        <v>127</v>
      </c>
      <c r="I255" s="20" t="s">
        <v>639</v>
      </c>
      <c r="J255" s="14">
        <v>4</v>
      </c>
      <c r="K255" s="36">
        <v>549584</v>
      </c>
      <c r="L255" s="14">
        <v>0</v>
      </c>
      <c r="M255" s="36">
        <v>0</v>
      </c>
      <c r="N255" s="14">
        <v>0</v>
      </c>
      <c r="O255" s="36">
        <v>0</v>
      </c>
      <c r="P255" s="14">
        <v>0</v>
      </c>
      <c r="Q255" s="36">
        <v>0</v>
      </c>
      <c r="R255" s="14">
        <v>0</v>
      </c>
      <c r="S255" s="36">
        <v>0</v>
      </c>
    </row>
    <row r="256" spans="1:19" s="2" customFormat="1" ht="67.150000000000006" customHeight="1">
      <c r="A256" s="160"/>
      <c r="B256" s="156"/>
      <c r="C256" s="154"/>
      <c r="D256" s="156"/>
      <c r="E256" s="156"/>
      <c r="F256" s="156"/>
      <c r="G256" s="156"/>
      <c r="H256" s="152"/>
      <c r="I256" s="20" t="s">
        <v>643</v>
      </c>
      <c r="J256" s="14"/>
      <c r="K256" s="36">
        <v>18518</v>
      </c>
      <c r="L256" s="14"/>
      <c r="M256" s="36">
        <v>0</v>
      </c>
      <c r="N256" s="14"/>
      <c r="O256" s="36">
        <v>0</v>
      </c>
      <c r="P256" s="14"/>
      <c r="Q256" s="36">
        <v>0</v>
      </c>
      <c r="R256" s="14"/>
      <c r="S256" s="36">
        <v>0</v>
      </c>
    </row>
    <row r="257" spans="1:19" s="2" customFormat="1" ht="81" customHeight="1">
      <c r="A257" s="159" t="s">
        <v>1019</v>
      </c>
      <c r="B257" s="155" t="s">
        <v>967</v>
      </c>
      <c r="C257" s="153" t="s">
        <v>122</v>
      </c>
      <c r="D257" s="155" t="s">
        <v>133</v>
      </c>
      <c r="E257" s="155" t="s">
        <v>249</v>
      </c>
      <c r="F257" s="155" t="s">
        <v>125</v>
      </c>
      <c r="G257" s="155" t="s">
        <v>126</v>
      </c>
      <c r="H257" s="151" t="s">
        <v>127</v>
      </c>
      <c r="I257" s="20" t="s">
        <v>639</v>
      </c>
      <c r="J257" s="14">
        <v>14</v>
      </c>
      <c r="K257" s="36">
        <v>144997</v>
      </c>
      <c r="L257" s="14">
        <v>8</v>
      </c>
      <c r="M257" s="36">
        <v>86301</v>
      </c>
      <c r="N257" s="14">
        <v>8</v>
      </c>
      <c r="O257" s="36">
        <v>82898</v>
      </c>
      <c r="P257" s="14">
        <v>5</v>
      </c>
      <c r="Q257" s="36">
        <v>83244</v>
      </c>
      <c r="R257" s="14">
        <v>5</v>
      </c>
      <c r="S257" s="36">
        <v>83244</v>
      </c>
    </row>
    <row r="258" spans="1:19" s="2" customFormat="1" ht="60.6" customHeight="1">
      <c r="A258" s="160"/>
      <c r="B258" s="156"/>
      <c r="C258" s="154"/>
      <c r="D258" s="156"/>
      <c r="E258" s="156"/>
      <c r="F258" s="156"/>
      <c r="G258" s="156"/>
      <c r="H258" s="152"/>
      <c r="I258" s="20" t="s">
        <v>643</v>
      </c>
      <c r="J258" s="14"/>
      <c r="K258" s="36">
        <v>2612</v>
      </c>
      <c r="L258" s="14"/>
      <c r="M258" s="36">
        <v>1926</v>
      </c>
      <c r="N258" s="14"/>
      <c r="O258" s="36">
        <v>2049</v>
      </c>
      <c r="P258" s="14"/>
      <c r="Q258" s="36">
        <v>2143</v>
      </c>
      <c r="R258" s="14"/>
      <c r="S258" s="36">
        <v>2011</v>
      </c>
    </row>
    <row r="259" spans="1:19" s="2" customFormat="1" ht="81" customHeight="1">
      <c r="A259" s="159" t="s">
        <v>1020</v>
      </c>
      <c r="B259" s="155" t="s">
        <v>967</v>
      </c>
      <c r="C259" s="153" t="s">
        <v>122</v>
      </c>
      <c r="D259" s="155" t="s">
        <v>133</v>
      </c>
      <c r="E259" s="155" t="s">
        <v>250</v>
      </c>
      <c r="F259" s="155" t="s">
        <v>125</v>
      </c>
      <c r="G259" s="155" t="s">
        <v>126</v>
      </c>
      <c r="H259" s="151" t="s">
        <v>127</v>
      </c>
      <c r="I259" s="20" t="s">
        <v>639</v>
      </c>
      <c r="J259" s="14"/>
      <c r="K259" s="36"/>
      <c r="L259" s="14">
        <v>1</v>
      </c>
      <c r="M259" s="36">
        <v>134452</v>
      </c>
      <c r="N259" s="14">
        <v>0</v>
      </c>
      <c r="O259" s="36">
        <v>0</v>
      </c>
      <c r="P259" s="14">
        <v>0</v>
      </c>
      <c r="Q259" s="36">
        <v>0</v>
      </c>
      <c r="R259" s="14">
        <v>0</v>
      </c>
      <c r="S259" s="36">
        <v>0</v>
      </c>
    </row>
    <row r="260" spans="1:19" s="2" customFormat="1" ht="81" customHeight="1">
      <c r="A260" s="160"/>
      <c r="B260" s="156"/>
      <c r="C260" s="154"/>
      <c r="D260" s="156"/>
      <c r="E260" s="156"/>
      <c r="F260" s="156"/>
      <c r="G260" s="156"/>
      <c r="H260" s="152"/>
      <c r="I260" s="20" t="s">
        <v>643</v>
      </c>
      <c r="J260" s="14"/>
      <c r="K260" s="36"/>
      <c r="L260" s="14"/>
      <c r="M260" s="36">
        <v>5804</v>
      </c>
      <c r="N260" s="14"/>
      <c r="O260" s="36">
        <v>0</v>
      </c>
      <c r="P260" s="14"/>
      <c r="Q260" s="36">
        <v>0</v>
      </c>
      <c r="R260" s="14"/>
      <c r="S260" s="36">
        <v>0</v>
      </c>
    </row>
    <row r="261" spans="1:19" s="2" customFormat="1" ht="81" customHeight="1">
      <c r="A261" s="159" t="s">
        <v>1021</v>
      </c>
      <c r="B261" s="155" t="s">
        <v>967</v>
      </c>
      <c r="C261" s="153" t="s">
        <v>122</v>
      </c>
      <c r="D261" s="155" t="s">
        <v>133</v>
      </c>
      <c r="E261" s="155" t="s">
        <v>251</v>
      </c>
      <c r="F261" s="155" t="s">
        <v>125</v>
      </c>
      <c r="G261" s="155" t="s">
        <v>126</v>
      </c>
      <c r="H261" s="151" t="s">
        <v>127</v>
      </c>
      <c r="I261" s="20" t="s">
        <v>639</v>
      </c>
      <c r="J261" s="14">
        <v>99</v>
      </c>
      <c r="K261" s="36">
        <v>10693314</v>
      </c>
      <c r="L261" s="14">
        <v>107</v>
      </c>
      <c r="M261" s="36">
        <v>12667699</v>
      </c>
      <c r="N261" s="14">
        <v>107</v>
      </c>
      <c r="O261" s="36">
        <v>13455274</v>
      </c>
      <c r="P261" s="14">
        <v>107</v>
      </c>
      <c r="Q261" s="36">
        <v>13321077</v>
      </c>
      <c r="R261" s="14">
        <v>107</v>
      </c>
      <c r="S261" s="36">
        <v>13321077</v>
      </c>
    </row>
    <row r="262" spans="1:19" s="2" customFormat="1" ht="81" customHeight="1">
      <c r="A262" s="160"/>
      <c r="B262" s="156"/>
      <c r="C262" s="154"/>
      <c r="D262" s="156"/>
      <c r="E262" s="156"/>
      <c r="F262" s="156"/>
      <c r="G262" s="156"/>
      <c r="H262" s="152"/>
      <c r="I262" s="20" t="s">
        <v>643</v>
      </c>
      <c r="J262" s="14"/>
      <c r="K262" s="36">
        <v>366799</v>
      </c>
      <c r="L262" s="14"/>
      <c r="M262" s="36">
        <v>638500</v>
      </c>
      <c r="N262" s="14"/>
      <c r="O262" s="36">
        <v>637005</v>
      </c>
      <c r="P262" s="14"/>
      <c r="Q262" s="36">
        <v>646938</v>
      </c>
      <c r="R262" s="14"/>
      <c r="S262" s="36">
        <v>607195</v>
      </c>
    </row>
    <row r="263" spans="1:19" s="2" customFormat="1" ht="81" customHeight="1">
      <c r="A263" s="159" t="s">
        <v>1022</v>
      </c>
      <c r="B263" s="155" t="s">
        <v>967</v>
      </c>
      <c r="C263" s="153" t="s">
        <v>122</v>
      </c>
      <c r="D263" s="155" t="s">
        <v>133</v>
      </c>
      <c r="E263" s="155" t="s">
        <v>252</v>
      </c>
      <c r="F263" s="155" t="s">
        <v>125</v>
      </c>
      <c r="G263" s="155" t="s">
        <v>126</v>
      </c>
      <c r="H263" s="151" t="s">
        <v>127</v>
      </c>
      <c r="I263" s="20" t="s">
        <v>639</v>
      </c>
      <c r="J263" s="14"/>
      <c r="K263" s="36"/>
      <c r="L263" s="14">
        <v>1</v>
      </c>
      <c r="M263" s="36">
        <v>195993</v>
      </c>
      <c r="N263" s="14">
        <v>0</v>
      </c>
      <c r="O263" s="36">
        <v>0</v>
      </c>
      <c r="P263" s="14">
        <v>0</v>
      </c>
      <c r="Q263" s="36">
        <v>0</v>
      </c>
      <c r="R263" s="14">
        <v>0</v>
      </c>
      <c r="S263" s="36">
        <v>0</v>
      </c>
    </row>
    <row r="264" spans="1:19" s="2" customFormat="1" ht="81" customHeight="1">
      <c r="A264" s="160"/>
      <c r="B264" s="156"/>
      <c r="C264" s="154"/>
      <c r="D264" s="156"/>
      <c r="E264" s="156"/>
      <c r="F264" s="156"/>
      <c r="G264" s="156"/>
      <c r="H264" s="152"/>
      <c r="I264" s="20" t="s">
        <v>643</v>
      </c>
      <c r="J264" s="14"/>
      <c r="K264" s="36"/>
      <c r="L264" s="14"/>
      <c r="M264" s="36">
        <v>5597</v>
      </c>
      <c r="N264" s="14"/>
      <c r="O264" s="36">
        <v>0</v>
      </c>
      <c r="P264" s="14"/>
      <c r="Q264" s="36">
        <v>0</v>
      </c>
      <c r="R264" s="14"/>
      <c r="S264" s="36">
        <v>0</v>
      </c>
    </row>
    <row r="265" spans="1:19" s="2" customFormat="1" ht="81" customHeight="1">
      <c r="A265" s="159" t="s">
        <v>1023</v>
      </c>
      <c r="B265" s="155" t="s">
        <v>967</v>
      </c>
      <c r="C265" s="153" t="s">
        <v>122</v>
      </c>
      <c r="D265" s="155" t="s">
        <v>133</v>
      </c>
      <c r="E265" s="155" t="s">
        <v>253</v>
      </c>
      <c r="F265" s="155" t="s">
        <v>125</v>
      </c>
      <c r="G265" s="155" t="s">
        <v>126</v>
      </c>
      <c r="H265" s="151" t="s">
        <v>127</v>
      </c>
      <c r="I265" s="20" t="s">
        <v>639</v>
      </c>
      <c r="J265" s="14">
        <v>55</v>
      </c>
      <c r="K265" s="36">
        <v>5423752</v>
      </c>
      <c r="L265" s="14">
        <v>45</v>
      </c>
      <c r="M265" s="36">
        <v>4675267</v>
      </c>
      <c r="N265" s="14">
        <v>45</v>
      </c>
      <c r="O265" s="36">
        <v>4092090</v>
      </c>
      <c r="P265" s="14">
        <v>44</v>
      </c>
      <c r="Q265" s="36">
        <v>4321955</v>
      </c>
      <c r="R265" s="14">
        <v>44</v>
      </c>
      <c r="S265" s="36">
        <v>4321955</v>
      </c>
    </row>
    <row r="266" spans="1:19" s="2" customFormat="1" ht="81" customHeight="1">
      <c r="A266" s="160"/>
      <c r="B266" s="156"/>
      <c r="C266" s="154"/>
      <c r="D266" s="156"/>
      <c r="E266" s="156"/>
      <c r="F266" s="156"/>
      <c r="G266" s="156"/>
      <c r="H266" s="152"/>
      <c r="I266" s="20" t="s">
        <v>643</v>
      </c>
      <c r="J266" s="14"/>
      <c r="K266" s="36">
        <v>253108</v>
      </c>
      <c r="L266" s="14"/>
      <c r="M266" s="36">
        <v>463621</v>
      </c>
      <c r="N266" s="14"/>
      <c r="O266" s="36">
        <v>228710</v>
      </c>
      <c r="P266" s="14"/>
      <c r="Q266" s="36">
        <v>227969</v>
      </c>
      <c r="R266" s="14"/>
      <c r="S266" s="36">
        <v>213964</v>
      </c>
    </row>
    <row r="267" spans="1:19" s="2" customFormat="1" ht="81" customHeight="1">
      <c r="A267" s="159" t="s">
        <v>1024</v>
      </c>
      <c r="B267" s="155" t="s">
        <v>967</v>
      </c>
      <c r="C267" s="153" t="s">
        <v>122</v>
      </c>
      <c r="D267" s="155" t="s">
        <v>133</v>
      </c>
      <c r="E267" s="155" t="s">
        <v>254</v>
      </c>
      <c r="F267" s="155" t="s">
        <v>125</v>
      </c>
      <c r="G267" s="155" t="s">
        <v>126</v>
      </c>
      <c r="H267" s="151" t="s">
        <v>127</v>
      </c>
      <c r="I267" s="20" t="s">
        <v>639</v>
      </c>
      <c r="J267" s="14">
        <v>45</v>
      </c>
      <c r="K267" s="36">
        <v>5059853</v>
      </c>
      <c r="L267" s="14">
        <v>47</v>
      </c>
      <c r="M267" s="36">
        <v>5669799</v>
      </c>
      <c r="N267" s="14">
        <v>47</v>
      </c>
      <c r="O267" s="36">
        <v>5776004</v>
      </c>
      <c r="P267" s="14">
        <v>47</v>
      </c>
      <c r="Q267" s="36">
        <v>5619238</v>
      </c>
      <c r="R267" s="14">
        <v>47</v>
      </c>
      <c r="S267" s="36">
        <v>5619238</v>
      </c>
    </row>
    <row r="268" spans="1:19" s="2" customFormat="1" ht="81" customHeight="1">
      <c r="A268" s="160"/>
      <c r="B268" s="156"/>
      <c r="C268" s="154"/>
      <c r="D268" s="156"/>
      <c r="E268" s="156"/>
      <c r="F268" s="156"/>
      <c r="G268" s="156"/>
      <c r="H268" s="152"/>
      <c r="I268" s="20" t="s">
        <v>643</v>
      </c>
      <c r="J268" s="14"/>
      <c r="K268" s="36">
        <v>135489</v>
      </c>
      <c r="L268" s="14"/>
      <c r="M268" s="36">
        <v>142489</v>
      </c>
      <c r="N268" s="14"/>
      <c r="O268" s="36">
        <v>142064</v>
      </c>
      <c r="P268" s="14"/>
      <c r="Q268" s="36">
        <v>142244</v>
      </c>
      <c r="R268" s="14"/>
      <c r="S268" s="36">
        <v>133506</v>
      </c>
    </row>
    <row r="269" spans="1:19" s="2" customFormat="1" ht="81" customHeight="1">
      <c r="A269" s="159" t="s">
        <v>1025</v>
      </c>
      <c r="B269" s="155" t="s">
        <v>967</v>
      </c>
      <c r="C269" s="153" t="s">
        <v>122</v>
      </c>
      <c r="D269" s="155" t="s">
        <v>133</v>
      </c>
      <c r="E269" s="155" t="s">
        <v>141</v>
      </c>
      <c r="F269" s="155" t="s">
        <v>125</v>
      </c>
      <c r="G269" s="155" t="s">
        <v>126</v>
      </c>
      <c r="H269" s="151" t="s">
        <v>127</v>
      </c>
      <c r="I269" s="20" t="s">
        <v>639</v>
      </c>
      <c r="J269" s="14">
        <v>92</v>
      </c>
      <c r="K269" s="36">
        <v>12312880</v>
      </c>
      <c r="L269" s="14">
        <v>104</v>
      </c>
      <c r="M269" s="36">
        <v>14811001</v>
      </c>
      <c r="N269" s="14">
        <v>118</v>
      </c>
      <c r="O269" s="36">
        <v>15244338</v>
      </c>
      <c r="P269" s="14">
        <v>109</v>
      </c>
      <c r="Q269" s="36">
        <v>14052621</v>
      </c>
      <c r="R269" s="14">
        <v>109</v>
      </c>
      <c r="S269" s="36">
        <v>14052621</v>
      </c>
    </row>
    <row r="270" spans="1:19" s="2" customFormat="1" ht="81" customHeight="1">
      <c r="A270" s="160"/>
      <c r="B270" s="156"/>
      <c r="C270" s="154"/>
      <c r="D270" s="156"/>
      <c r="E270" s="156"/>
      <c r="F270" s="156"/>
      <c r="G270" s="156"/>
      <c r="H270" s="152"/>
      <c r="I270" s="20" t="s">
        <v>643</v>
      </c>
      <c r="J270" s="14"/>
      <c r="K270" s="36">
        <v>422747</v>
      </c>
      <c r="L270" s="14"/>
      <c r="M270" s="36">
        <v>477939</v>
      </c>
      <c r="N270" s="14"/>
      <c r="O270" s="36">
        <v>505894</v>
      </c>
      <c r="P270" s="14"/>
      <c r="Q270" s="36">
        <v>426415</v>
      </c>
      <c r="R270" s="14"/>
      <c r="S270" s="36">
        <v>400219</v>
      </c>
    </row>
    <row r="271" spans="1:19" s="2" customFormat="1" ht="81" customHeight="1">
      <c r="A271" s="159" t="s">
        <v>1026</v>
      </c>
      <c r="B271" s="155" t="s">
        <v>967</v>
      </c>
      <c r="C271" s="153" t="s">
        <v>122</v>
      </c>
      <c r="D271" s="155" t="s">
        <v>133</v>
      </c>
      <c r="E271" s="155" t="s">
        <v>255</v>
      </c>
      <c r="F271" s="155" t="s">
        <v>125</v>
      </c>
      <c r="G271" s="155" t="s">
        <v>126</v>
      </c>
      <c r="H271" s="151" t="s">
        <v>127</v>
      </c>
      <c r="I271" s="20" t="s">
        <v>639</v>
      </c>
      <c r="J271" s="14">
        <v>12</v>
      </c>
      <c r="K271" s="36">
        <v>152175</v>
      </c>
      <c r="L271" s="14">
        <v>10</v>
      </c>
      <c r="M271" s="36">
        <v>138730</v>
      </c>
      <c r="N271" s="14">
        <v>10</v>
      </c>
      <c r="O271" s="36">
        <v>126168</v>
      </c>
      <c r="P271" s="14">
        <v>9</v>
      </c>
      <c r="Q271" s="36">
        <v>112804</v>
      </c>
      <c r="R271" s="14">
        <v>9</v>
      </c>
      <c r="S271" s="36">
        <v>112804</v>
      </c>
    </row>
    <row r="272" spans="1:19" s="2" customFormat="1" ht="81" customHeight="1">
      <c r="A272" s="160"/>
      <c r="B272" s="156"/>
      <c r="C272" s="154"/>
      <c r="D272" s="156"/>
      <c r="E272" s="156"/>
      <c r="F272" s="156"/>
      <c r="G272" s="156"/>
      <c r="H272" s="152"/>
      <c r="I272" s="20" t="s">
        <v>643</v>
      </c>
      <c r="J272" s="14"/>
      <c r="K272" s="36">
        <v>5203</v>
      </c>
      <c r="L272" s="14"/>
      <c r="M272" s="36">
        <v>4490</v>
      </c>
      <c r="N272" s="14"/>
      <c r="O272" s="36">
        <v>4186</v>
      </c>
      <c r="P272" s="14"/>
      <c r="Q272" s="36">
        <v>3432</v>
      </c>
      <c r="R272" s="14"/>
      <c r="S272" s="36">
        <v>3221</v>
      </c>
    </row>
    <row r="273" spans="1:19" s="2" customFormat="1" ht="81" customHeight="1">
      <c r="A273" s="159" t="s">
        <v>1027</v>
      </c>
      <c r="B273" s="155" t="s">
        <v>967</v>
      </c>
      <c r="C273" s="153" t="s">
        <v>122</v>
      </c>
      <c r="D273" s="155" t="s">
        <v>133</v>
      </c>
      <c r="E273" s="155" t="s">
        <v>142</v>
      </c>
      <c r="F273" s="155" t="s">
        <v>125</v>
      </c>
      <c r="G273" s="155" t="s">
        <v>126</v>
      </c>
      <c r="H273" s="151" t="s">
        <v>127</v>
      </c>
      <c r="I273" s="20" t="s">
        <v>639</v>
      </c>
      <c r="J273" s="14">
        <v>111</v>
      </c>
      <c r="K273" s="36">
        <v>15760701</v>
      </c>
      <c r="L273" s="14">
        <v>61</v>
      </c>
      <c r="M273" s="36">
        <v>8397650</v>
      </c>
      <c r="N273" s="14">
        <v>45</v>
      </c>
      <c r="O273" s="36">
        <v>7034492</v>
      </c>
      <c r="P273" s="14">
        <v>0</v>
      </c>
      <c r="Q273" s="36">
        <v>0</v>
      </c>
      <c r="R273" s="14">
        <v>0</v>
      </c>
      <c r="S273" s="36">
        <v>0</v>
      </c>
    </row>
    <row r="274" spans="1:19" s="2" customFormat="1" ht="81" customHeight="1">
      <c r="A274" s="160"/>
      <c r="B274" s="156"/>
      <c r="C274" s="154"/>
      <c r="D274" s="156"/>
      <c r="E274" s="156"/>
      <c r="F274" s="156"/>
      <c r="G274" s="156"/>
      <c r="H274" s="152"/>
      <c r="I274" s="20" t="s">
        <v>643</v>
      </c>
      <c r="J274" s="14"/>
      <c r="K274" s="36">
        <v>482139</v>
      </c>
      <c r="L274" s="14"/>
      <c r="M274" s="36">
        <v>248612</v>
      </c>
      <c r="N274" s="14"/>
      <c r="O274" s="36">
        <v>207289</v>
      </c>
      <c r="P274" s="14"/>
      <c r="Q274" s="36">
        <v>0</v>
      </c>
      <c r="R274" s="14"/>
      <c r="S274" s="36">
        <v>0</v>
      </c>
    </row>
    <row r="275" spans="1:19" s="2" customFormat="1" ht="81" customHeight="1">
      <c r="A275" s="159" t="s">
        <v>1028</v>
      </c>
      <c r="B275" s="155" t="s">
        <v>967</v>
      </c>
      <c r="C275" s="153" t="s">
        <v>122</v>
      </c>
      <c r="D275" s="155" t="s">
        <v>133</v>
      </c>
      <c r="E275" s="155" t="s">
        <v>256</v>
      </c>
      <c r="F275" s="155" t="s">
        <v>125</v>
      </c>
      <c r="G275" s="155" t="s">
        <v>126</v>
      </c>
      <c r="H275" s="151" t="s">
        <v>127</v>
      </c>
      <c r="I275" s="20" t="s">
        <v>639</v>
      </c>
      <c r="J275" s="14">
        <v>17</v>
      </c>
      <c r="K275" s="36">
        <v>239254</v>
      </c>
      <c r="L275" s="14">
        <v>12</v>
      </c>
      <c r="M275" s="36">
        <v>159204</v>
      </c>
      <c r="N275" s="14">
        <v>9</v>
      </c>
      <c r="O275" s="36">
        <v>133303</v>
      </c>
      <c r="P275" s="14">
        <v>0</v>
      </c>
      <c r="Q275" s="36">
        <v>0</v>
      </c>
      <c r="R275" s="14">
        <v>0</v>
      </c>
      <c r="S275" s="36">
        <v>0</v>
      </c>
    </row>
    <row r="276" spans="1:19" s="2" customFormat="1" ht="81" customHeight="1">
      <c r="A276" s="160"/>
      <c r="B276" s="156"/>
      <c r="C276" s="154"/>
      <c r="D276" s="156"/>
      <c r="E276" s="156"/>
      <c r="F276" s="156"/>
      <c r="G276" s="156"/>
      <c r="H276" s="152"/>
      <c r="I276" s="20" t="s">
        <v>643</v>
      </c>
      <c r="J276" s="14"/>
      <c r="K276" s="36">
        <v>7444</v>
      </c>
      <c r="L276" s="14"/>
      <c r="M276" s="36">
        <v>4874</v>
      </c>
      <c r="N276" s="14"/>
      <c r="O276" s="36">
        <v>3867</v>
      </c>
      <c r="P276" s="14"/>
      <c r="Q276" s="36">
        <v>0</v>
      </c>
      <c r="R276" s="14"/>
      <c r="S276" s="36">
        <v>0</v>
      </c>
    </row>
    <row r="277" spans="1:19" s="2" customFormat="1" ht="81" customHeight="1">
      <c r="A277" s="159" t="s">
        <v>1029</v>
      </c>
      <c r="B277" s="155" t="s">
        <v>967</v>
      </c>
      <c r="C277" s="153" t="s">
        <v>122</v>
      </c>
      <c r="D277" s="155" t="s">
        <v>133</v>
      </c>
      <c r="E277" s="155" t="s">
        <v>134</v>
      </c>
      <c r="F277" s="155" t="s">
        <v>125</v>
      </c>
      <c r="G277" s="155" t="s">
        <v>126</v>
      </c>
      <c r="H277" s="151" t="s">
        <v>127</v>
      </c>
      <c r="I277" s="20" t="s">
        <v>639</v>
      </c>
      <c r="J277" s="14">
        <v>28</v>
      </c>
      <c r="K277" s="36">
        <v>4373990</v>
      </c>
      <c r="L277" s="14">
        <v>23</v>
      </c>
      <c r="M277" s="36">
        <v>3652665</v>
      </c>
      <c r="N277" s="14">
        <v>23</v>
      </c>
      <c r="O277" s="36">
        <v>3670997</v>
      </c>
      <c r="P277" s="14">
        <v>23</v>
      </c>
      <c r="Q277" s="36">
        <v>4069964</v>
      </c>
      <c r="R277" s="14">
        <v>23</v>
      </c>
      <c r="S277" s="36">
        <v>4069964</v>
      </c>
    </row>
    <row r="278" spans="1:19" s="2" customFormat="1" ht="60.6" customHeight="1">
      <c r="A278" s="160"/>
      <c r="B278" s="156"/>
      <c r="C278" s="154"/>
      <c r="D278" s="156"/>
      <c r="E278" s="156"/>
      <c r="F278" s="156"/>
      <c r="G278" s="156"/>
      <c r="H278" s="152"/>
      <c r="I278" s="20" t="s">
        <v>643</v>
      </c>
      <c r="J278" s="14"/>
      <c r="K278" s="36">
        <v>120194</v>
      </c>
      <c r="L278" s="14"/>
      <c r="M278" s="36">
        <v>99569</v>
      </c>
      <c r="N278" s="14"/>
      <c r="O278" s="36">
        <v>99022</v>
      </c>
      <c r="P278" s="14"/>
      <c r="Q278" s="36">
        <v>115115</v>
      </c>
      <c r="R278" s="14"/>
      <c r="S278" s="36">
        <v>108043</v>
      </c>
    </row>
    <row r="279" spans="1:19" s="2" customFormat="1" ht="81" customHeight="1">
      <c r="A279" s="159" t="s">
        <v>1030</v>
      </c>
      <c r="B279" s="155" t="s">
        <v>967</v>
      </c>
      <c r="C279" s="153" t="s">
        <v>122</v>
      </c>
      <c r="D279" s="155" t="s">
        <v>133</v>
      </c>
      <c r="E279" s="155" t="s">
        <v>257</v>
      </c>
      <c r="F279" s="155" t="s">
        <v>125</v>
      </c>
      <c r="G279" s="155" t="s">
        <v>126</v>
      </c>
      <c r="H279" s="151" t="s">
        <v>127</v>
      </c>
      <c r="I279" s="20" t="s">
        <v>639</v>
      </c>
      <c r="J279" s="14">
        <v>5</v>
      </c>
      <c r="K279" s="36">
        <v>51738</v>
      </c>
      <c r="L279" s="14">
        <v>5</v>
      </c>
      <c r="M279" s="36">
        <v>52514</v>
      </c>
      <c r="N279" s="14">
        <v>5</v>
      </c>
      <c r="O279" s="36">
        <v>84102</v>
      </c>
      <c r="P279" s="14">
        <v>5</v>
      </c>
      <c r="Q279" s="36">
        <v>106635</v>
      </c>
      <c r="R279" s="14">
        <v>5</v>
      </c>
      <c r="S279" s="36">
        <v>106635</v>
      </c>
    </row>
    <row r="280" spans="1:19" s="2" customFormat="1" ht="66.599999999999994" customHeight="1">
      <c r="A280" s="160"/>
      <c r="B280" s="156"/>
      <c r="C280" s="154"/>
      <c r="D280" s="156"/>
      <c r="E280" s="156"/>
      <c r="F280" s="156"/>
      <c r="G280" s="156"/>
      <c r="H280" s="152"/>
      <c r="I280" s="20" t="s">
        <v>643</v>
      </c>
      <c r="J280" s="14"/>
      <c r="K280" s="36">
        <v>2343</v>
      </c>
      <c r="L280" s="14"/>
      <c r="M280" s="36">
        <v>2222</v>
      </c>
      <c r="N280" s="14"/>
      <c r="O280" s="36">
        <v>3009</v>
      </c>
      <c r="P280" s="14"/>
      <c r="Q280" s="36">
        <v>4005</v>
      </c>
      <c r="R280" s="14"/>
      <c r="S280" s="36">
        <v>3759</v>
      </c>
    </row>
    <row r="281" spans="1:19" s="2" customFormat="1" ht="81" customHeight="1">
      <c r="A281" s="159" t="s">
        <v>1031</v>
      </c>
      <c r="B281" s="155" t="s">
        <v>967</v>
      </c>
      <c r="C281" s="153" t="s">
        <v>122</v>
      </c>
      <c r="D281" s="155" t="s">
        <v>133</v>
      </c>
      <c r="E281" s="155" t="s">
        <v>258</v>
      </c>
      <c r="F281" s="155" t="s">
        <v>125</v>
      </c>
      <c r="G281" s="155" t="s">
        <v>126</v>
      </c>
      <c r="H281" s="151" t="s">
        <v>127</v>
      </c>
      <c r="I281" s="20" t="s">
        <v>639</v>
      </c>
      <c r="J281" s="14">
        <v>116</v>
      </c>
      <c r="K281" s="36">
        <v>12657977</v>
      </c>
      <c r="L281" s="14">
        <v>107</v>
      </c>
      <c r="M281" s="36">
        <v>12572935</v>
      </c>
      <c r="N281" s="14">
        <v>99</v>
      </c>
      <c r="O281" s="36">
        <v>11830555</v>
      </c>
      <c r="P281" s="14">
        <v>89</v>
      </c>
      <c r="Q281" s="36">
        <v>10640683</v>
      </c>
      <c r="R281" s="14">
        <v>89</v>
      </c>
      <c r="S281" s="36">
        <v>10640683</v>
      </c>
    </row>
    <row r="282" spans="1:19" s="2" customFormat="1" ht="65.45" customHeight="1">
      <c r="A282" s="160"/>
      <c r="B282" s="156"/>
      <c r="C282" s="154"/>
      <c r="D282" s="156"/>
      <c r="E282" s="156"/>
      <c r="F282" s="156"/>
      <c r="G282" s="156"/>
      <c r="H282" s="152"/>
      <c r="I282" s="20" t="s">
        <v>643</v>
      </c>
      <c r="J282" s="14"/>
      <c r="K282" s="36">
        <v>371539</v>
      </c>
      <c r="L282" s="14"/>
      <c r="M282" s="36">
        <v>451936</v>
      </c>
      <c r="N282" s="14"/>
      <c r="O282" s="36">
        <v>318925</v>
      </c>
      <c r="P282" s="14"/>
      <c r="Q282" s="36">
        <v>269355</v>
      </c>
      <c r="R282" s="14"/>
      <c r="S282" s="36">
        <v>252808</v>
      </c>
    </row>
    <row r="283" spans="1:19" s="2" customFormat="1" ht="81" customHeight="1">
      <c r="A283" s="159" t="s">
        <v>1032</v>
      </c>
      <c r="B283" s="155" t="s">
        <v>967</v>
      </c>
      <c r="C283" s="153" t="s">
        <v>122</v>
      </c>
      <c r="D283" s="155" t="s">
        <v>133</v>
      </c>
      <c r="E283" s="155" t="s">
        <v>259</v>
      </c>
      <c r="F283" s="155" t="s">
        <v>125</v>
      </c>
      <c r="G283" s="155" t="s">
        <v>126</v>
      </c>
      <c r="H283" s="151" t="s">
        <v>127</v>
      </c>
      <c r="I283" s="20" t="s">
        <v>639</v>
      </c>
      <c r="J283" s="14">
        <v>1</v>
      </c>
      <c r="K283" s="36">
        <v>186144</v>
      </c>
      <c r="L283" s="14">
        <v>0</v>
      </c>
      <c r="M283" s="36"/>
      <c r="N283" s="14">
        <v>0</v>
      </c>
      <c r="O283" s="36"/>
      <c r="P283" s="14">
        <v>0</v>
      </c>
      <c r="Q283" s="36"/>
      <c r="R283" s="14">
        <v>0</v>
      </c>
      <c r="S283" s="36"/>
    </row>
    <row r="284" spans="1:19" s="2" customFormat="1" ht="81" customHeight="1">
      <c r="A284" s="160"/>
      <c r="B284" s="156"/>
      <c r="C284" s="154"/>
      <c r="D284" s="156"/>
      <c r="E284" s="156"/>
      <c r="F284" s="156"/>
      <c r="G284" s="156"/>
      <c r="H284" s="152"/>
      <c r="I284" s="20" t="s">
        <v>643</v>
      </c>
      <c r="J284" s="14"/>
      <c r="K284" s="36">
        <v>4984</v>
      </c>
      <c r="L284" s="14"/>
      <c r="M284" s="36"/>
      <c r="N284" s="14"/>
      <c r="O284" s="36"/>
      <c r="P284" s="14"/>
      <c r="Q284" s="36"/>
      <c r="R284" s="14"/>
      <c r="S284" s="36"/>
    </row>
    <row r="285" spans="1:19" s="2" customFormat="1" ht="81" customHeight="1">
      <c r="A285" s="159" t="s">
        <v>1033</v>
      </c>
      <c r="B285" s="155" t="s">
        <v>967</v>
      </c>
      <c r="C285" s="153" t="s">
        <v>122</v>
      </c>
      <c r="D285" s="155" t="s">
        <v>133</v>
      </c>
      <c r="E285" s="155" t="s">
        <v>260</v>
      </c>
      <c r="F285" s="155" t="s">
        <v>125</v>
      </c>
      <c r="G285" s="155" t="s">
        <v>126</v>
      </c>
      <c r="H285" s="151" t="s">
        <v>127</v>
      </c>
      <c r="I285" s="20" t="s">
        <v>639</v>
      </c>
      <c r="J285" s="14">
        <v>154</v>
      </c>
      <c r="K285" s="36">
        <v>22004493</v>
      </c>
      <c r="L285" s="14">
        <v>146</v>
      </c>
      <c r="M285" s="36">
        <v>21669346</v>
      </c>
      <c r="N285" s="14">
        <v>149</v>
      </c>
      <c r="O285" s="36">
        <v>20604560</v>
      </c>
      <c r="P285" s="14">
        <v>147</v>
      </c>
      <c r="Q285" s="36">
        <v>18405114</v>
      </c>
      <c r="R285" s="14">
        <v>147</v>
      </c>
      <c r="S285" s="36">
        <v>18405114</v>
      </c>
    </row>
    <row r="286" spans="1:19" s="2" customFormat="1" ht="81" customHeight="1">
      <c r="A286" s="160"/>
      <c r="B286" s="156"/>
      <c r="C286" s="154"/>
      <c r="D286" s="156"/>
      <c r="E286" s="156"/>
      <c r="F286" s="156"/>
      <c r="G286" s="156"/>
      <c r="H286" s="152"/>
      <c r="I286" s="20" t="s">
        <v>643</v>
      </c>
      <c r="J286" s="14"/>
      <c r="K286" s="36">
        <v>690156</v>
      </c>
      <c r="L286" s="14"/>
      <c r="M286" s="36">
        <v>620838</v>
      </c>
      <c r="N286" s="14"/>
      <c r="O286" s="36">
        <v>650089</v>
      </c>
      <c r="P286" s="14"/>
      <c r="Q286" s="36">
        <v>595616</v>
      </c>
      <c r="R286" s="14"/>
      <c r="S286" s="36">
        <v>559026</v>
      </c>
    </row>
    <row r="287" spans="1:19" s="2" customFormat="1" ht="81" customHeight="1">
      <c r="A287" s="159" t="s">
        <v>1034</v>
      </c>
      <c r="B287" s="155" t="s">
        <v>967</v>
      </c>
      <c r="C287" s="153" t="s">
        <v>122</v>
      </c>
      <c r="D287" s="155" t="s">
        <v>133</v>
      </c>
      <c r="E287" s="155" t="s">
        <v>261</v>
      </c>
      <c r="F287" s="155" t="s">
        <v>125</v>
      </c>
      <c r="G287" s="155" t="s">
        <v>126</v>
      </c>
      <c r="H287" s="151" t="s">
        <v>127</v>
      </c>
      <c r="I287" s="20" t="s">
        <v>639</v>
      </c>
      <c r="J287" s="14">
        <v>1</v>
      </c>
      <c r="K287" s="36">
        <v>203651</v>
      </c>
      <c r="L287" s="14">
        <v>1</v>
      </c>
      <c r="M287" s="36">
        <v>244952</v>
      </c>
      <c r="N287" s="14">
        <v>1</v>
      </c>
      <c r="O287" s="36">
        <v>209991</v>
      </c>
      <c r="P287" s="14">
        <v>1</v>
      </c>
      <c r="Q287" s="36">
        <v>180740</v>
      </c>
      <c r="R287" s="14">
        <v>1</v>
      </c>
      <c r="S287" s="36">
        <v>180740</v>
      </c>
    </row>
    <row r="288" spans="1:19" s="2" customFormat="1" ht="81" customHeight="1">
      <c r="A288" s="160"/>
      <c r="B288" s="156"/>
      <c r="C288" s="154"/>
      <c r="D288" s="156"/>
      <c r="E288" s="156"/>
      <c r="F288" s="156"/>
      <c r="G288" s="156"/>
      <c r="H288" s="152"/>
      <c r="I288" s="20" t="s">
        <v>643</v>
      </c>
      <c r="J288" s="14"/>
      <c r="K288" s="36">
        <v>7075</v>
      </c>
      <c r="L288" s="14"/>
      <c r="M288" s="36">
        <v>7336</v>
      </c>
      <c r="N288" s="14"/>
      <c r="O288" s="36">
        <v>7017</v>
      </c>
      <c r="P288" s="14"/>
      <c r="Q288" s="36">
        <v>6180</v>
      </c>
      <c r="R288" s="14"/>
      <c r="S288" s="36">
        <v>5800</v>
      </c>
    </row>
    <row r="289" spans="1:19" s="2" customFormat="1" ht="62.45" customHeight="1">
      <c r="A289" s="159" t="s">
        <v>1035</v>
      </c>
      <c r="B289" s="155" t="s">
        <v>967</v>
      </c>
      <c r="C289" s="153" t="s">
        <v>122</v>
      </c>
      <c r="D289" s="155" t="s">
        <v>133</v>
      </c>
      <c r="E289" s="155" t="s">
        <v>135</v>
      </c>
      <c r="F289" s="155" t="s">
        <v>125</v>
      </c>
      <c r="G289" s="155" t="s">
        <v>126</v>
      </c>
      <c r="H289" s="151" t="s">
        <v>127</v>
      </c>
      <c r="I289" s="20" t="s">
        <v>639</v>
      </c>
      <c r="J289" s="14">
        <v>265</v>
      </c>
      <c r="K289" s="36">
        <v>29755171</v>
      </c>
      <c r="L289" s="14">
        <v>275</v>
      </c>
      <c r="M289" s="36">
        <v>33475127</v>
      </c>
      <c r="N289" s="14">
        <v>275</v>
      </c>
      <c r="O289" s="36">
        <v>33955792</v>
      </c>
      <c r="P289" s="14">
        <v>271</v>
      </c>
      <c r="Q289" s="36">
        <v>32216129</v>
      </c>
      <c r="R289" s="14">
        <v>271</v>
      </c>
      <c r="S289" s="36">
        <v>32216129</v>
      </c>
    </row>
    <row r="290" spans="1:19" s="2" customFormat="1" ht="63.6" customHeight="1">
      <c r="A290" s="161"/>
      <c r="B290" s="162"/>
      <c r="C290" s="163"/>
      <c r="D290" s="162"/>
      <c r="E290" s="162"/>
      <c r="F290" s="162"/>
      <c r="G290" s="162"/>
      <c r="H290" s="164"/>
      <c r="I290" s="20" t="s">
        <v>643</v>
      </c>
      <c r="J290" s="14"/>
      <c r="K290" s="36">
        <v>884096</v>
      </c>
      <c r="L290" s="14"/>
      <c r="M290" s="36">
        <v>895660</v>
      </c>
      <c r="N290" s="14"/>
      <c r="O290" s="36">
        <v>904876</v>
      </c>
      <c r="P290" s="14"/>
      <c r="Q290" s="36">
        <v>875528</v>
      </c>
      <c r="R290" s="14"/>
      <c r="S290" s="36">
        <v>821742</v>
      </c>
    </row>
    <row r="291" spans="1:19" s="2" customFormat="1" ht="41.45" customHeight="1">
      <c r="A291" s="160"/>
      <c r="B291" s="156"/>
      <c r="C291" s="154"/>
      <c r="D291" s="156"/>
      <c r="E291" s="156"/>
      <c r="F291" s="156"/>
      <c r="G291" s="156"/>
      <c r="H291" s="152"/>
      <c r="I291" s="20" t="s">
        <v>646</v>
      </c>
      <c r="J291" s="14"/>
      <c r="K291" s="36">
        <v>9000</v>
      </c>
      <c r="L291" s="14"/>
      <c r="M291" s="36"/>
      <c r="N291" s="14"/>
      <c r="O291" s="36"/>
      <c r="P291" s="14"/>
      <c r="Q291" s="36"/>
      <c r="R291" s="14"/>
      <c r="S291" s="36"/>
    </row>
    <row r="292" spans="1:19" s="2" customFormat="1" ht="81" customHeight="1">
      <c r="A292" s="159" t="s">
        <v>1036</v>
      </c>
      <c r="B292" s="155" t="s">
        <v>967</v>
      </c>
      <c r="C292" s="153" t="s">
        <v>122</v>
      </c>
      <c r="D292" s="155" t="s">
        <v>133</v>
      </c>
      <c r="E292" s="155" t="s">
        <v>262</v>
      </c>
      <c r="F292" s="155" t="s">
        <v>125</v>
      </c>
      <c r="G292" s="155" t="s">
        <v>126</v>
      </c>
      <c r="H292" s="151" t="s">
        <v>127</v>
      </c>
      <c r="I292" s="20" t="s">
        <v>639</v>
      </c>
      <c r="J292" s="14">
        <v>34</v>
      </c>
      <c r="K292" s="36">
        <v>5396701</v>
      </c>
      <c r="L292" s="14">
        <v>38</v>
      </c>
      <c r="M292" s="36">
        <v>5090806</v>
      </c>
      <c r="N292" s="14">
        <v>41</v>
      </c>
      <c r="O292" s="36">
        <v>5306102</v>
      </c>
      <c r="P292" s="14">
        <v>38</v>
      </c>
      <c r="Q292" s="36">
        <v>5369668</v>
      </c>
      <c r="R292" s="14">
        <v>38</v>
      </c>
      <c r="S292" s="36">
        <v>5369668</v>
      </c>
    </row>
    <row r="293" spans="1:19" s="2" customFormat="1" ht="81" customHeight="1">
      <c r="A293" s="160"/>
      <c r="B293" s="156"/>
      <c r="C293" s="154"/>
      <c r="D293" s="156"/>
      <c r="E293" s="156"/>
      <c r="F293" s="156"/>
      <c r="G293" s="156"/>
      <c r="H293" s="152"/>
      <c r="I293" s="20" t="s">
        <v>643</v>
      </c>
      <c r="J293" s="14"/>
      <c r="K293" s="36">
        <v>181844</v>
      </c>
      <c r="L293" s="14"/>
      <c r="M293" s="36">
        <v>178120</v>
      </c>
      <c r="N293" s="14"/>
      <c r="O293" s="36">
        <v>174794</v>
      </c>
      <c r="P293" s="14"/>
      <c r="Q293" s="36">
        <v>151058</v>
      </c>
      <c r="R293" s="14"/>
      <c r="S293" s="36">
        <v>141778</v>
      </c>
    </row>
    <row r="294" spans="1:19" s="2" customFormat="1" ht="81" customHeight="1">
      <c r="A294" s="159" t="s">
        <v>1037</v>
      </c>
      <c r="B294" s="155" t="s">
        <v>967</v>
      </c>
      <c r="C294" s="153" t="s">
        <v>122</v>
      </c>
      <c r="D294" s="155" t="s">
        <v>133</v>
      </c>
      <c r="E294" s="155" t="s">
        <v>263</v>
      </c>
      <c r="F294" s="155" t="s">
        <v>125</v>
      </c>
      <c r="G294" s="155" t="s">
        <v>126</v>
      </c>
      <c r="H294" s="151" t="s">
        <v>127</v>
      </c>
      <c r="I294" s="20" t="s">
        <v>639</v>
      </c>
      <c r="J294" s="14">
        <v>10</v>
      </c>
      <c r="K294" s="36">
        <v>100920</v>
      </c>
      <c r="L294" s="14">
        <v>7</v>
      </c>
      <c r="M294" s="36">
        <v>88839</v>
      </c>
      <c r="N294" s="14">
        <v>8</v>
      </c>
      <c r="O294" s="36">
        <v>95795</v>
      </c>
      <c r="P294" s="14">
        <v>8</v>
      </c>
      <c r="Q294" s="36">
        <v>87738</v>
      </c>
      <c r="R294" s="14">
        <v>8</v>
      </c>
      <c r="S294" s="36">
        <v>87738</v>
      </c>
    </row>
    <row r="295" spans="1:19" s="2" customFormat="1" ht="81" customHeight="1">
      <c r="A295" s="160"/>
      <c r="B295" s="156"/>
      <c r="C295" s="154"/>
      <c r="D295" s="156"/>
      <c r="E295" s="156"/>
      <c r="F295" s="156"/>
      <c r="G295" s="156"/>
      <c r="H295" s="152"/>
      <c r="I295" s="20" t="s">
        <v>643</v>
      </c>
      <c r="J295" s="14"/>
      <c r="K295" s="36">
        <v>3077</v>
      </c>
      <c r="L295" s="14"/>
      <c r="M295" s="36">
        <v>2438</v>
      </c>
      <c r="N295" s="14"/>
      <c r="O295" s="36">
        <v>2785</v>
      </c>
      <c r="P295" s="14"/>
      <c r="Q295" s="36">
        <v>2593</v>
      </c>
      <c r="R295" s="14"/>
      <c r="S295" s="36">
        <v>2434</v>
      </c>
    </row>
    <row r="296" spans="1:19" s="2" customFormat="1" ht="81" customHeight="1">
      <c r="A296" s="159" t="s">
        <v>1038</v>
      </c>
      <c r="B296" s="155" t="s">
        <v>967</v>
      </c>
      <c r="C296" s="153" t="s">
        <v>122</v>
      </c>
      <c r="D296" s="155" t="s">
        <v>133</v>
      </c>
      <c r="E296" s="155" t="s">
        <v>146</v>
      </c>
      <c r="F296" s="155" t="s">
        <v>125</v>
      </c>
      <c r="G296" s="155" t="s">
        <v>126</v>
      </c>
      <c r="H296" s="151" t="s">
        <v>127</v>
      </c>
      <c r="I296" s="20" t="s">
        <v>639</v>
      </c>
      <c r="J296" s="14">
        <v>4</v>
      </c>
      <c r="K296" s="36">
        <v>705288</v>
      </c>
      <c r="L296" s="14">
        <v>3</v>
      </c>
      <c r="M296" s="36">
        <v>580006</v>
      </c>
      <c r="N296" s="14">
        <v>3</v>
      </c>
      <c r="O296" s="36">
        <v>581165</v>
      </c>
      <c r="P296" s="14">
        <v>3</v>
      </c>
      <c r="Q296" s="36">
        <v>568395</v>
      </c>
      <c r="R296" s="14">
        <v>3</v>
      </c>
      <c r="S296" s="36">
        <v>568395</v>
      </c>
    </row>
    <row r="297" spans="1:19" s="2" customFormat="1" ht="81" customHeight="1">
      <c r="A297" s="160"/>
      <c r="B297" s="156"/>
      <c r="C297" s="154"/>
      <c r="D297" s="156"/>
      <c r="E297" s="156"/>
      <c r="F297" s="156"/>
      <c r="G297" s="156"/>
      <c r="H297" s="152"/>
      <c r="I297" s="20" t="s">
        <v>643</v>
      </c>
      <c r="J297" s="14"/>
      <c r="K297" s="36">
        <v>21464</v>
      </c>
      <c r="L297" s="14"/>
      <c r="M297" s="36">
        <v>15230</v>
      </c>
      <c r="N297" s="14"/>
      <c r="O297" s="36">
        <v>14904</v>
      </c>
      <c r="P297" s="14"/>
      <c r="Q297" s="36">
        <v>14994</v>
      </c>
      <c r="R297" s="14"/>
      <c r="S297" s="36">
        <v>14073</v>
      </c>
    </row>
    <row r="298" spans="1:19" s="2" customFormat="1" ht="81" customHeight="1">
      <c r="A298" s="159" t="s">
        <v>1039</v>
      </c>
      <c r="B298" s="155" t="s">
        <v>967</v>
      </c>
      <c r="C298" s="153" t="s">
        <v>122</v>
      </c>
      <c r="D298" s="155" t="s">
        <v>133</v>
      </c>
      <c r="E298" s="155" t="s">
        <v>264</v>
      </c>
      <c r="F298" s="155" t="s">
        <v>125</v>
      </c>
      <c r="G298" s="155" t="s">
        <v>126</v>
      </c>
      <c r="H298" s="151" t="s">
        <v>127</v>
      </c>
      <c r="I298" s="20" t="s">
        <v>639</v>
      </c>
      <c r="J298" s="14">
        <v>252</v>
      </c>
      <c r="K298" s="36">
        <v>26887987</v>
      </c>
      <c r="L298" s="14">
        <v>296</v>
      </c>
      <c r="M298" s="36">
        <v>33608468</v>
      </c>
      <c r="N298" s="14">
        <v>313</v>
      </c>
      <c r="O298" s="36">
        <v>34392519</v>
      </c>
      <c r="P298" s="14">
        <v>313</v>
      </c>
      <c r="Q298" s="36">
        <v>34711809</v>
      </c>
      <c r="R298" s="14">
        <v>313</v>
      </c>
      <c r="S298" s="36">
        <v>34711809</v>
      </c>
    </row>
    <row r="299" spans="1:19" s="2" customFormat="1" ht="81" customHeight="1">
      <c r="A299" s="160"/>
      <c r="B299" s="156"/>
      <c r="C299" s="154"/>
      <c r="D299" s="156"/>
      <c r="E299" s="156"/>
      <c r="F299" s="156"/>
      <c r="G299" s="156"/>
      <c r="H299" s="152"/>
      <c r="I299" s="20" t="s">
        <v>643</v>
      </c>
      <c r="J299" s="14"/>
      <c r="K299" s="36">
        <v>668397</v>
      </c>
      <c r="L299" s="14"/>
      <c r="M299" s="36">
        <v>811035</v>
      </c>
      <c r="N299" s="14"/>
      <c r="O299" s="36">
        <v>911340</v>
      </c>
      <c r="P299" s="14"/>
      <c r="Q299" s="36">
        <v>947822</v>
      </c>
      <c r="R299" s="14"/>
      <c r="S299" s="36">
        <v>889594</v>
      </c>
    </row>
    <row r="300" spans="1:19" s="2" customFormat="1" ht="81" customHeight="1">
      <c r="A300" s="159" t="s">
        <v>1040</v>
      </c>
      <c r="B300" s="155" t="s">
        <v>967</v>
      </c>
      <c r="C300" s="153" t="s">
        <v>122</v>
      </c>
      <c r="D300" s="155" t="s">
        <v>133</v>
      </c>
      <c r="E300" s="155" t="s">
        <v>265</v>
      </c>
      <c r="F300" s="155" t="s">
        <v>125</v>
      </c>
      <c r="G300" s="155" t="s">
        <v>126</v>
      </c>
      <c r="H300" s="151" t="s">
        <v>127</v>
      </c>
      <c r="I300" s="20" t="s">
        <v>639</v>
      </c>
      <c r="J300" s="14">
        <v>3</v>
      </c>
      <c r="K300" s="36">
        <v>42560</v>
      </c>
      <c r="L300" s="14">
        <v>2</v>
      </c>
      <c r="M300" s="36">
        <v>28754</v>
      </c>
      <c r="N300" s="14">
        <v>2</v>
      </c>
      <c r="O300" s="36">
        <v>28439</v>
      </c>
      <c r="P300" s="14">
        <v>0</v>
      </c>
      <c r="Q300" s="36">
        <v>0</v>
      </c>
      <c r="R300" s="14">
        <v>0</v>
      </c>
      <c r="S300" s="36">
        <v>0</v>
      </c>
    </row>
    <row r="301" spans="1:19" s="2" customFormat="1" ht="81" customHeight="1">
      <c r="A301" s="160"/>
      <c r="B301" s="156"/>
      <c r="C301" s="154"/>
      <c r="D301" s="156"/>
      <c r="E301" s="156"/>
      <c r="F301" s="156"/>
      <c r="G301" s="156"/>
      <c r="H301" s="152"/>
      <c r="I301" s="20" t="s">
        <v>643</v>
      </c>
      <c r="J301" s="14"/>
      <c r="K301" s="36">
        <v>1111</v>
      </c>
      <c r="L301" s="14"/>
      <c r="M301" s="36">
        <v>703</v>
      </c>
      <c r="N301" s="14"/>
      <c r="O301" s="36">
        <v>734</v>
      </c>
      <c r="P301" s="14"/>
      <c r="Q301" s="36">
        <v>0</v>
      </c>
      <c r="R301" s="14"/>
      <c r="S301" s="36">
        <v>0</v>
      </c>
    </row>
    <row r="302" spans="1:19" s="2" customFormat="1" ht="81" customHeight="1">
      <c r="A302" s="159" t="s">
        <v>1041</v>
      </c>
      <c r="B302" s="155" t="s">
        <v>967</v>
      </c>
      <c r="C302" s="153" t="s">
        <v>122</v>
      </c>
      <c r="D302" s="155" t="s">
        <v>133</v>
      </c>
      <c r="E302" s="155" t="s">
        <v>266</v>
      </c>
      <c r="F302" s="155" t="s">
        <v>125</v>
      </c>
      <c r="G302" s="155" t="s">
        <v>126</v>
      </c>
      <c r="H302" s="151" t="s">
        <v>127</v>
      </c>
      <c r="I302" s="20" t="s">
        <v>639</v>
      </c>
      <c r="J302" s="14"/>
      <c r="K302" s="36"/>
      <c r="L302" s="14">
        <v>3</v>
      </c>
      <c r="M302" s="36">
        <v>392923</v>
      </c>
      <c r="N302" s="14">
        <v>3</v>
      </c>
      <c r="O302" s="36">
        <v>375980</v>
      </c>
      <c r="P302" s="14">
        <v>3</v>
      </c>
      <c r="Q302" s="36">
        <v>371339</v>
      </c>
      <c r="R302" s="14">
        <v>3</v>
      </c>
      <c r="S302" s="36">
        <v>371339</v>
      </c>
    </row>
    <row r="303" spans="1:19" s="2" customFormat="1" ht="70.900000000000006" customHeight="1">
      <c r="A303" s="160"/>
      <c r="B303" s="156"/>
      <c r="C303" s="154"/>
      <c r="D303" s="156"/>
      <c r="E303" s="156"/>
      <c r="F303" s="156"/>
      <c r="G303" s="156"/>
      <c r="H303" s="152"/>
      <c r="I303" s="20" t="s">
        <v>643</v>
      </c>
      <c r="J303" s="14"/>
      <c r="K303" s="36"/>
      <c r="L303" s="14"/>
      <c r="M303" s="36">
        <v>16962</v>
      </c>
      <c r="N303" s="14"/>
      <c r="O303" s="36">
        <v>17361</v>
      </c>
      <c r="P303" s="14"/>
      <c r="Q303" s="36">
        <v>18213</v>
      </c>
      <c r="R303" s="14"/>
      <c r="S303" s="36">
        <v>17094</v>
      </c>
    </row>
    <row r="304" spans="1:19" s="2" customFormat="1" ht="81" customHeight="1">
      <c r="A304" s="159" t="s">
        <v>1042</v>
      </c>
      <c r="B304" s="155" t="s">
        <v>967</v>
      </c>
      <c r="C304" s="153" t="s">
        <v>122</v>
      </c>
      <c r="D304" s="155" t="s">
        <v>133</v>
      </c>
      <c r="E304" s="155" t="s">
        <v>139</v>
      </c>
      <c r="F304" s="155" t="s">
        <v>125</v>
      </c>
      <c r="G304" s="155" t="s">
        <v>126</v>
      </c>
      <c r="H304" s="151" t="s">
        <v>127</v>
      </c>
      <c r="I304" s="20" t="s">
        <v>639</v>
      </c>
      <c r="J304" s="14">
        <v>50</v>
      </c>
      <c r="K304" s="36">
        <v>8440613</v>
      </c>
      <c r="L304" s="14">
        <v>58</v>
      </c>
      <c r="M304" s="36">
        <v>8539428</v>
      </c>
      <c r="N304" s="14">
        <v>58</v>
      </c>
      <c r="O304" s="36">
        <v>8445928</v>
      </c>
      <c r="P304" s="14">
        <v>58</v>
      </c>
      <c r="Q304" s="36">
        <v>8531910</v>
      </c>
      <c r="R304" s="14">
        <v>58</v>
      </c>
      <c r="S304" s="36">
        <v>8531910</v>
      </c>
    </row>
    <row r="305" spans="1:19" s="2" customFormat="1" ht="81" customHeight="1">
      <c r="A305" s="160"/>
      <c r="B305" s="156"/>
      <c r="C305" s="154"/>
      <c r="D305" s="156"/>
      <c r="E305" s="156"/>
      <c r="F305" s="156"/>
      <c r="G305" s="156"/>
      <c r="H305" s="152"/>
      <c r="I305" s="20" t="s">
        <v>643</v>
      </c>
      <c r="J305" s="14"/>
      <c r="K305" s="36">
        <v>220253</v>
      </c>
      <c r="L305" s="14"/>
      <c r="M305" s="36">
        <v>208647</v>
      </c>
      <c r="N305" s="14"/>
      <c r="O305" s="36">
        <v>217888</v>
      </c>
      <c r="P305" s="14"/>
      <c r="Q305" s="36">
        <v>235306</v>
      </c>
      <c r="R305" s="14"/>
      <c r="S305" s="36">
        <v>220850</v>
      </c>
    </row>
    <row r="306" spans="1:19" s="2" customFormat="1" ht="81" customHeight="1">
      <c r="A306" s="159" t="s">
        <v>1043</v>
      </c>
      <c r="B306" s="155" t="s">
        <v>967</v>
      </c>
      <c r="C306" s="153" t="s">
        <v>122</v>
      </c>
      <c r="D306" s="155" t="s">
        <v>133</v>
      </c>
      <c r="E306" s="155" t="s">
        <v>267</v>
      </c>
      <c r="F306" s="155" t="s">
        <v>125</v>
      </c>
      <c r="G306" s="155" t="s">
        <v>126</v>
      </c>
      <c r="H306" s="151" t="s">
        <v>127</v>
      </c>
      <c r="I306" s="20" t="s">
        <v>639</v>
      </c>
      <c r="J306" s="14">
        <v>73</v>
      </c>
      <c r="K306" s="36">
        <v>6463908</v>
      </c>
      <c r="L306" s="14">
        <v>75</v>
      </c>
      <c r="M306" s="36">
        <v>7444894</v>
      </c>
      <c r="N306" s="14">
        <v>75</v>
      </c>
      <c r="O306" s="36">
        <v>7437146</v>
      </c>
      <c r="P306" s="14">
        <v>74</v>
      </c>
      <c r="Q306" s="36">
        <v>7499868</v>
      </c>
      <c r="R306" s="14">
        <v>74</v>
      </c>
      <c r="S306" s="36">
        <v>7499868</v>
      </c>
    </row>
    <row r="307" spans="1:19" s="2" customFormat="1" ht="81" customHeight="1">
      <c r="A307" s="160"/>
      <c r="B307" s="156"/>
      <c r="C307" s="154"/>
      <c r="D307" s="156"/>
      <c r="E307" s="156"/>
      <c r="F307" s="156"/>
      <c r="G307" s="156"/>
      <c r="H307" s="152"/>
      <c r="I307" s="20" t="s">
        <v>643</v>
      </c>
      <c r="J307" s="14"/>
      <c r="K307" s="36">
        <v>240079</v>
      </c>
      <c r="L307" s="14"/>
      <c r="M307" s="36">
        <v>231357</v>
      </c>
      <c r="N307" s="14"/>
      <c r="O307" s="36">
        <v>241997</v>
      </c>
      <c r="P307" s="14"/>
      <c r="Q307" s="36">
        <v>237952</v>
      </c>
      <c r="R307" s="14"/>
      <c r="S307" s="36">
        <v>223334</v>
      </c>
    </row>
    <row r="308" spans="1:19" s="2" customFormat="1" ht="81" customHeight="1">
      <c r="A308" s="159" t="s">
        <v>1044</v>
      </c>
      <c r="B308" s="155" t="s">
        <v>967</v>
      </c>
      <c r="C308" s="153" t="s">
        <v>122</v>
      </c>
      <c r="D308" s="155" t="s">
        <v>133</v>
      </c>
      <c r="E308" s="155" t="s">
        <v>268</v>
      </c>
      <c r="F308" s="155" t="s">
        <v>125</v>
      </c>
      <c r="G308" s="155" t="s">
        <v>126</v>
      </c>
      <c r="H308" s="151" t="s">
        <v>127</v>
      </c>
      <c r="I308" s="20" t="s">
        <v>639</v>
      </c>
      <c r="J308" s="14">
        <v>1</v>
      </c>
      <c r="K308" s="36">
        <v>8632</v>
      </c>
      <c r="L308" s="14">
        <v>2</v>
      </c>
      <c r="M308" s="36">
        <v>19387</v>
      </c>
      <c r="N308" s="14">
        <v>3</v>
      </c>
      <c r="O308" s="36">
        <v>29050</v>
      </c>
      <c r="P308" s="14">
        <v>3</v>
      </c>
      <c r="Q308" s="36">
        <v>29690</v>
      </c>
      <c r="R308" s="14">
        <v>3</v>
      </c>
      <c r="S308" s="36">
        <v>29690</v>
      </c>
    </row>
    <row r="309" spans="1:19" s="2" customFormat="1" ht="81" customHeight="1">
      <c r="A309" s="160"/>
      <c r="B309" s="156"/>
      <c r="C309" s="154"/>
      <c r="D309" s="156"/>
      <c r="E309" s="156"/>
      <c r="F309" s="156"/>
      <c r="G309" s="156"/>
      <c r="H309" s="152"/>
      <c r="I309" s="20" t="s">
        <v>643</v>
      </c>
      <c r="J309" s="14"/>
      <c r="K309" s="36">
        <v>321</v>
      </c>
      <c r="L309" s="14"/>
      <c r="M309" s="36">
        <v>602</v>
      </c>
      <c r="N309" s="14"/>
      <c r="O309" s="36">
        <v>945</v>
      </c>
      <c r="P309" s="14"/>
      <c r="Q309" s="36">
        <v>942</v>
      </c>
      <c r="R309" s="14"/>
      <c r="S309" s="36">
        <v>884</v>
      </c>
    </row>
    <row r="310" spans="1:19" s="2" customFormat="1" ht="81" customHeight="1">
      <c r="A310" s="159" t="s">
        <v>1045</v>
      </c>
      <c r="B310" s="155" t="s">
        <v>967</v>
      </c>
      <c r="C310" s="153" t="s">
        <v>122</v>
      </c>
      <c r="D310" s="155" t="s">
        <v>133</v>
      </c>
      <c r="E310" s="155" t="s">
        <v>269</v>
      </c>
      <c r="F310" s="155" t="s">
        <v>125</v>
      </c>
      <c r="G310" s="155" t="s">
        <v>126</v>
      </c>
      <c r="H310" s="151" t="s">
        <v>127</v>
      </c>
      <c r="I310" s="20" t="s">
        <v>639</v>
      </c>
      <c r="J310" s="14">
        <v>42</v>
      </c>
      <c r="K310" s="36">
        <v>4858163</v>
      </c>
      <c r="L310" s="14">
        <v>39</v>
      </c>
      <c r="M310" s="36">
        <v>4620197</v>
      </c>
      <c r="N310" s="14">
        <v>39</v>
      </c>
      <c r="O310" s="36">
        <v>4706741</v>
      </c>
      <c r="P310" s="14">
        <v>39</v>
      </c>
      <c r="Q310" s="36">
        <v>4578995</v>
      </c>
      <c r="R310" s="14">
        <v>39</v>
      </c>
      <c r="S310" s="36">
        <v>4578995</v>
      </c>
    </row>
    <row r="311" spans="1:19" s="2" customFormat="1" ht="80.45" customHeight="1">
      <c r="A311" s="160"/>
      <c r="B311" s="156"/>
      <c r="C311" s="154"/>
      <c r="D311" s="156"/>
      <c r="E311" s="156"/>
      <c r="F311" s="156"/>
      <c r="G311" s="156"/>
      <c r="H311" s="152"/>
      <c r="I311" s="20" t="s">
        <v>643</v>
      </c>
      <c r="J311" s="14"/>
      <c r="K311" s="36">
        <v>130088</v>
      </c>
      <c r="L311" s="14"/>
      <c r="M311" s="36">
        <v>116112</v>
      </c>
      <c r="N311" s="14"/>
      <c r="O311" s="36">
        <v>115765</v>
      </c>
      <c r="P311" s="14"/>
      <c r="Q311" s="36">
        <v>115911</v>
      </c>
      <c r="R311" s="14"/>
      <c r="S311" s="36">
        <v>108790</v>
      </c>
    </row>
    <row r="312" spans="1:19" s="2" customFormat="1" ht="80.45" customHeight="1">
      <c r="A312" s="159" t="s">
        <v>1046</v>
      </c>
      <c r="B312" s="155" t="s">
        <v>967</v>
      </c>
      <c r="C312" s="153" t="s">
        <v>122</v>
      </c>
      <c r="D312" s="155" t="s">
        <v>133</v>
      </c>
      <c r="E312" s="155" t="s">
        <v>270</v>
      </c>
      <c r="F312" s="155" t="s">
        <v>125</v>
      </c>
      <c r="G312" s="155" t="s">
        <v>126</v>
      </c>
      <c r="H312" s="151" t="s">
        <v>127</v>
      </c>
      <c r="I312" s="20" t="s">
        <v>639</v>
      </c>
      <c r="J312" s="14">
        <v>1</v>
      </c>
      <c r="K312" s="36">
        <v>181325</v>
      </c>
      <c r="L312" s="14">
        <v>4</v>
      </c>
      <c r="M312" s="36">
        <v>778167</v>
      </c>
      <c r="N312" s="14">
        <v>4</v>
      </c>
      <c r="O312" s="36">
        <v>792743</v>
      </c>
      <c r="P312" s="14">
        <v>4</v>
      </c>
      <c r="Q312" s="36">
        <v>771228</v>
      </c>
      <c r="R312" s="14">
        <v>4</v>
      </c>
      <c r="S312" s="36">
        <v>771228</v>
      </c>
    </row>
    <row r="313" spans="1:19" s="2" customFormat="1" ht="80.45" customHeight="1">
      <c r="A313" s="160"/>
      <c r="B313" s="156"/>
      <c r="C313" s="154"/>
      <c r="D313" s="156"/>
      <c r="E313" s="156"/>
      <c r="F313" s="156"/>
      <c r="G313" s="156"/>
      <c r="H313" s="152"/>
      <c r="I313" s="20" t="s">
        <v>643</v>
      </c>
      <c r="J313" s="14"/>
      <c r="K313" s="36">
        <v>4855</v>
      </c>
      <c r="L313" s="14"/>
      <c r="M313" s="36">
        <v>19556</v>
      </c>
      <c r="N313" s="14"/>
      <c r="O313" s="36">
        <v>19498</v>
      </c>
      <c r="P313" s="14"/>
      <c r="Q313" s="36">
        <v>19523</v>
      </c>
      <c r="R313" s="14"/>
      <c r="S313" s="36">
        <v>18324</v>
      </c>
    </row>
    <row r="314" spans="1:19" s="2" customFormat="1" ht="80.45" customHeight="1">
      <c r="A314" s="159" t="s">
        <v>1047</v>
      </c>
      <c r="B314" s="155" t="s">
        <v>967</v>
      </c>
      <c r="C314" s="153" t="s">
        <v>122</v>
      </c>
      <c r="D314" s="155" t="s">
        <v>133</v>
      </c>
      <c r="E314" s="155" t="s">
        <v>271</v>
      </c>
      <c r="F314" s="155" t="s">
        <v>125</v>
      </c>
      <c r="G314" s="155" t="s">
        <v>126</v>
      </c>
      <c r="H314" s="151" t="s">
        <v>127</v>
      </c>
      <c r="I314" s="20" t="s">
        <v>639</v>
      </c>
      <c r="J314" s="14">
        <v>48</v>
      </c>
      <c r="K314" s="36">
        <v>5410226</v>
      </c>
      <c r="L314" s="14">
        <v>48</v>
      </c>
      <c r="M314" s="36">
        <v>5686396</v>
      </c>
      <c r="N314" s="14">
        <v>48</v>
      </c>
      <c r="O314" s="36">
        <v>5792911</v>
      </c>
      <c r="P314" s="14">
        <v>48</v>
      </c>
      <c r="Q314" s="36">
        <v>5635686</v>
      </c>
      <c r="R314" s="14">
        <v>48</v>
      </c>
      <c r="S314" s="36">
        <v>5635686</v>
      </c>
    </row>
    <row r="315" spans="1:19" s="2" customFormat="1" ht="80.45" customHeight="1">
      <c r="A315" s="160"/>
      <c r="B315" s="156"/>
      <c r="C315" s="154"/>
      <c r="D315" s="156"/>
      <c r="E315" s="156"/>
      <c r="F315" s="156"/>
      <c r="G315" s="156"/>
      <c r="H315" s="152"/>
      <c r="I315" s="20" t="s">
        <v>643</v>
      </c>
      <c r="J315" s="14"/>
      <c r="K315" s="36">
        <v>144871</v>
      </c>
      <c r="L315" s="14"/>
      <c r="M315" s="36">
        <v>142906</v>
      </c>
      <c r="N315" s="14"/>
      <c r="O315" s="36">
        <v>142480</v>
      </c>
      <c r="P315" s="14"/>
      <c r="Q315" s="36">
        <v>142660</v>
      </c>
      <c r="R315" s="14"/>
      <c r="S315" s="36">
        <v>133896</v>
      </c>
    </row>
    <row r="316" spans="1:19" s="2" customFormat="1" ht="80.45" customHeight="1">
      <c r="A316" s="159" t="s">
        <v>1048</v>
      </c>
      <c r="B316" s="155" t="s">
        <v>967</v>
      </c>
      <c r="C316" s="153" t="s">
        <v>122</v>
      </c>
      <c r="D316" s="155" t="s">
        <v>133</v>
      </c>
      <c r="E316" s="155" t="s">
        <v>272</v>
      </c>
      <c r="F316" s="155" t="s">
        <v>125</v>
      </c>
      <c r="G316" s="155" t="s">
        <v>126</v>
      </c>
      <c r="H316" s="151" t="s">
        <v>127</v>
      </c>
      <c r="I316" s="20" t="s">
        <v>639</v>
      </c>
      <c r="J316" s="14">
        <v>1</v>
      </c>
      <c r="K316" s="36">
        <v>181325</v>
      </c>
      <c r="L316" s="14">
        <v>0</v>
      </c>
      <c r="M316" s="36"/>
      <c r="N316" s="14">
        <v>0</v>
      </c>
      <c r="O316" s="36"/>
      <c r="P316" s="14">
        <v>0</v>
      </c>
      <c r="Q316" s="36"/>
      <c r="R316" s="14">
        <v>0</v>
      </c>
      <c r="S316" s="36"/>
    </row>
    <row r="317" spans="1:19" s="2" customFormat="1" ht="80.45" customHeight="1">
      <c r="A317" s="160"/>
      <c r="B317" s="156"/>
      <c r="C317" s="154"/>
      <c r="D317" s="156"/>
      <c r="E317" s="156"/>
      <c r="F317" s="156"/>
      <c r="G317" s="156"/>
      <c r="H317" s="152"/>
      <c r="I317" s="20" t="s">
        <v>643</v>
      </c>
      <c r="J317" s="14"/>
      <c r="K317" s="36">
        <v>4855</v>
      </c>
      <c r="L317" s="14"/>
      <c r="M317" s="36"/>
      <c r="N317" s="14"/>
      <c r="O317" s="36"/>
      <c r="P317" s="14"/>
      <c r="Q317" s="36"/>
      <c r="R317" s="14"/>
      <c r="S317" s="36"/>
    </row>
    <row r="318" spans="1:19" s="2" customFormat="1" ht="80.45" customHeight="1">
      <c r="A318" s="159" t="s">
        <v>1049</v>
      </c>
      <c r="B318" s="155" t="s">
        <v>967</v>
      </c>
      <c r="C318" s="153" t="s">
        <v>122</v>
      </c>
      <c r="D318" s="155" t="s">
        <v>133</v>
      </c>
      <c r="E318" s="155" t="s">
        <v>273</v>
      </c>
      <c r="F318" s="155" t="s">
        <v>125</v>
      </c>
      <c r="G318" s="155" t="s">
        <v>126</v>
      </c>
      <c r="H318" s="151" t="s">
        <v>127</v>
      </c>
      <c r="I318" s="20" t="s">
        <v>639</v>
      </c>
      <c r="J318" s="14">
        <v>16</v>
      </c>
      <c r="K318" s="36">
        <v>1669267</v>
      </c>
      <c r="L318" s="14">
        <v>24</v>
      </c>
      <c r="M318" s="36">
        <v>2537138</v>
      </c>
      <c r="N318" s="14">
        <v>24</v>
      </c>
      <c r="O318" s="36">
        <v>4063231</v>
      </c>
      <c r="P318" s="14">
        <v>24</v>
      </c>
      <c r="Q318" s="36">
        <v>5151923</v>
      </c>
      <c r="R318" s="14">
        <v>24</v>
      </c>
      <c r="S318" s="36">
        <v>5151923</v>
      </c>
    </row>
    <row r="319" spans="1:19" s="2" customFormat="1" ht="80.45" customHeight="1">
      <c r="A319" s="160"/>
      <c r="B319" s="156"/>
      <c r="C319" s="154"/>
      <c r="D319" s="156"/>
      <c r="E319" s="156"/>
      <c r="F319" s="156"/>
      <c r="G319" s="156"/>
      <c r="H319" s="152"/>
      <c r="I319" s="20" t="s">
        <v>643</v>
      </c>
      <c r="J319" s="14"/>
      <c r="K319" s="36">
        <v>75594</v>
      </c>
      <c r="L319" s="14"/>
      <c r="M319" s="36">
        <v>107352</v>
      </c>
      <c r="N319" s="14"/>
      <c r="O319" s="36">
        <v>145384</v>
      </c>
      <c r="P319" s="14"/>
      <c r="Q319" s="36">
        <v>193504</v>
      </c>
      <c r="R319" s="14"/>
      <c r="S319" s="36">
        <v>181616</v>
      </c>
    </row>
    <row r="320" spans="1:19" s="2" customFormat="1" ht="80.45" customHeight="1">
      <c r="A320" s="159" t="s">
        <v>1050</v>
      </c>
      <c r="B320" s="155" t="s">
        <v>967</v>
      </c>
      <c r="C320" s="153" t="s">
        <v>122</v>
      </c>
      <c r="D320" s="155" t="s">
        <v>133</v>
      </c>
      <c r="E320" s="155" t="s">
        <v>274</v>
      </c>
      <c r="F320" s="155" t="s">
        <v>125</v>
      </c>
      <c r="G320" s="155" t="s">
        <v>126</v>
      </c>
      <c r="H320" s="151" t="s">
        <v>127</v>
      </c>
      <c r="I320" s="20" t="s">
        <v>639</v>
      </c>
      <c r="J320" s="14">
        <v>7</v>
      </c>
      <c r="K320" s="36">
        <v>521646</v>
      </c>
      <c r="L320" s="14">
        <v>8</v>
      </c>
      <c r="M320" s="36">
        <v>845713</v>
      </c>
      <c r="N320" s="14">
        <v>8</v>
      </c>
      <c r="O320" s="36">
        <v>1354410</v>
      </c>
      <c r="P320" s="14">
        <v>8</v>
      </c>
      <c r="Q320" s="36">
        <v>1717307</v>
      </c>
      <c r="R320" s="14">
        <v>8</v>
      </c>
      <c r="S320" s="36">
        <v>1717307</v>
      </c>
    </row>
    <row r="321" spans="1:19" s="2" customFormat="1" ht="68.45" customHeight="1">
      <c r="A321" s="160"/>
      <c r="B321" s="156"/>
      <c r="C321" s="154"/>
      <c r="D321" s="156"/>
      <c r="E321" s="156"/>
      <c r="F321" s="156"/>
      <c r="G321" s="156"/>
      <c r="H321" s="152"/>
      <c r="I321" s="20" t="s">
        <v>643</v>
      </c>
      <c r="J321" s="14"/>
      <c r="K321" s="36">
        <v>23623</v>
      </c>
      <c r="L321" s="14"/>
      <c r="M321" s="36">
        <v>35784</v>
      </c>
      <c r="N321" s="14"/>
      <c r="O321" s="36">
        <v>48461</v>
      </c>
      <c r="P321" s="14"/>
      <c r="Q321" s="36">
        <v>64501</v>
      </c>
      <c r="R321" s="14"/>
      <c r="S321" s="36">
        <v>60539</v>
      </c>
    </row>
    <row r="322" spans="1:19" s="2" customFormat="1" ht="80.45" customHeight="1">
      <c r="A322" s="159" t="s">
        <v>1051</v>
      </c>
      <c r="B322" s="155" t="s">
        <v>967</v>
      </c>
      <c r="C322" s="153" t="s">
        <v>122</v>
      </c>
      <c r="D322" s="155" t="s">
        <v>133</v>
      </c>
      <c r="E322" s="155" t="s">
        <v>275</v>
      </c>
      <c r="F322" s="155" t="s">
        <v>125</v>
      </c>
      <c r="G322" s="155" t="s">
        <v>126</v>
      </c>
      <c r="H322" s="35" t="s">
        <v>127</v>
      </c>
      <c r="I322" s="20" t="s">
        <v>639</v>
      </c>
      <c r="J322" s="14">
        <v>6</v>
      </c>
      <c r="K322" s="36">
        <v>69054</v>
      </c>
      <c r="L322" s="14">
        <v>5</v>
      </c>
      <c r="M322" s="36">
        <v>55668</v>
      </c>
      <c r="N322" s="14">
        <v>4</v>
      </c>
      <c r="O322" s="36">
        <v>66129</v>
      </c>
      <c r="P322" s="14">
        <v>4</v>
      </c>
      <c r="Q322" s="36">
        <v>83846</v>
      </c>
      <c r="R322" s="14">
        <v>4</v>
      </c>
      <c r="S322" s="36">
        <v>83846</v>
      </c>
    </row>
    <row r="323" spans="1:19" s="2" customFormat="1" ht="66" customHeight="1">
      <c r="A323" s="160"/>
      <c r="B323" s="156"/>
      <c r="C323" s="154"/>
      <c r="D323" s="156"/>
      <c r="E323" s="156"/>
      <c r="F323" s="156"/>
      <c r="G323" s="156"/>
      <c r="H323" s="35"/>
      <c r="I323" s="20" t="s">
        <v>643</v>
      </c>
      <c r="J323" s="14"/>
      <c r="K323" s="36">
        <v>2582</v>
      </c>
      <c r="L323" s="14"/>
      <c r="M323" s="36">
        <v>2098</v>
      </c>
      <c r="N323" s="14"/>
      <c r="O323" s="36">
        <v>2366</v>
      </c>
      <c r="P323" s="14"/>
      <c r="Q323" s="36">
        <v>3149</v>
      </c>
      <c r="R323" s="14"/>
      <c r="S323" s="36">
        <v>2956</v>
      </c>
    </row>
    <row r="324" spans="1:19" s="2" customFormat="1" ht="80.45" customHeight="1">
      <c r="A324" s="159" t="s">
        <v>1052</v>
      </c>
      <c r="B324" s="155" t="s">
        <v>967</v>
      </c>
      <c r="C324" s="153" t="s">
        <v>122</v>
      </c>
      <c r="D324" s="155" t="s">
        <v>133</v>
      </c>
      <c r="E324" s="155" t="s">
        <v>276</v>
      </c>
      <c r="F324" s="155" t="s">
        <v>125</v>
      </c>
      <c r="G324" s="155" t="s">
        <v>126</v>
      </c>
      <c r="H324" s="151" t="s">
        <v>127</v>
      </c>
      <c r="I324" s="20" t="s">
        <v>639</v>
      </c>
      <c r="J324" s="14">
        <v>95</v>
      </c>
      <c r="K324" s="36">
        <v>6810868</v>
      </c>
      <c r="L324" s="14">
        <v>98</v>
      </c>
      <c r="M324" s="36">
        <v>6856796</v>
      </c>
      <c r="N324" s="14">
        <v>94</v>
      </c>
      <c r="O324" s="36">
        <v>6793985</v>
      </c>
      <c r="P324" s="14">
        <v>94</v>
      </c>
      <c r="Q324" s="36">
        <v>6761526</v>
      </c>
      <c r="R324" s="14">
        <v>94</v>
      </c>
      <c r="S324" s="36">
        <v>6761526</v>
      </c>
    </row>
    <row r="325" spans="1:19" s="2" customFormat="1" ht="80.45" customHeight="1">
      <c r="A325" s="160"/>
      <c r="B325" s="156"/>
      <c r="C325" s="154"/>
      <c r="D325" s="156"/>
      <c r="E325" s="156"/>
      <c r="F325" s="156"/>
      <c r="G325" s="156"/>
      <c r="H325" s="152"/>
      <c r="I325" s="20" t="s">
        <v>643</v>
      </c>
      <c r="J325" s="14"/>
      <c r="K325" s="36">
        <v>332235</v>
      </c>
      <c r="L325" s="14"/>
      <c r="M325" s="36">
        <v>323835</v>
      </c>
      <c r="N325" s="14"/>
      <c r="O325" s="36">
        <v>330882</v>
      </c>
      <c r="P325" s="14"/>
      <c r="Q325" s="36">
        <v>359626</v>
      </c>
      <c r="R325" s="14"/>
      <c r="S325" s="36">
        <v>337533</v>
      </c>
    </row>
    <row r="326" spans="1:19" s="2" customFormat="1" ht="80.45" customHeight="1">
      <c r="A326" s="159" t="s">
        <v>1053</v>
      </c>
      <c r="B326" s="155" t="s">
        <v>967</v>
      </c>
      <c r="C326" s="153" t="s">
        <v>122</v>
      </c>
      <c r="D326" s="155" t="s">
        <v>133</v>
      </c>
      <c r="E326" s="155" t="s">
        <v>277</v>
      </c>
      <c r="F326" s="155" t="s">
        <v>125</v>
      </c>
      <c r="G326" s="155" t="s">
        <v>126</v>
      </c>
      <c r="H326" s="151" t="s">
        <v>127</v>
      </c>
      <c r="I326" s="20" t="s">
        <v>639</v>
      </c>
      <c r="J326" s="14">
        <f>119+1</f>
        <v>120</v>
      </c>
      <c r="K326" s="36">
        <f>11532754+10158</f>
        <v>11542912</v>
      </c>
      <c r="L326" s="14">
        <v>67</v>
      </c>
      <c r="M326" s="36">
        <v>6744710</v>
      </c>
      <c r="N326" s="14">
        <v>20</v>
      </c>
      <c r="O326" s="36">
        <v>1894494</v>
      </c>
      <c r="P326" s="14">
        <v>0</v>
      </c>
      <c r="Q326" s="36">
        <v>0</v>
      </c>
      <c r="R326" s="14">
        <v>0</v>
      </c>
      <c r="S326" s="36">
        <v>0</v>
      </c>
    </row>
    <row r="327" spans="1:19" s="2" customFormat="1" ht="80.45" customHeight="1">
      <c r="A327" s="160"/>
      <c r="B327" s="156"/>
      <c r="C327" s="154"/>
      <c r="D327" s="156"/>
      <c r="E327" s="156"/>
      <c r="F327" s="156"/>
      <c r="G327" s="156"/>
      <c r="H327" s="152"/>
      <c r="I327" s="20" t="s">
        <v>643</v>
      </c>
      <c r="J327" s="14"/>
      <c r="K327" s="36">
        <f>485902+474</f>
        <v>486376</v>
      </c>
      <c r="L327" s="14"/>
      <c r="M327" s="36">
        <v>445794</v>
      </c>
      <c r="N327" s="14"/>
      <c r="O327" s="36">
        <v>80413</v>
      </c>
      <c r="P327" s="14"/>
      <c r="Q327" s="36">
        <v>0</v>
      </c>
      <c r="R327" s="14"/>
      <c r="S327" s="36">
        <v>0</v>
      </c>
    </row>
    <row r="328" spans="1:19" s="2" customFormat="1" ht="80.45" customHeight="1">
      <c r="A328" s="159" t="s">
        <v>1054</v>
      </c>
      <c r="B328" s="155" t="s">
        <v>967</v>
      </c>
      <c r="C328" s="153" t="s">
        <v>122</v>
      </c>
      <c r="D328" s="155" t="s">
        <v>133</v>
      </c>
      <c r="E328" s="155" t="s">
        <v>278</v>
      </c>
      <c r="F328" s="155" t="s">
        <v>125</v>
      </c>
      <c r="G328" s="155" t="s">
        <v>126</v>
      </c>
      <c r="H328" s="151" t="s">
        <v>127</v>
      </c>
      <c r="I328" s="20" t="s">
        <v>639</v>
      </c>
      <c r="J328" s="14">
        <v>11</v>
      </c>
      <c r="K328" s="36">
        <v>1126635</v>
      </c>
      <c r="L328" s="14">
        <v>0</v>
      </c>
      <c r="M328" s="36"/>
      <c r="N328" s="14">
        <v>0</v>
      </c>
      <c r="O328" s="36"/>
      <c r="P328" s="14">
        <v>0</v>
      </c>
      <c r="Q328" s="36"/>
      <c r="R328" s="14">
        <v>0</v>
      </c>
      <c r="S328" s="36"/>
    </row>
    <row r="329" spans="1:19" s="2" customFormat="1" ht="80.45" customHeight="1">
      <c r="A329" s="160"/>
      <c r="B329" s="156"/>
      <c r="C329" s="154"/>
      <c r="D329" s="156"/>
      <c r="E329" s="156"/>
      <c r="F329" s="156"/>
      <c r="G329" s="156"/>
      <c r="H329" s="152"/>
      <c r="I329" s="20" t="s">
        <v>643</v>
      </c>
      <c r="J329" s="14"/>
      <c r="K329" s="36">
        <v>52576</v>
      </c>
      <c r="L329" s="14"/>
      <c r="M329" s="36"/>
      <c r="N329" s="14"/>
      <c r="O329" s="36"/>
      <c r="P329" s="14"/>
      <c r="Q329" s="36"/>
      <c r="R329" s="14"/>
      <c r="S329" s="36"/>
    </row>
    <row r="330" spans="1:19" s="2" customFormat="1" ht="80.45" customHeight="1">
      <c r="A330" s="159" t="s">
        <v>1055</v>
      </c>
      <c r="B330" s="155" t="s">
        <v>967</v>
      </c>
      <c r="C330" s="153" t="s">
        <v>122</v>
      </c>
      <c r="D330" s="155" t="s">
        <v>133</v>
      </c>
      <c r="E330" s="155" t="s">
        <v>279</v>
      </c>
      <c r="F330" s="155" t="s">
        <v>125</v>
      </c>
      <c r="G330" s="155" t="s">
        <v>126</v>
      </c>
      <c r="H330" s="151" t="s">
        <v>127</v>
      </c>
      <c r="I330" s="20" t="s">
        <v>639</v>
      </c>
      <c r="J330" s="14">
        <v>230</v>
      </c>
      <c r="K330" s="36">
        <v>34871112</v>
      </c>
      <c r="L330" s="14">
        <v>243</v>
      </c>
      <c r="M330" s="36">
        <v>35094968</v>
      </c>
      <c r="N330" s="14">
        <v>257</v>
      </c>
      <c r="O330" s="36">
        <v>37358755</v>
      </c>
      <c r="P330" s="14">
        <v>258</v>
      </c>
      <c r="Q330" s="36">
        <v>39709167</v>
      </c>
      <c r="R330" s="14">
        <v>258</v>
      </c>
      <c r="S330" s="36">
        <v>39709167</v>
      </c>
    </row>
    <row r="331" spans="1:19" s="2" customFormat="1" ht="80.45" customHeight="1">
      <c r="A331" s="160"/>
      <c r="B331" s="156"/>
      <c r="C331" s="154"/>
      <c r="D331" s="156"/>
      <c r="E331" s="156"/>
      <c r="F331" s="156"/>
      <c r="G331" s="156"/>
      <c r="H331" s="152"/>
      <c r="I331" s="20" t="s">
        <v>643</v>
      </c>
      <c r="J331" s="14"/>
      <c r="K331" s="36">
        <v>1010831</v>
      </c>
      <c r="L331" s="14"/>
      <c r="M331" s="36">
        <v>1000158</v>
      </c>
      <c r="N331" s="14"/>
      <c r="O331" s="36">
        <v>1071654</v>
      </c>
      <c r="P331" s="14"/>
      <c r="Q331" s="36">
        <v>1109746</v>
      </c>
      <c r="R331" s="14"/>
      <c r="S331" s="36">
        <v>1041571</v>
      </c>
    </row>
    <row r="332" spans="1:19" s="2" customFormat="1" ht="80.45" customHeight="1">
      <c r="A332" s="159" t="s">
        <v>1056</v>
      </c>
      <c r="B332" s="155" t="s">
        <v>967</v>
      </c>
      <c r="C332" s="153" t="s">
        <v>122</v>
      </c>
      <c r="D332" s="155" t="s">
        <v>133</v>
      </c>
      <c r="E332" s="155" t="s">
        <v>280</v>
      </c>
      <c r="F332" s="155" t="s">
        <v>125</v>
      </c>
      <c r="G332" s="155" t="s">
        <v>126</v>
      </c>
      <c r="H332" s="151" t="s">
        <v>127</v>
      </c>
      <c r="I332" s="20" t="s">
        <v>639</v>
      </c>
      <c r="J332" s="14">
        <v>24</v>
      </c>
      <c r="K332" s="36">
        <v>307231</v>
      </c>
      <c r="L332" s="14">
        <v>18</v>
      </c>
      <c r="M332" s="36">
        <v>226764</v>
      </c>
      <c r="N332" s="14">
        <v>19</v>
      </c>
      <c r="O332" s="36">
        <v>229027</v>
      </c>
      <c r="P332" s="14">
        <v>16</v>
      </c>
      <c r="Q332" s="36">
        <v>205221</v>
      </c>
      <c r="R332" s="14">
        <v>16</v>
      </c>
      <c r="S332" s="36">
        <v>205221</v>
      </c>
    </row>
    <row r="333" spans="1:19" s="2" customFormat="1" ht="80.45" customHeight="1">
      <c r="A333" s="160"/>
      <c r="B333" s="156"/>
      <c r="C333" s="154"/>
      <c r="D333" s="156"/>
      <c r="E333" s="156"/>
      <c r="F333" s="156"/>
      <c r="G333" s="156"/>
      <c r="H333" s="152"/>
      <c r="I333" s="20" t="s">
        <v>643</v>
      </c>
      <c r="J333" s="14"/>
      <c r="K333" s="36">
        <v>10433</v>
      </c>
      <c r="L333" s="14"/>
      <c r="M333" s="36">
        <v>10592</v>
      </c>
      <c r="N333" s="14"/>
      <c r="O333" s="36">
        <v>8160</v>
      </c>
      <c r="P333" s="14"/>
      <c r="Q333" s="36">
        <v>6938</v>
      </c>
      <c r="R333" s="14"/>
      <c r="S333" s="36">
        <v>6512</v>
      </c>
    </row>
    <row r="334" spans="1:19" s="2" customFormat="1" ht="80.45" customHeight="1">
      <c r="A334" s="159" t="s">
        <v>1057</v>
      </c>
      <c r="B334" s="155" t="s">
        <v>967</v>
      </c>
      <c r="C334" s="153" t="s">
        <v>122</v>
      </c>
      <c r="D334" s="155" t="s">
        <v>133</v>
      </c>
      <c r="E334" s="155" t="s">
        <v>281</v>
      </c>
      <c r="F334" s="155" t="s">
        <v>125</v>
      </c>
      <c r="G334" s="155" t="s">
        <v>126</v>
      </c>
      <c r="H334" s="151" t="s">
        <v>127</v>
      </c>
      <c r="I334" s="20" t="s">
        <v>639</v>
      </c>
      <c r="J334" s="14">
        <f>208+154</f>
        <v>362</v>
      </c>
      <c r="K334" s="36">
        <v>45714149</v>
      </c>
      <c r="L334" s="14">
        <v>393</v>
      </c>
      <c r="M334" s="36">
        <v>52608163</v>
      </c>
      <c r="N334" s="14">
        <v>396</v>
      </c>
      <c r="O334" s="36">
        <v>60649120</v>
      </c>
      <c r="P334" s="14">
        <v>396</v>
      </c>
      <c r="Q334" s="36">
        <v>59581727</v>
      </c>
      <c r="R334" s="14">
        <v>396</v>
      </c>
      <c r="S334" s="36">
        <v>59581727</v>
      </c>
    </row>
    <row r="335" spans="1:19" s="2" customFormat="1" ht="48" customHeight="1">
      <c r="A335" s="161"/>
      <c r="B335" s="162"/>
      <c r="C335" s="163"/>
      <c r="D335" s="162"/>
      <c r="E335" s="162"/>
      <c r="F335" s="162"/>
      <c r="G335" s="162"/>
      <c r="H335" s="164"/>
      <c r="I335" s="20" t="s">
        <v>643</v>
      </c>
      <c r="J335" s="14"/>
      <c r="K335" s="36">
        <f>615983+557146+600</f>
        <v>1173729</v>
      </c>
      <c r="L335" s="14"/>
      <c r="M335" s="36">
        <v>1310478</v>
      </c>
      <c r="N335" s="14"/>
      <c r="O335" s="36">
        <v>1431421</v>
      </c>
      <c r="P335" s="14"/>
      <c r="Q335" s="36">
        <v>1490371</v>
      </c>
      <c r="R335" s="14"/>
      <c r="S335" s="36">
        <v>1398813</v>
      </c>
    </row>
    <row r="336" spans="1:19" s="2" customFormat="1" ht="30" customHeight="1">
      <c r="A336" s="160"/>
      <c r="B336" s="156"/>
      <c r="C336" s="154"/>
      <c r="D336" s="156"/>
      <c r="E336" s="156"/>
      <c r="F336" s="156"/>
      <c r="G336" s="156"/>
      <c r="H336" s="152"/>
      <c r="I336" s="20" t="s">
        <v>646</v>
      </c>
      <c r="J336" s="14"/>
      <c r="K336" s="36">
        <v>600</v>
      </c>
      <c r="L336" s="14"/>
      <c r="M336" s="36"/>
      <c r="N336" s="14"/>
      <c r="O336" s="36"/>
      <c r="P336" s="14"/>
      <c r="Q336" s="36"/>
      <c r="R336" s="14"/>
      <c r="S336" s="36"/>
    </row>
    <row r="337" spans="1:19" s="2" customFormat="1" ht="80.45" customHeight="1">
      <c r="A337" s="159" t="s">
        <v>1058</v>
      </c>
      <c r="B337" s="155" t="s">
        <v>967</v>
      </c>
      <c r="C337" s="153" t="s">
        <v>122</v>
      </c>
      <c r="D337" s="155" t="s">
        <v>133</v>
      </c>
      <c r="E337" s="155" t="s">
        <v>282</v>
      </c>
      <c r="F337" s="155" t="s">
        <v>125</v>
      </c>
      <c r="G337" s="155" t="s">
        <v>126</v>
      </c>
      <c r="H337" s="151" t="s">
        <v>127</v>
      </c>
      <c r="I337" s="20" t="s">
        <v>639</v>
      </c>
      <c r="J337" s="14">
        <v>8</v>
      </c>
      <c r="K337" s="36">
        <v>96845</v>
      </c>
      <c r="L337" s="14">
        <v>7</v>
      </c>
      <c r="M337" s="36">
        <v>86140</v>
      </c>
      <c r="N337" s="14">
        <v>9</v>
      </c>
      <c r="O337" s="36">
        <v>126353</v>
      </c>
      <c r="P337" s="14">
        <v>9</v>
      </c>
      <c r="Q337" s="36">
        <v>120500</v>
      </c>
      <c r="R337" s="14">
        <v>9</v>
      </c>
      <c r="S337" s="36">
        <v>120500</v>
      </c>
    </row>
    <row r="338" spans="1:19" s="2" customFormat="1" ht="57" customHeight="1">
      <c r="A338" s="160"/>
      <c r="B338" s="156"/>
      <c r="C338" s="154"/>
      <c r="D338" s="156"/>
      <c r="E338" s="156"/>
      <c r="F338" s="156"/>
      <c r="G338" s="156"/>
      <c r="H338" s="152"/>
      <c r="I338" s="20" t="s">
        <v>643</v>
      </c>
      <c r="J338" s="14"/>
      <c r="K338" s="36">
        <v>2359</v>
      </c>
      <c r="L338" s="14"/>
      <c r="M338" s="36">
        <v>2183</v>
      </c>
      <c r="N338" s="14"/>
      <c r="O338" s="36">
        <v>2675</v>
      </c>
      <c r="P338" s="14"/>
      <c r="Q338" s="36">
        <v>2659</v>
      </c>
      <c r="R338" s="14"/>
      <c r="S338" s="36">
        <v>2496</v>
      </c>
    </row>
    <row r="339" spans="1:19" s="2" customFormat="1" ht="80.45" customHeight="1">
      <c r="A339" s="159" t="s">
        <v>1059</v>
      </c>
      <c r="B339" s="155" t="s">
        <v>967</v>
      </c>
      <c r="C339" s="153" t="s">
        <v>122</v>
      </c>
      <c r="D339" s="155" t="s">
        <v>133</v>
      </c>
      <c r="E339" s="155" t="s">
        <v>283</v>
      </c>
      <c r="F339" s="155" t="s">
        <v>125</v>
      </c>
      <c r="G339" s="155" t="s">
        <v>126</v>
      </c>
      <c r="H339" s="151" t="s">
        <v>127</v>
      </c>
      <c r="I339" s="20" t="s">
        <v>639</v>
      </c>
      <c r="J339" s="14">
        <v>1</v>
      </c>
      <c r="K339" s="36">
        <v>238992</v>
      </c>
      <c r="L339" s="14">
        <v>2</v>
      </c>
      <c r="M339" s="36">
        <v>483558</v>
      </c>
      <c r="N339" s="14">
        <v>2</v>
      </c>
      <c r="O339" s="36">
        <v>478263</v>
      </c>
      <c r="P339" s="14">
        <v>2</v>
      </c>
      <c r="Q339" s="36">
        <v>483131</v>
      </c>
      <c r="R339" s="14">
        <v>2</v>
      </c>
      <c r="S339" s="36">
        <v>483131</v>
      </c>
    </row>
    <row r="340" spans="1:19" s="2" customFormat="1" ht="80.45" customHeight="1">
      <c r="A340" s="160"/>
      <c r="B340" s="156"/>
      <c r="C340" s="154"/>
      <c r="D340" s="156"/>
      <c r="E340" s="156"/>
      <c r="F340" s="156"/>
      <c r="G340" s="156"/>
      <c r="H340" s="152"/>
      <c r="I340" s="20" t="s">
        <v>643</v>
      </c>
      <c r="J340" s="14"/>
      <c r="K340" s="36">
        <v>6236</v>
      </c>
      <c r="L340" s="14"/>
      <c r="M340" s="36">
        <v>11815</v>
      </c>
      <c r="N340" s="14"/>
      <c r="O340" s="36">
        <v>12338</v>
      </c>
      <c r="P340" s="14"/>
      <c r="Q340" s="36">
        <v>13325</v>
      </c>
      <c r="R340" s="14"/>
      <c r="S340" s="36">
        <v>12506</v>
      </c>
    </row>
    <row r="341" spans="1:19" s="2" customFormat="1" ht="80.45" customHeight="1">
      <c r="A341" s="159" t="s">
        <v>1060</v>
      </c>
      <c r="B341" s="155" t="s">
        <v>967</v>
      </c>
      <c r="C341" s="153" t="s">
        <v>122</v>
      </c>
      <c r="D341" s="155" t="s">
        <v>133</v>
      </c>
      <c r="E341" s="155" t="s">
        <v>284</v>
      </c>
      <c r="F341" s="155" t="s">
        <v>125</v>
      </c>
      <c r="G341" s="155" t="s">
        <v>126</v>
      </c>
      <c r="H341" s="151" t="s">
        <v>127</v>
      </c>
      <c r="I341" s="20" t="s">
        <v>639</v>
      </c>
      <c r="J341" s="14">
        <v>119</v>
      </c>
      <c r="K341" s="36">
        <v>17455860</v>
      </c>
      <c r="L341" s="14">
        <v>129</v>
      </c>
      <c r="M341" s="36">
        <v>18711268</v>
      </c>
      <c r="N341" s="14">
        <v>132</v>
      </c>
      <c r="O341" s="36">
        <v>20185594</v>
      </c>
      <c r="P341" s="14">
        <v>132</v>
      </c>
      <c r="Q341" s="36">
        <v>22170926</v>
      </c>
      <c r="R341" s="14">
        <v>132</v>
      </c>
      <c r="S341" s="36">
        <v>22170926</v>
      </c>
    </row>
    <row r="342" spans="1:19" s="2" customFormat="1" ht="80.45" customHeight="1">
      <c r="A342" s="160"/>
      <c r="B342" s="156"/>
      <c r="C342" s="154"/>
      <c r="D342" s="156"/>
      <c r="E342" s="156"/>
      <c r="F342" s="156"/>
      <c r="G342" s="156"/>
      <c r="H342" s="152"/>
      <c r="I342" s="20" t="s">
        <v>643</v>
      </c>
      <c r="J342" s="14"/>
      <c r="K342" s="36">
        <v>528110</v>
      </c>
      <c r="L342" s="14"/>
      <c r="M342" s="36">
        <v>576325</v>
      </c>
      <c r="N342" s="14"/>
      <c r="O342" s="36">
        <v>602035</v>
      </c>
      <c r="P342" s="14"/>
      <c r="Q342" s="36">
        <v>625490</v>
      </c>
      <c r="R342" s="14"/>
      <c r="S342" s="36">
        <v>587064</v>
      </c>
    </row>
    <row r="343" spans="1:19" s="2" customFormat="1" ht="80.45" customHeight="1">
      <c r="A343" s="159" t="s">
        <v>1061</v>
      </c>
      <c r="B343" s="155" t="s">
        <v>967</v>
      </c>
      <c r="C343" s="153" t="s">
        <v>122</v>
      </c>
      <c r="D343" s="155" t="s">
        <v>133</v>
      </c>
      <c r="E343" s="155" t="s">
        <v>285</v>
      </c>
      <c r="F343" s="155" t="s">
        <v>125</v>
      </c>
      <c r="G343" s="155" t="s">
        <v>126</v>
      </c>
      <c r="H343" s="151" t="s">
        <v>127</v>
      </c>
      <c r="I343" s="20" t="s">
        <v>639</v>
      </c>
      <c r="J343" s="14">
        <v>1</v>
      </c>
      <c r="K343" s="36">
        <v>14954</v>
      </c>
      <c r="L343" s="14">
        <v>1</v>
      </c>
      <c r="M343" s="36">
        <v>15229</v>
      </c>
      <c r="N343" s="14">
        <v>1</v>
      </c>
      <c r="O343" s="36">
        <v>15306</v>
      </c>
      <c r="P343" s="14">
        <v>0</v>
      </c>
      <c r="Q343" s="36">
        <v>0</v>
      </c>
      <c r="R343" s="14">
        <v>0</v>
      </c>
      <c r="S343" s="36">
        <v>0</v>
      </c>
    </row>
    <row r="344" spans="1:19" s="2" customFormat="1" ht="80.45" customHeight="1">
      <c r="A344" s="160"/>
      <c r="B344" s="156"/>
      <c r="C344" s="154"/>
      <c r="D344" s="156"/>
      <c r="E344" s="156"/>
      <c r="F344" s="156"/>
      <c r="G344" s="156"/>
      <c r="H344" s="152"/>
      <c r="I344" s="20" t="s">
        <v>643</v>
      </c>
      <c r="J344" s="14"/>
      <c r="K344" s="36">
        <v>411</v>
      </c>
      <c r="L344" s="14"/>
      <c r="M344" s="36">
        <v>415</v>
      </c>
      <c r="N344" s="14"/>
      <c r="O344" s="36">
        <v>413</v>
      </c>
      <c r="P344" s="14"/>
      <c r="Q344" s="36">
        <v>0</v>
      </c>
      <c r="R344" s="14"/>
      <c r="S344" s="36">
        <v>0</v>
      </c>
    </row>
    <row r="345" spans="1:19" s="2" customFormat="1" ht="80.45" customHeight="1">
      <c r="A345" s="159" t="s">
        <v>1062</v>
      </c>
      <c r="B345" s="155" t="s">
        <v>967</v>
      </c>
      <c r="C345" s="153" t="s">
        <v>122</v>
      </c>
      <c r="D345" s="155" t="s">
        <v>133</v>
      </c>
      <c r="E345" s="155" t="s">
        <v>286</v>
      </c>
      <c r="F345" s="155" t="s">
        <v>125</v>
      </c>
      <c r="G345" s="155" t="s">
        <v>126</v>
      </c>
      <c r="H345" s="151" t="s">
        <v>127</v>
      </c>
      <c r="I345" s="20" t="s">
        <v>639</v>
      </c>
      <c r="J345" s="14">
        <v>81</v>
      </c>
      <c r="K345" s="36">
        <v>12731857</v>
      </c>
      <c r="L345" s="14">
        <v>89</v>
      </c>
      <c r="M345" s="36">
        <v>13880273</v>
      </c>
      <c r="N345" s="14">
        <v>89</v>
      </c>
      <c r="O345" s="36">
        <v>14938617</v>
      </c>
      <c r="P345" s="14">
        <v>89</v>
      </c>
      <c r="Q345" s="36">
        <v>16453797</v>
      </c>
      <c r="R345" s="14">
        <v>89</v>
      </c>
      <c r="S345" s="36">
        <v>16453797</v>
      </c>
    </row>
    <row r="346" spans="1:19" s="2" customFormat="1" ht="80.45" customHeight="1">
      <c r="A346" s="160"/>
      <c r="B346" s="156"/>
      <c r="C346" s="154"/>
      <c r="D346" s="156"/>
      <c r="E346" s="156"/>
      <c r="F346" s="156"/>
      <c r="G346" s="156"/>
      <c r="H346" s="152"/>
      <c r="I346" s="20" t="s">
        <v>643</v>
      </c>
      <c r="J346" s="14"/>
      <c r="K346" s="36">
        <v>349862</v>
      </c>
      <c r="L346" s="14"/>
      <c r="M346" s="36">
        <v>378365</v>
      </c>
      <c r="N346" s="14"/>
      <c r="O346" s="36">
        <v>402957</v>
      </c>
      <c r="P346" s="14"/>
      <c r="Q346" s="36">
        <v>465378</v>
      </c>
      <c r="R346" s="14"/>
      <c r="S346" s="36">
        <v>436788</v>
      </c>
    </row>
    <row r="347" spans="1:19" s="2" customFormat="1" ht="80.45" customHeight="1">
      <c r="A347" s="159" t="s">
        <v>1063</v>
      </c>
      <c r="B347" s="155" t="s">
        <v>967</v>
      </c>
      <c r="C347" s="153" t="s">
        <v>122</v>
      </c>
      <c r="D347" s="155" t="s">
        <v>133</v>
      </c>
      <c r="E347" s="155" t="s">
        <v>287</v>
      </c>
      <c r="F347" s="155" t="s">
        <v>125</v>
      </c>
      <c r="G347" s="155" t="s">
        <v>126</v>
      </c>
      <c r="H347" s="151" t="s">
        <v>127</v>
      </c>
      <c r="I347" s="20" t="s">
        <v>639</v>
      </c>
      <c r="J347" s="14">
        <v>197</v>
      </c>
      <c r="K347" s="36">
        <v>27652510</v>
      </c>
      <c r="L347" s="14">
        <v>193</v>
      </c>
      <c r="M347" s="36">
        <v>27723726</v>
      </c>
      <c r="N347" s="14">
        <v>193</v>
      </c>
      <c r="O347" s="36">
        <v>29416971</v>
      </c>
      <c r="P347" s="14">
        <v>193</v>
      </c>
      <c r="Q347" s="36">
        <v>28868529</v>
      </c>
      <c r="R347" s="14">
        <v>193</v>
      </c>
      <c r="S347" s="36">
        <v>28868529</v>
      </c>
    </row>
    <row r="348" spans="1:19" s="2" customFormat="1" ht="80.45" customHeight="1">
      <c r="A348" s="160"/>
      <c r="B348" s="156"/>
      <c r="C348" s="154"/>
      <c r="D348" s="156"/>
      <c r="E348" s="156"/>
      <c r="F348" s="156"/>
      <c r="G348" s="156"/>
      <c r="H348" s="152"/>
      <c r="I348" s="20" t="s">
        <v>643</v>
      </c>
      <c r="J348" s="14"/>
      <c r="K348" s="36">
        <v>699171</v>
      </c>
      <c r="L348" s="14"/>
      <c r="M348" s="36">
        <v>689409</v>
      </c>
      <c r="N348" s="14"/>
      <c r="O348" s="36">
        <v>689453</v>
      </c>
      <c r="P348" s="14"/>
      <c r="Q348" s="36">
        <v>717344</v>
      </c>
      <c r="R348" s="14"/>
      <c r="S348" s="36">
        <v>673275</v>
      </c>
    </row>
    <row r="349" spans="1:19" s="2" customFormat="1" ht="80.45" customHeight="1">
      <c r="A349" s="159" t="s">
        <v>1064</v>
      </c>
      <c r="B349" s="155" t="s">
        <v>967</v>
      </c>
      <c r="C349" s="153" t="s">
        <v>122</v>
      </c>
      <c r="D349" s="155" t="s">
        <v>133</v>
      </c>
      <c r="E349" s="155" t="s">
        <v>288</v>
      </c>
      <c r="F349" s="155" t="s">
        <v>125</v>
      </c>
      <c r="G349" s="155" t="s">
        <v>126</v>
      </c>
      <c r="H349" s="151" t="s">
        <v>127</v>
      </c>
      <c r="I349" s="20" t="s">
        <v>639</v>
      </c>
      <c r="J349" s="14"/>
      <c r="K349" s="36"/>
      <c r="L349" s="14">
        <v>1</v>
      </c>
      <c r="M349" s="36">
        <v>258724</v>
      </c>
      <c r="N349" s="14">
        <v>1</v>
      </c>
      <c r="O349" s="36">
        <v>255891</v>
      </c>
      <c r="P349" s="14">
        <v>1</v>
      </c>
      <c r="Q349" s="36">
        <v>258497</v>
      </c>
      <c r="R349" s="14">
        <v>1</v>
      </c>
      <c r="S349" s="36">
        <v>258497</v>
      </c>
    </row>
    <row r="350" spans="1:19" s="2" customFormat="1" ht="80.45" customHeight="1">
      <c r="A350" s="160"/>
      <c r="B350" s="156"/>
      <c r="C350" s="154"/>
      <c r="D350" s="156"/>
      <c r="E350" s="156"/>
      <c r="F350" s="156"/>
      <c r="G350" s="156"/>
      <c r="H350" s="152"/>
      <c r="I350" s="20" t="s">
        <v>643</v>
      </c>
      <c r="J350" s="14"/>
      <c r="K350" s="36"/>
      <c r="L350" s="14"/>
      <c r="M350" s="36">
        <v>6321</v>
      </c>
      <c r="N350" s="14"/>
      <c r="O350" s="36">
        <v>6601</v>
      </c>
      <c r="P350" s="14"/>
      <c r="Q350" s="36">
        <v>7129</v>
      </c>
      <c r="R350" s="14"/>
      <c r="S350" s="36">
        <v>6691</v>
      </c>
    </row>
    <row r="351" spans="1:19" s="2" customFormat="1" ht="80.45" customHeight="1">
      <c r="A351" s="159" t="s">
        <v>1065</v>
      </c>
      <c r="B351" s="155" t="s">
        <v>967</v>
      </c>
      <c r="C351" s="153" t="s">
        <v>122</v>
      </c>
      <c r="D351" s="155" t="s">
        <v>133</v>
      </c>
      <c r="E351" s="155" t="s">
        <v>289</v>
      </c>
      <c r="F351" s="155" t="s">
        <v>125</v>
      </c>
      <c r="G351" s="155" t="s">
        <v>126</v>
      </c>
      <c r="H351" s="151" t="s">
        <v>127</v>
      </c>
      <c r="I351" s="20" t="s">
        <v>639</v>
      </c>
      <c r="J351" s="14">
        <v>95</v>
      </c>
      <c r="K351" s="36">
        <v>12290812</v>
      </c>
      <c r="L351" s="14">
        <v>95</v>
      </c>
      <c r="M351" s="36">
        <v>12493896</v>
      </c>
      <c r="N351" s="14">
        <v>97</v>
      </c>
      <c r="O351" s="36">
        <v>14554144</v>
      </c>
      <c r="P351" s="14">
        <v>99</v>
      </c>
      <c r="Q351" s="36">
        <v>14166013</v>
      </c>
      <c r="R351" s="14">
        <v>99</v>
      </c>
      <c r="S351" s="36">
        <v>14166013</v>
      </c>
    </row>
    <row r="352" spans="1:19" s="2" customFormat="1" ht="80.45" customHeight="1">
      <c r="A352" s="160"/>
      <c r="B352" s="156"/>
      <c r="C352" s="154"/>
      <c r="D352" s="156"/>
      <c r="E352" s="156"/>
      <c r="F352" s="156"/>
      <c r="G352" s="156"/>
      <c r="H352" s="152"/>
      <c r="I352" s="20" t="s">
        <v>643</v>
      </c>
      <c r="J352" s="14"/>
      <c r="K352" s="36">
        <v>299436</v>
      </c>
      <c r="L352" s="14"/>
      <c r="M352" s="36">
        <v>316693</v>
      </c>
      <c r="N352" s="14"/>
      <c r="O352" s="36">
        <v>308107</v>
      </c>
      <c r="P352" s="14"/>
      <c r="Q352" s="36">
        <v>312642</v>
      </c>
      <c r="R352" s="14"/>
      <c r="S352" s="36">
        <v>293435</v>
      </c>
    </row>
    <row r="353" spans="1:19" s="2" customFormat="1" ht="80.45" customHeight="1">
      <c r="A353" s="159" t="s">
        <v>1066</v>
      </c>
      <c r="B353" s="155" t="s">
        <v>967</v>
      </c>
      <c r="C353" s="153" t="s">
        <v>122</v>
      </c>
      <c r="D353" s="155" t="s">
        <v>133</v>
      </c>
      <c r="E353" s="155" t="s">
        <v>290</v>
      </c>
      <c r="F353" s="155" t="s">
        <v>125</v>
      </c>
      <c r="G353" s="155" t="s">
        <v>126</v>
      </c>
      <c r="H353" s="151" t="s">
        <v>127</v>
      </c>
      <c r="I353" s="20" t="s">
        <v>639</v>
      </c>
      <c r="J353" s="14">
        <v>51</v>
      </c>
      <c r="K353" s="36">
        <v>14069557</v>
      </c>
      <c r="L353" s="14">
        <v>51</v>
      </c>
      <c r="M353" s="36">
        <v>15095170</v>
      </c>
      <c r="N353" s="14">
        <v>51</v>
      </c>
      <c r="O353" s="36">
        <v>15377928</v>
      </c>
      <c r="P353" s="14">
        <v>51</v>
      </c>
      <c r="Q353" s="36">
        <v>14960554</v>
      </c>
      <c r="R353" s="14">
        <v>51</v>
      </c>
      <c r="S353" s="36">
        <v>14960554</v>
      </c>
    </row>
    <row r="354" spans="1:19" s="2" customFormat="1" ht="80.45" customHeight="1">
      <c r="A354" s="160"/>
      <c r="B354" s="156"/>
      <c r="C354" s="154"/>
      <c r="D354" s="156"/>
      <c r="E354" s="156"/>
      <c r="F354" s="156"/>
      <c r="G354" s="156"/>
      <c r="H354" s="152"/>
      <c r="I354" s="20" t="s">
        <v>643</v>
      </c>
      <c r="J354" s="14"/>
      <c r="K354" s="36">
        <v>376745</v>
      </c>
      <c r="L354" s="14"/>
      <c r="M354" s="36">
        <v>379361</v>
      </c>
      <c r="N354" s="14"/>
      <c r="O354" s="36">
        <v>378228</v>
      </c>
      <c r="P354" s="14"/>
      <c r="Q354" s="36">
        <v>378707</v>
      </c>
      <c r="R354" s="14"/>
      <c r="S354" s="36">
        <v>355442</v>
      </c>
    </row>
    <row r="355" spans="1:19" s="2" customFormat="1" ht="80.45" customHeight="1">
      <c r="A355" s="159" t="s">
        <v>1067</v>
      </c>
      <c r="B355" s="155" t="s">
        <v>967</v>
      </c>
      <c r="C355" s="153" t="s">
        <v>122</v>
      </c>
      <c r="D355" s="155" t="s">
        <v>133</v>
      </c>
      <c r="E355" s="155" t="s">
        <v>291</v>
      </c>
      <c r="F355" s="155" t="s">
        <v>125</v>
      </c>
      <c r="G355" s="155" t="s">
        <v>126</v>
      </c>
      <c r="H355" s="151" t="s">
        <v>127</v>
      </c>
      <c r="I355" s="20" t="s">
        <v>639</v>
      </c>
      <c r="J355" s="14">
        <v>54</v>
      </c>
      <c r="K355" s="36">
        <v>7871493</v>
      </c>
      <c r="L355" s="14">
        <v>55</v>
      </c>
      <c r="M355" s="36">
        <v>7689621</v>
      </c>
      <c r="N355" s="14">
        <v>63</v>
      </c>
      <c r="O355" s="36">
        <v>8508862</v>
      </c>
      <c r="P355" s="14">
        <v>65</v>
      </c>
      <c r="Q355" s="36">
        <v>9585536</v>
      </c>
      <c r="R355" s="14">
        <v>65</v>
      </c>
      <c r="S355" s="36">
        <v>9585536</v>
      </c>
    </row>
    <row r="356" spans="1:19" s="2" customFormat="1" ht="80.45" customHeight="1">
      <c r="A356" s="160"/>
      <c r="B356" s="156"/>
      <c r="C356" s="154"/>
      <c r="D356" s="156"/>
      <c r="E356" s="156"/>
      <c r="F356" s="156"/>
      <c r="G356" s="156"/>
      <c r="H356" s="152"/>
      <c r="I356" s="20" t="s">
        <v>643</v>
      </c>
      <c r="J356" s="14"/>
      <c r="K356" s="36">
        <v>265234</v>
      </c>
      <c r="L356" s="14"/>
      <c r="M356" s="36">
        <v>269048</v>
      </c>
      <c r="N356" s="14"/>
      <c r="O356" s="36">
        <v>280300</v>
      </c>
      <c r="P356" s="14"/>
      <c r="Q356" s="36">
        <v>269657</v>
      </c>
      <c r="R356" s="14"/>
      <c r="S356" s="36">
        <v>253091</v>
      </c>
    </row>
    <row r="357" spans="1:19" s="2" customFormat="1" ht="80.45" customHeight="1">
      <c r="A357" s="159" t="s">
        <v>1068</v>
      </c>
      <c r="B357" s="155" t="s">
        <v>967</v>
      </c>
      <c r="C357" s="153" t="s">
        <v>122</v>
      </c>
      <c r="D357" s="155" t="s">
        <v>133</v>
      </c>
      <c r="E357" s="155" t="s">
        <v>292</v>
      </c>
      <c r="F357" s="155" t="s">
        <v>125</v>
      </c>
      <c r="G357" s="155" t="s">
        <v>126</v>
      </c>
      <c r="H357" s="151" t="s">
        <v>127</v>
      </c>
      <c r="I357" s="20" t="s">
        <v>639</v>
      </c>
      <c r="J357" s="14">
        <v>227</v>
      </c>
      <c r="K357" s="36">
        <v>16527567</v>
      </c>
      <c r="L357" s="14">
        <v>231</v>
      </c>
      <c r="M357" s="36">
        <v>17039869</v>
      </c>
      <c r="N357" s="14">
        <v>213</v>
      </c>
      <c r="O357" s="36">
        <v>15777744</v>
      </c>
      <c r="P357" s="14">
        <v>213</v>
      </c>
      <c r="Q357" s="36">
        <v>15443987</v>
      </c>
      <c r="R357" s="14">
        <v>213</v>
      </c>
      <c r="S357" s="36">
        <v>15443987</v>
      </c>
    </row>
    <row r="358" spans="1:19" s="2" customFormat="1" ht="80.45" customHeight="1">
      <c r="A358" s="160"/>
      <c r="B358" s="156"/>
      <c r="C358" s="154"/>
      <c r="D358" s="156"/>
      <c r="E358" s="156"/>
      <c r="F358" s="156"/>
      <c r="G358" s="156"/>
      <c r="H358" s="152"/>
      <c r="I358" s="20" t="s">
        <v>643</v>
      </c>
      <c r="J358" s="14"/>
      <c r="K358" s="36">
        <v>785418</v>
      </c>
      <c r="L358" s="14"/>
      <c r="M358" s="36">
        <v>779049</v>
      </c>
      <c r="N358" s="14"/>
      <c r="O358" s="36">
        <v>750648</v>
      </c>
      <c r="P358" s="14"/>
      <c r="Q358" s="36">
        <v>792625</v>
      </c>
      <c r="R358" s="14"/>
      <c r="S358" s="36">
        <v>743932</v>
      </c>
    </row>
    <row r="359" spans="1:19" s="2" customFormat="1" ht="80.45" customHeight="1">
      <c r="A359" s="159" t="s">
        <v>1069</v>
      </c>
      <c r="B359" s="155" t="s">
        <v>967</v>
      </c>
      <c r="C359" s="153" t="s">
        <v>122</v>
      </c>
      <c r="D359" s="155" t="s">
        <v>133</v>
      </c>
      <c r="E359" s="155" t="s">
        <v>293</v>
      </c>
      <c r="F359" s="155" t="s">
        <v>125</v>
      </c>
      <c r="G359" s="155" t="s">
        <v>126</v>
      </c>
      <c r="H359" s="151" t="s">
        <v>127</v>
      </c>
      <c r="I359" s="20" t="s">
        <v>639</v>
      </c>
      <c r="J359" s="14">
        <v>1</v>
      </c>
      <c r="K359" s="36">
        <v>6982</v>
      </c>
      <c r="L359" s="14">
        <v>2</v>
      </c>
      <c r="M359" s="36">
        <v>13653</v>
      </c>
      <c r="N359" s="14">
        <v>2</v>
      </c>
      <c r="O359" s="36">
        <v>12643</v>
      </c>
      <c r="P359" s="14">
        <v>2</v>
      </c>
      <c r="Q359" s="36">
        <v>12272</v>
      </c>
      <c r="R359" s="14">
        <v>2</v>
      </c>
      <c r="S359" s="36">
        <v>12272</v>
      </c>
    </row>
    <row r="360" spans="1:19" s="2" customFormat="1" ht="80.45" customHeight="1">
      <c r="A360" s="160"/>
      <c r="B360" s="156"/>
      <c r="C360" s="154"/>
      <c r="D360" s="156"/>
      <c r="E360" s="156"/>
      <c r="F360" s="156"/>
      <c r="G360" s="156"/>
      <c r="H360" s="152"/>
      <c r="I360" s="20" t="s">
        <v>643</v>
      </c>
      <c r="J360" s="14"/>
      <c r="K360" s="36">
        <v>341</v>
      </c>
      <c r="L360" s="14"/>
      <c r="M360" s="36">
        <v>645</v>
      </c>
      <c r="N360" s="14"/>
      <c r="O360" s="36">
        <v>616</v>
      </c>
      <c r="P360" s="14"/>
      <c r="Q360" s="36">
        <v>653</v>
      </c>
      <c r="R360" s="14"/>
      <c r="S360" s="36">
        <v>613</v>
      </c>
    </row>
    <row r="361" spans="1:19" s="2" customFormat="1" ht="80.45" customHeight="1">
      <c r="A361" s="159" t="s">
        <v>1070</v>
      </c>
      <c r="B361" s="155" t="s">
        <v>967</v>
      </c>
      <c r="C361" s="153" t="s">
        <v>122</v>
      </c>
      <c r="D361" s="155" t="s">
        <v>133</v>
      </c>
      <c r="E361" s="155" t="s">
        <v>294</v>
      </c>
      <c r="F361" s="155" t="s">
        <v>125</v>
      </c>
      <c r="G361" s="155" t="s">
        <v>126</v>
      </c>
      <c r="H361" s="151" t="s">
        <v>127</v>
      </c>
      <c r="I361" s="20" t="s">
        <v>639</v>
      </c>
      <c r="J361" s="14">
        <v>312</v>
      </c>
      <c r="K361" s="36">
        <v>31811162</v>
      </c>
      <c r="L361" s="14">
        <v>463</v>
      </c>
      <c r="M361" s="36">
        <v>48390311</v>
      </c>
      <c r="N361" s="14">
        <v>571</v>
      </c>
      <c r="O361" s="36">
        <v>57983356</v>
      </c>
      <c r="P361" s="14">
        <v>633</v>
      </c>
      <c r="Q361" s="36">
        <v>60750425</v>
      </c>
      <c r="R361" s="14">
        <v>633</v>
      </c>
      <c r="S361" s="36">
        <v>60750425</v>
      </c>
    </row>
    <row r="362" spans="1:19" s="2" customFormat="1" ht="70.900000000000006" customHeight="1">
      <c r="A362" s="160"/>
      <c r="B362" s="156"/>
      <c r="C362" s="154"/>
      <c r="D362" s="156"/>
      <c r="E362" s="156"/>
      <c r="F362" s="156"/>
      <c r="G362" s="156"/>
      <c r="H362" s="152"/>
      <c r="I362" s="20" t="s">
        <v>643</v>
      </c>
      <c r="J362" s="14"/>
      <c r="K362" s="36">
        <v>1091709</v>
      </c>
      <c r="L362" s="14"/>
      <c r="M362" s="36">
        <v>1934217</v>
      </c>
      <c r="N362" s="14"/>
      <c r="O362" s="36">
        <v>2130473</v>
      </c>
      <c r="P362" s="14"/>
      <c r="Q362" s="36">
        <v>2372664</v>
      </c>
      <c r="R362" s="14"/>
      <c r="S362" s="36">
        <v>2226904</v>
      </c>
    </row>
    <row r="363" spans="1:19" s="2" customFormat="1" ht="80.45" customHeight="1">
      <c r="A363" s="159" t="s">
        <v>1071</v>
      </c>
      <c r="B363" s="155" t="s">
        <v>967</v>
      </c>
      <c r="C363" s="153" t="s">
        <v>122</v>
      </c>
      <c r="D363" s="155" t="s">
        <v>133</v>
      </c>
      <c r="E363" s="155" t="s">
        <v>295</v>
      </c>
      <c r="F363" s="155" t="s">
        <v>125</v>
      </c>
      <c r="G363" s="155" t="s">
        <v>126</v>
      </c>
      <c r="H363" s="151" t="s">
        <v>127</v>
      </c>
      <c r="I363" s="20" t="s">
        <v>639</v>
      </c>
      <c r="J363" s="14">
        <v>7</v>
      </c>
      <c r="K363" s="36">
        <v>1303005</v>
      </c>
      <c r="L363" s="14">
        <v>11</v>
      </c>
      <c r="M363" s="36">
        <v>2066282</v>
      </c>
      <c r="N363" s="14">
        <v>11</v>
      </c>
      <c r="O363" s="36">
        <v>2088353</v>
      </c>
      <c r="P363" s="14">
        <v>11</v>
      </c>
      <c r="Q363" s="36">
        <v>2035480</v>
      </c>
      <c r="R363" s="14">
        <v>11</v>
      </c>
      <c r="S363" s="36">
        <v>2035480</v>
      </c>
    </row>
    <row r="364" spans="1:19" s="2" customFormat="1" ht="50.45" customHeight="1">
      <c r="A364" s="160"/>
      <c r="B364" s="156"/>
      <c r="C364" s="154"/>
      <c r="D364" s="156"/>
      <c r="E364" s="156"/>
      <c r="F364" s="156"/>
      <c r="G364" s="156"/>
      <c r="H364" s="152"/>
      <c r="I364" s="20" t="s">
        <v>643</v>
      </c>
      <c r="J364" s="14"/>
      <c r="K364" s="36">
        <v>34891</v>
      </c>
      <c r="L364" s="14"/>
      <c r="M364" s="36">
        <v>56778</v>
      </c>
      <c r="N364" s="14"/>
      <c r="O364" s="36">
        <v>56916</v>
      </c>
      <c r="P364" s="14"/>
      <c r="Q364" s="36">
        <v>57556</v>
      </c>
      <c r="R364" s="14"/>
      <c r="S364" s="36">
        <v>54020</v>
      </c>
    </row>
    <row r="365" spans="1:19" s="2" customFormat="1" ht="80.45" customHeight="1">
      <c r="A365" s="159" t="s">
        <v>1072</v>
      </c>
      <c r="B365" s="155" t="s">
        <v>967</v>
      </c>
      <c r="C365" s="153" t="s">
        <v>122</v>
      </c>
      <c r="D365" s="155" t="s">
        <v>133</v>
      </c>
      <c r="E365" s="155" t="s">
        <v>296</v>
      </c>
      <c r="F365" s="155" t="s">
        <v>125</v>
      </c>
      <c r="G365" s="155" t="s">
        <v>126</v>
      </c>
      <c r="H365" s="151" t="s">
        <v>127</v>
      </c>
      <c r="I365" s="20" t="s">
        <v>639</v>
      </c>
      <c r="J365" s="14"/>
      <c r="K365" s="36"/>
      <c r="L365" s="14">
        <v>105</v>
      </c>
      <c r="M365" s="36">
        <v>8437719</v>
      </c>
      <c r="N365" s="14">
        <v>130</v>
      </c>
      <c r="O365" s="36">
        <v>10645510</v>
      </c>
      <c r="P365" s="14">
        <v>154</v>
      </c>
      <c r="Q365" s="36">
        <v>11996784</v>
      </c>
      <c r="R365" s="14">
        <v>154</v>
      </c>
      <c r="S365" s="36">
        <v>11996784</v>
      </c>
    </row>
    <row r="366" spans="1:19" s="2" customFormat="1" ht="60" customHeight="1">
      <c r="A366" s="160"/>
      <c r="B366" s="156"/>
      <c r="C366" s="154"/>
      <c r="D366" s="156"/>
      <c r="E366" s="156"/>
      <c r="F366" s="156"/>
      <c r="G366" s="156"/>
      <c r="H366" s="152"/>
      <c r="I366" s="20" t="s">
        <v>643</v>
      </c>
      <c r="J366" s="14"/>
      <c r="K366" s="36"/>
      <c r="L366" s="14"/>
      <c r="M366" s="36">
        <v>366520</v>
      </c>
      <c r="N366" s="14"/>
      <c r="O366" s="36">
        <v>496965</v>
      </c>
      <c r="P366" s="14"/>
      <c r="Q366" s="36">
        <v>603239</v>
      </c>
      <c r="R366" s="14"/>
      <c r="S366" s="36">
        <v>566180</v>
      </c>
    </row>
    <row r="367" spans="1:19" s="2" customFormat="1" ht="80.45" customHeight="1">
      <c r="A367" s="159" t="s">
        <v>1073</v>
      </c>
      <c r="B367" s="155" t="s">
        <v>967</v>
      </c>
      <c r="C367" s="153" t="s">
        <v>122</v>
      </c>
      <c r="D367" s="155" t="s">
        <v>133</v>
      </c>
      <c r="E367" s="155" t="s">
        <v>297</v>
      </c>
      <c r="F367" s="155" t="s">
        <v>125</v>
      </c>
      <c r="G367" s="155" t="s">
        <v>126</v>
      </c>
      <c r="H367" s="151" t="s">
        <v>127</v>
      </c>
      <c r="I367" s="20" t="s">
        <v>639</v>
      </c>
      <c r="J367" s="14">
        <v>96</v>
      </c>
      <c r="K367" s="36">
        <v>8291908</v>
      </c>
      <c r="L367" s="14">
        <v>2</v>
      </c>
      <c r="M367" s="36">
        <v>268906</v>
      </c>
      <c r="N367" s="14">
        <v>2</v>
      </c>
      <c r="O367" s="36">
        <v>257310</v>
      </c>
      <c r="P367" s="14">
        <v>2</v>
      </c>
      <c r="Q367" s="36">
        <v>254134</v>
      </c>
      <c r="R367" s="14">
        <v>2</v>
      </c>
      <c r="S367" s="36">
        <v>254134</v>
      </c>
    </row>
    <row r="368" spans="1:19" s="2" customFormat="1" ht="80.45" customHeight="1">
      <c r="A368" s="160"/>
      <c r="B368" s="156"/>
      <c r="C368" s="154"/>
      <c r="D368" s="156"/>
      <c r="E368" s="156"/>
      <c r="F368" s="156"/>
      <c r="G368" s="156"/>
      <c r="H368" s="152"/>
      <c r="I368" s="20" t="s">
        <v>643</v>
      </c>
      <c r="J368" s="14"/>
      <c r="K368" s="36">
        <v>365388</v>
      </c>
      <c r="L368" s="14"/>
      <c r="M368" s="36">
        <v>11608</v>
      </c>
      <c r="N368" s="14"/>
      <c r="O368" s="36">
        <v>11881</v>
      </c>
      <c r="P368" s="14"/>
      <c r="Q368" s="36">
        <v>12464</v>
      </c>
      <c r="R368" s="14"/>
      <c r="S368" s="36">
        <v>11698</v>
      </c>
    </row>
    <row r="369" spans="1:19" s="2" customFormat="1" ht="80.45" customHeight="1">
      <c r="A369" s="159" t="s">
        <v>1074</v>
      </c>
      <c r="B369" s="155" t="s">
        <v>967</v>
      </c>
      <c r="C369" s="153" t="s">
        <v>122</v>
      </c>
      <c r="D369" s="155" t="s">
        <v>133</v>
      </c>
      <c r="E369" s="155" t="s">
        <v>298</v>
      </c>
      <c r="F369" s="155" t="s">
        <v>125</v>
      </c>
      <c r="G369" s="155" t="s">
        <v>126</v>
      </c>
      <c r="H369" s="151" t="s">
        <v>127</v>
      </c>
      <c r="I369" s="20" t="s">
        <v>639</v>
      </c>
      <c r="J369" s="14">
        <v>114</v>
      </c>
      <c r="K369" s="36">
        <v>8173042</v>
      </c>
      <c r="L369" s="14">
        <v>155</v>
      </c>
      <c r="M369" s="36">
        <v>10844934</v>
      </c>
      <c r="N369" s="14">
        <v>182</v>
      </c>
      <c r="O369" s="36">
        <v>12750394</v>
      </c>
      <c r="P369" s="14">
        <v>182</v>
      </c>
      <c r="Q369" s="36">
        <v>12400539</v>
      </c>
      <c r="R369" s="14">
        <v>182</v>
      </c>
      <c r="S369" s="36">
        <v>12400539</v>
      </c>
    </row>
    <row r="370" spans="1:19" s="2" customFormat="1" ht="80.45" customHeight="1">
      <c r="A370" s="160"/>
      <c r="B370" s="156"/>
      <c r="C370" s="154"/>
      <c r="D370" s="156"/>
      <c r="E370" s="156"/>
      <c r="F370" s="156"/>
      <c r="G370" s="156"/>
      <c r="H370" s="152"/>
      <c r="I370" s="20" t="s">
        <v>643</v>
      </c>
      <c r="J370" s="14"/>
      <c r="K370" s="36">
        <v>398682</v>
      </c>
      <c r="L370" s="14"/>
      <c r="M370" s="36">
        <v>512187</v>
      </c>
      <c r="N370" s="14"/>
      <c r="O370" s="36">
        <v>620973</v>
      </c>
      <c r="P370" s="14"/>
      <c r="Q370" s="36">
        <v>659549</v>
      </c>
      <c r="R370" s="14"/>
      <c r="S370" s="36">
        <v>619031</v>
      </c>
    </row>
    <row r="371" spans="1:19" s="2" customFormat="1" ht="80.45" customHeight="1">
      <c r="A371" s="159" t="s">
        <v>1075</v>
      </c>
      <c r="B371" s="155" t="s">
        <v>967</v>
      </c>
      <c r="C371" s="153" t="s">
        <v>122</v>
      </c>
      <c r="D371" s="155" t="s">
        <v>133</v>
      </c>
      <c r="E371" s="155" t="s">
        <v>299</v>
      </c>
      <c r="F371" s="155" t="s">
        <v>125</v>
      </c>
      <c r="G371" s="155" t="s">
        <v>126</v>
      </c>
      <c r="H371" s="151" t="s">
        <v>127</v>
      </c>
      <c r="I371" s="20" t="s">
        <v>639</v>
      </c>
      <c r="J371" s="14">
        <v>1</v>
      </c>
      <c r="K371" s="36">
        <v>6982</v>
      </c>
      <c r="L371" s="14">
        <v>1</v>
      </c>
      <c r="M371" s="36">
        <v>6826</v>
      </c>
      <c r="N371" s="14">
        <v>2</v>
      </c>
      <c r="O371" s="36">
        <v>12643</v>
      </c>
      <c r="P371" s="14">
        <v>2</v>
      </c>
      <c r="Q371" s="36">
        <v>12272</v>
      </c>
      <c r="R371" s="14">
        <v>2</v>
      </c>
      <c r="S371" s="36">
        <v>12272</v>
      </c>
    </row>
    <row r="372" spans="1:19" s="2" customFormat="1" ht="80.45" customHeight="1">
      <c r="A372" s="160"/>
      <c r="B372" s="156"/>
      <c r="C372" s="154"/>
      <c r="D372" s="156"/>
      <c r="E372" s="156"/>
      <c r="F372" s="156"/>
      <c r="G372" s="156"/>
      <c r="H372" s="152"/>
      <c r="I372" s="20" t="s">
        <v>643</v>
      </c>
      <c r="J372" s="14"/>
      <c r="K372" s="36">
        <v>341</v>
      </c>
      <c r="L372" s="14"/>
      <c r="M372" s="36">
        <v>322</v>
      </c>
      <c r="N372" s="14"/>
      <c r="O372" s="36">
        <v>616</v>
      </c>
      <c r="P372" s="14"/>
      <c r="Q372" s="36">
        <v>653</v>
      </c>
      <c r="R372" s="14"/>
      <c r="S372" s="36">
        <v>613</v>
      </c>
    </row>
    <row r="373" spans="1:19" s="2" customFormat="1" ht="80.45" customHeight="1">
      <c r="A373" s="159" t="s">
        <v>1076</v>
      </c>
      <c r="B373" s="155" t="s">
        <v>967</v>
      </c>
      <c r="C373" s="153" t="s">
        <v>122</v>
      </c>
      <c r="D373" s="155" t="s">
        <v>133</v>
      </c>
      <c r="E373" s="155" t="s">
        <v>300</v>
      </c>
      <c r="F373" s="155" t="s">
        <v>125</v>
      </c>
      <c r="G373" s="155" t="s">
        <v>126</v>
      </c>
      <c r="H373" s="151" t="s">
        <v>127</v>
      </c>
      <c r="I373" s="20" t="s">
        <v>639</v>
      </c>
      <c r="J373" s="14">
        <v>59</v>
      </c>
      <c r="K373" s="36">
        <v>5933789</v>
      </c>
      <c r="L373" s="14">
        <v>75</v>
      </c>
      <c r="M373" s="36">
        <v>8690795</v>
      </c>
      <c r="N373" s="14">
        <v>72</v>
      </c>
      <c r="O373" s="36">
        <v>8013941</v>
      </c>
      <c r="P373" s="14">
        <v>62</v>
      </c>
      <c r="Q373" s="36">
        <v>7027190</v>
      </c>
      <c r="R373" s="14">
        <v>62</v>
      </c>
      <c r="S373" s="36">
        <v>7027190</v>
      </c>
    </row>
    <row r="374" spans="1:19" s="2" customFormat="1" ht="80.45" customHeight="1">
      <c r="A374" s="160"/>
      <c r="B374" s="156"/>
      <c r="C374" s="154"/>
      <c r="D374" s="156"/>
      <c r="E374" s="156"/>
      <c r="F374" s="156"/>
      <c r="G374" s="156"/>
      <c r="H374" s="152"/>
      <c r="I374" s="20" t="s">
        <v>643</v>
      </c>
      <c r="J374" s="14"/>
      <c r="K374" s="36">
        <v>213857</v>
      </c>
      <c r="L374" s="14"/>
      <c r="M374" s="36">
        <v>343557</v>
      </c>
      <c r="N374" s="14"/>
      <c r="O374" s="36">
        <v>249018</v>
      </c>
      <c r="P374" s="14"/>
      <c r="Q374" s="36">
        <v>201174</v>
      </c>
      <c r="R374" s="14"/>
      <c r="S374" s="36">
        <v>188815</v>
      </c>
    </row>
    <row r="375" spans="1:19" s="2" customFormat="1" ht="80.45" customHeight="1">
      <c r="A375" s="159" t="s">
        <v>1077</v>
      </c>
      <c r="B375" s="155" t="s">
        <v>967</v>
      </c>
      <c r="C375" s="153" t="s">
        <v>122</v>
      </c>
      <c r="D375" s="155" t="s">
        <v>133</v>
      </c>
      <c r="E375" s="155" t="s">
        <v>301</v>
      </c>
      <c r="F375" s="155" t="s">
        <v>125</v>
      </c>
      <c r="G375" s="155" t="s">
        <v>126</v>
      </c>
      <c r="H375" s="151" t="s">
        <v>127</v>
      </c>
      <c r="I375" s="20" t="s">
        <v>639</v>
      </c>
      <c r="J375" s="14">
        <v>40</v>
      </c>
      <c r="K375" s="36">
        <v>4067814</v>
      </c>
      <c r="L375" s="14">
        <v>63</v>
      </c>
      <c r="M375" s="36">
        <v>6545373</v>
      </c>
      <c r="N375" s="14">
        <v>72</v>
      </c>
      <c r="O375" s="36">
        <v>8446578</v>
      </c>
      <c r="P375" s="14">
        <v>72</v>
      </c>
      <c r="Q375" s="36">
        <v>8977363</v>
      </c>
      <c r="R375" s="14">
        <v>72</v>
      </c>
      <c r="S375" s="36">
        <v>8977363</v>
      </c>
    </row>
    <row r="376" spans="1:19" s="2" customFormat="1" ht="80.45" customHeight="1">
      <c r="A376" s="160"/>
      <c r="B376" s="156"/>
      <c r="C376" s="154"/>
      <c r="D376" s="156"/>
      <c r="E376" s="156"/>
      <c r="F376" s="156"/>
      <c r="G376" s="156"/>
      <c r="H376" s="152"/>
      <c r="I376" s="20" t="s">
        <v>643</v>
      </c>
      <c r="J376" s="14"/>
      <c r="K376" s="36">
        <v>189831</v>
      </c>
      <c r="L376" s="14"/>
      <c r="M376" s="36">
        <v>649069</v>
      </c>
      <c r="N376" s="14"/>
      <c r="O376" s="36">
        <v>472085</v>
      </c>
      <c r="P376" s="14"/>
      <c r="Q376" s="36">
        <v>473526</v>
      </c>
      <c r="R376" s="14"/>
      <c r="S376" s="36">
        <v>444436</v>
      </c>
    </row>
    <row r="377" spans="1:19" s="2" customFormat="1" ht="80.45" customHeight="1">
      <c r="A377" s="159" t="s">
        <v>1078</v>
      </c>
      <c r="B377" s="155" t="s">
        <v>967</v>
      </c>
      <c r="C377" s="153" t="s">
        <v>122</v>
      </c>
      <c r="D377" s="155" t="s">
        <v>133</v>
      </c>
      <c r="E377" s="155" t="s">
        <v>302</v>
      </c>
      <c r="F377" s="155" t="s">
        <v>125</v>
      </c>
      <c r="G377" s="155" t="s">
        <v>126</v>
      </c>
      <c r="H377" s="151" t="s">
        <v>127</v>
      </c>
      <c r="I377" s="20" t="s">
        <v>639</v>
      </c>
      <c r="J377" s="14">
        <v>147</v>
      </c>
      <c r="K377" s="36">
        <v>14250868</v>
      </c>
      <c r="L377" s="14">
        <v>190</v>
      </c>
      <c r="M377" s="36">
        <v>18974983</v>
      </c>
      <c r="N377" s="14">
        <v>173</v>
      </c>
      <c r="O377" s="36">
        <v>16243707</v>
      </c>
      <c r="P377" s="14">
        <v>173</v>
      </c>
      <c r="Q377" s="36">
        <v>16356544</v>
      </c>
      <c r="R377" s="14">
        <v>173</v>
      </c>
      <c r="S377" s="36">
        <v>16356544</v>
      </c>
    </row>
    <row r="378" spans="1:19" s="2" customFormat="1" ht="80.45" customHeight="1">
      <c r="A378" s="160"/>
      <c r="B378" s="156"/>
      <c r="C378" s="154"/>
      <c r="D378" s="156"/>
      <c r="E378" s="156"/>
      <c r="F378" s="156"/>
      <c r="G378" s="156"/>
      <c r="H378" s="152"/>
      <c r="I378" s="20" t="s">
        <v>643</v>
      </c>
      <c r="J378" s="14"/>
      <c r="K378" s="36">
        <v>587270</v>
      </c>
      <c r="L378" s="14"/>
      <c r="M378" s="36">
        <v>1018491</v>
      </c>
      <c r="N378" s="14"/>
      <c r="O378" s="36">
        <v>649909</v>
      </c>
      <c r="P378" s="14"/>
      <c r="Q378" s="36">
        <v>669513</v>
      </c>
      <c r="R378" s="14"/>
      <c r="S378" s="36">
        <v>628383</v>
      </c>
    </row>
    <row r="379" spans="1:19" s="2" customFormat="1" ht="80.45" customHeight="1">
      <c r="A379" s="159" t="s">
        <v>1079</v>
      </c>
      <c r="B379" s="155" t="s">
        <v>967</v>
      </c>
      <c r="C379" s="153" t="s">
        <v>122</v>
      </c>
      <c r="D379" s="155" t="s">
        <v>133</v>
      </c>
      <c r="E379" s="155" t="s">
        <v>303</v>
      </c>
      <c r="F379" s="155" t="s">
        <v>125</v>
      </c>
      <c r="G379" s="155" t="s">
        <v>126</v>
      </c>
      <c r="H379" s="151" t="s">
        <v>127</v>
      </c>
      <c r="I379" s="20" t="s">
        <v>639</v>
      </c>
      <c r="J379" s="14">
        <v>4</v>
      </c>
      <c r="K379" s="36">
        <v>103379</v>
      </c>
      <c r="L379" s="14">
        <v>3</v>
      </c>
      <c r="M379" s="36">
        <v>86557</v>
      </c>
      <c r="N379" s="14">
        <v>3</v>
      </c>
      <c r="O379" s="36">
        <v>83779</v>
      </c>
      <c r="P379" s="14">
        <v>3</v>
      </c>
      <c r="Q379" s="36">
        <v>82866</v>
      </c>
      <c r="R379" s="14">
        <v>3</v>
      </c>
      <c r="S379" s="36">
        <v>82866</v>
      </c>
    </row>
    <row r="380" spans="1:19" s="2" customFormat="1" ht="80.45" customHeight="1">
      <c r="A380" s="160"/>
      <c r="B380" s="156"/>
      <c r="C380" s="154"/>
      <c r="D380" s="156"/>
      <c r="E380" s="156"/>
      <c r="F380" s="156"/>
      <c r="G380" s="156"/>
      <c r="H380" s="152"/>
      <c r="I380" s="20" t="s">
        <v>643</v>
      </c>
      <c r="J380" s="14"/>
      <c r="K380" s="36">
        <v>3546</v>
      </c>
      <c r="L380" s="14"/>
      <c r="M380" s="36">
        <v>2472</v>
      </c>
      <c r="N380" s="14"/>
      <c r="O380" s="36">
        <v>2337</v>
      </c>
      <c r="P380" s="14"/>
      <c r="Q380" s="36">
        <v>2372</v>
      </c>
      <c r="R380" s="14"/>
      <c r="S380" s="36">
        <v>2226</v>
      </c>
    </row>
    <row r="381" spans="1:19" s="2" customFormat="1" ht="80.45" customHeight="1">
      <c r="A381" s="159" t="s">
        <v>1080</v>
      </c>
      <c r="B381" s="155" t="s">
        <v>967</v>
      </c>
      <c r="C381" s="153" t="s">
        <v>122</v>
      </c>
      <c r="D381" s="155" t="s">
        <v>133</v>
      </c>
      <c r="E381" s="155" t="s">
        <v>304</v>
      </c>
      <c r="F381" s="155" t="s">
        <v>125</v>
      </c>
      <c r="G381" s="155" t="s">
        <v>126</v>
      </c>
      <c r="H381" s="151" t="s">
        <v>127</v>
      </c>
      <c r="I381" s="20" t="s">
        <v>639</v>
      </c>
      <c r="J381" s="14"/>
      <c r="K381" s="36"/>
      <c r="L381" s="14">
        <v>1</v>
      </c>
      <c r="M381" s="36">
        <v>195993</v>
      </c>
      <c r="N381" s="14">
        <v>1</v>
      </c>
      <c r="O381" s="36">
        <v>189703</v>
      </c>
      <c r="P381" s="14">
        <v>1</v>
      </c>
      <c r="Q381" s="36">
        <v>187636</v>
      </c>
      <c r="R381" s="14">
        <v>1</v>
      </c>
      <c r="S381" s="36">
        <v>187636</v>
      </c>
    </row>
    <row r="382" spans="1:19" s="2" customFormat="1" ht="80.45" customHeight="1">
      <c r="A382" s="160"/>
      <c r="B382" s="156"/>
      <c r="C382" s="154"/>
      <c r="D382" s="156"/>
      <c r="E382" s="156"/>
      <c r="F382" s="156"/>
      <c r="G382" s="156"/>
      <c r="H382" s="152"/>
      <c r="I382" s="20" t="s">
        <v>643</v>
      </c>
      <c r="J382" s="14"/>
      <c r="K382" s="36"/>
      <c r="L382" s="14"/>
      <c r="M382" s="36">
        <v>5597</v>
      </c>
      <c r="N382" s="14"/>
      <c r="O382" s="36">
        <v>5292</v>
      </c>
      <c r="P382" s="14"/>
      <c r="Q382" s="36">
        <v>5372</v>
      </c>
      <c r="R382" s="14"/>
      <c r="S382" s="36">
        <v>5042</v>
      </c>
    </row>
    <row r="383" spans="1:19" s="2" customFormat="1" ht="80.45" customHeight="1">
      <c r="A383" s="159" t="s">
        <v>1081</v>
      </c>
      <c r="B383" s="155" t="s">
        <v>967</v>
      </c>
      <c r="C383" s="153" t="s">
        <v>122</v>
      </c>
      <c r="D383" s="155" t="s">
        <v>133</v>
      </c>
      <c r="E383" s="155" t="s">
        <v>305</v>
      </c>
      <c r="F383" s="155" t="s">
        <v>125</v>
      </c>
      <c r="G383" s="155" t="s">
        <v>126</v>
      </c>
      <c r="H383" s="151" t="s">
        <v>127</v>
      </c>
      <c r="I383" s="20" t="s">
        <v>639</v>
      </c>
      <c r="J383" s="14">
        <v>299</v>
      </c>
      <c r="K383" s="36">
        <v>34153089</v>
      </c>
      <c r="L383" s="14">
        <v>348</v>
      </c>
      <c r="M383" s="36">
        <v>38958200</v>
      </c>
      <c r="N383" s="14">
        <v>352</v>
      </c>
      <c r="O383" s="36">
        <v>38089252</v>
      </c>
      <c r="P383" s="14">
        <v>352</v>
      </c>
      <c r="Q383" s="36">
        <v>38828896</v>
      </c>
      <c r="R383" s="14">
        <v>352</v>
      </c>
      <c r="S383" s="36">
        <v>38828896</v>
      </c>
    </row>
    <row r="384" spans="1:19" s="2" customFormat="1" ht="80.45" customHeight="1">
      <c r="A384" s="160"/>
      <c r="B384" s="156"/>
      <c r="C384" s="154"/>
      <c r="D384" s="156"/>
      <c r="E384" s="156"/>
      <c r="F384" s="156"/>
      <c r="G384" s="156"/>
      <c r="H384" s="152"/>
      <c r="I384" s="20" t="s">
        <v>643</v>
      </c>
      <c r="J384" s="14"/>
      <c r="K384" s="36">
        <v>727417</v>
      </c>
      <c r="L384" s="14"/>
      <c r="M384" s="36">
        <v>1404111</v>
      </c>
      <c r="N384" s="14"/>
      <c r="O384" s="36">
        <v>1136877</v>
      </c>
      <c r="P384" s="14"/>
      <c r="Q384" s="36">
        <v>1172744</v>
      </c>
      <c r="R384" s="14"/>
      <c r="S384" s="36">
        <v>1100699</v>
      </c>
    </row>
    <row r="385" spans="1:19" s="2" customFormat="1" ht="80.45" customHeight="1">
      <c r="A385" s="159" t="s">
        <v>1082</v>
      </c>
      <c r="B385" s="155" t="s">
        <v>967</v>
      </c>
      <c r="C385" s="153" t="s">
        <v>122</v>
      </c>
      <c r="D385" s="155" t="s">
        <v>133</v>
      </c>
      <c r="E385" s="155" t="s">
        <v>306</v>
      </c>
      <c r="F385" s="155" t="s">
        <v>125</v>
      </c>
      <c r="G385" s="155" t="s">
        <v>126</v>
      </c>
      <c r="H385" s="151" t="s">
        <v>127</v>
      </c>
      <c r="I385" s="20" t="s">
        <v>639</v>
      </c>
      <c r="J385" s="14">
        <v>11</v>
      </c>
      <c r="K385" s="36">
        <v>106297</v>
      </c>
      <c r="L385" s="14">
        <v>15</v>
      </c>
      <c r="M385" s="36">
        <v>164365</v>
      </c>
      <c r="N385" s="14">
        <v>15</v>
      </c>
      <c r="O385" s="36">
        <v>154477</v>
      </c>
      <c r="P385" s="14">
        <v>15</v>
      </c>
      <c r="Q385" s="36">
        <v>158045</v>
      </c>
      <c r="R385" s="14">
        <v>15</v>
      </c>
      <c r="S385" s="36">
        <v>158045</v>
      </c>
    </row>
    <row r="386" spans="1:19" s="2" customFormat="1" ht="80.45" customHeight="1">
      <c r="A386" s="160"/>
      <c r="B386" s="156"/>
      <c r="C386" s="154"/>
      <c r="D386" s="156"/>
      <c r="E386" s="156"/>
      <c r="F386" s="156"/>
      <c r="G386" s="156"/>
      <c r="H386" s="152"/>
      <c r="I386" s="20" t="s">
        <v>643</v>
      </c>
      <c r="J386" s="14"/>
      <c r="K386" s="36">
        <v>2741</v>
      </c>
      <c r="L386" s="14"/>
      <c r="M386" s="36">
        <v>6487</v>
      </c>
      <c r="N386" s="14"/>
      <c r="O386" s="36">
        <v>4632</v>
      </c>
      <c r="P386" s="14"/>
      <c r="Q386" s="36">
        <v>4789</v>
      </c>
      <c r="R386" s="14"/>
      <c r="S386" s="36">
        <v>4495</v>
      </c>
    </row>
    <row r="387" spans="1:19" s="2" customFormat="1" ht="80.45" customHeight="1">
      <c r="A387" s="159" t="s">
        <v>1083</v>
      </c>
      <c r="B387" s="155" t="s">
        <v>967</v>
      </c>
      <c r="C387" s="153" t="s">
        <v>122</v>
      </c>
      <c r="D387" s="155" t="s">
        <v>133</v>
      </c>
      <c r="E387" s="155" t="s">
        <v>136</v>
      </c>
      <c r="F387" s="155" t="s">
        <v>125</v>
      </c>
      <c r="G387" s="155" t="s">
        <v>126</v>
      </c>
      <c r="H387" s="151" t="s">
        <v>127</v>
      </c>
      <c r="I387" s="20" t="s">
        <v>639</v>
      </c>
      <c r="J387" s="14">
        <v>121</v>
      </c>
      <c r="K387" s="36">
        <v>16005207</v>
      </c>
      <c r="L387" s="14">
        <v>180</v>
      </c>
      <c r="M387" s="36">
        <v>24955126</v>
      </c>
      <c r="N387" s="14">
        <v>196</v>
      </c>
      <c r="O387" s="36">
        <v>29759632</v>
      </c>
      <c r="P387" s="14">
        <v>193</v>
      </c>
      <c r="Q387" s="36">
        <v>30649895</v>
      </c>
      <c r="R387" s="14">
        <v>193</v>
      </c>
      <c r="S387" s="36">
        <v>30649895</v>
      </c>
    </row>
    <row r="388" spans="1:19" s="2" customFormat="1" ht="80.45" customHeight="1">
      <c r="A388" s="160"/>
      <c r="B388" s="156"/>
      <c r="C388" s="154"/>
      <c r="D388" s="156"/>
      <c r="E388" s="156"/>
      <c r="F388" s="156"/>
      <c r="G388" s="156"/>
      <c r="H388" s="152"/>
      <c r="I388" s="20" t="s">
        <v>643</v>
      </c>
      <c r="J388" s="14"/>
      <c r="K388" s="36">
        <v>501486</v>
      </c>
      <c r="L388" s="14"/>
      <c r="M388" s="36">
        <v>738471</v>
      </c>
      <c r="N388" s="14"/>
      <c r="O388" s="36">
        <v>911271</v>
      </c>
      <c r="P388" s="14"/>
      <c r="Q388" s="36">
        <v>984329</v>
      </c>
      <c r="R388" s="14"/>
      <c r="S388" s="36">
        <v>923859</v>
      </c>
    </row>
    <row r="389" spans="1:19" s="2" customFormat="1" ht="80.45" customHeight="1">
      <c r="A389" s="159" t="s">
        <v>1084</v>
      </c>
      <c r="B389" s="155" t="s">
        <v>967</v>
      </c>
      <c r="C389" s="153" t="s">
        <v>122</v>
      </c>
      <c r="D389" s="155" t="s">
        <v>133</v>
      </c>
      <c r="E389" s="155" t="s">
        <v>307</v>
      </c>
      <c r="F389" s="155" t="s">
        <v>125</v>
      </c>
      <c r="G389" s="155" t="s">
        <v>126</v>
      </c>
      <c r="H389" s="151" t="s">
        <v>127</v>
      </c>
      <c r="I389" s="20" t="s">
        <v>639</v>
      </c>
      <c r="J389" s="14">
        <v>14</v>
      </c>
      <c r="K389" s="36">
        <v>185481</v>
      </c>
      <c r="L389" s="14">
        <v>17</v>
      </c>
      <c r="M389" s="36">
        <v>228562</v>
      </c>
      <c r="N389" s="14">
        <v>20</v>
      </c>
      <c r="O389" s="36">
        <v>274739</v>
      </c>
      <c r="P389" s="14">
        <v>19</v>
      </c>
      <c r="Q389" s="36">
        <v>277483</v>
      </c>
      <c r="R389" s="14">
        <v>19</v>
      </c>
      <c r="S389" s="36">
        <v>277483</v>
      </c>
    </row>
    <row r="390" spans="1:19" s="2" customFormat="1" ht="80.45" customHeight="1">
      <c r="A390" s="160"/>
      <c r="B390" s="156"/>
      <c r="C390" s="154"/>
      <c r="D390" s="156"/>
      <c r="E390" s="156"/>
      <c r="F390" s="156"/>
      <c r="G390" s="156"/>
      <c r="H390" s="152"/>
      <c r="I390" s="20" t="s">
        <v>643</v>
      </c>
      <c r="J390" s="14"/>
      <c r="K390" s="36">
        <v>6051</v>
      </c>
      <c r="L390" s="14"/>
      <c r="M390" s="36">
        <v>7224</v>
      </c>
      <c r="N390" s="14"/>
      <c r="O390" s="36">
        <v>8526</v>
      </c>
      <c r="P390" s="14"/>
      <c r="Q390" s="36">
        <v>7958</v>
      </c>
      <c r="R390" s="14"/>
      <c r="S390" s="36">
        <v>7469</v>
      </c>
    </row>
    <row r="391" spans="1:19" s="2" customFormat="1" ht="80.45" customHeight="1">
      <c r="A391" s="159" t="s">
        <v>1085</v>
      </c>
      <c r="B391" s="155" t="s">
        <v>967</v>
      </c>
      <c r="C391" s="153" t="s">
        <v>122</v>
      </c>
      <c r="D391" s="155" t="s">
        <v>133</v>
      </c>
      <c r="E391" s="155" t="s">
        <v>308</v>
      </c>
      <c r="F391" s="155" t="s">
        <v>125</v>
      </c>
      <c r="G391" s="155" t="s">
        <v>126</v>
      </c>
      <c r="H391" s="151" t="s">
        <v>127</v>
      </c>
      <c r="I391" s="20" t="s">
        <v>639</v>
      </c>
      <c r="J391" s="14"/>
      <c r="K391" s="36"/>
      <c r="L391" s="14">
        <v>1</v>
      </c>
      <c r="M391" s="36">
        <v>248200</v>
      </c>
      <c r="N391" s="14">
        <v>1</v>
      </c>
      <c r="O391" s="36">
        <v>245482</v>
      </c>
      <c r="P391" s="14">
        <v>1</v>
      </c>
      <c r="Q391" s="36">
        <v>247981</v>
      </c>
      <c r="R391" s="14">
        <v>1</v>
      </c>
      <c r="S391" s="36">
        <v>247981</v>
      </c>
    </row>
    <row r="392" spans="1:19" s="2" customFormat="1" ht="80.45" customHeight="1">
      <c r="A392" s="160"/>
      <c r="B392" s="156"/>
      <c r="C392" s="154"/>
      <c r="D392" s="156"/>
      <c r="E392" s="156"/>
      <c r="F392" s="156"/>
      <c r="G392" s="156"/>
      <c r="H392" s="152"/>
      <c r="I392" s="20" t="s">
        <v>643</v>
      </c>
      <c r="J392" s="14"/>
      <c r="K392" s="36"/>
      <c r="L392" s="14"/>
      <c r="M392" s="36">
        <v>6064</v>
      </c>
      <c r="N392" s="14"/>
      <c r="O392" s="36">
        <v>6333</v>
      </c>
      <c r="P392" s="14"/>
      <c r="Q392" s="36">
        <v>6839</v>
      </c>
      <c r="R392" s="14"/>
      <c r="S392" s="36">
        <v>6419</v>
      </c>
    </row>
    <row r="393" spans="1:19" s="2" customFormat="1" ht="80.45" customHeight="1">
      <c r="A393" s="159" t="s">
        <v>1086</v>
      </c>
      <c r="B393" s="155" t="s">
        <v>967</v>
      </c>
      <c r="C393" s="153" t="s">
        <v>122</v>
      </c>
      <c r="D393" s="155" t="s">
        <v>133</v>
      </c>
      <c r="E393" s="155" t="s">
        <v>309</v>
      </c>
      <c r="F393" s="155" t="s">
        <v>125</v>
      </c>
      <c r="G393" s="155" t="s">
        <v>126</v>
      </c>
      <c r="H393" s="151" t="s">
        <v>127</v>
      </c>
      <c r="I393" s="20" t="s">
        <v>639</v>
      </c>
      <c r="J393" s="14">
        <v>107</v>
      </c>
      <c r="K393" s="36">
        <v>11924581</v>
      </c>
      <c r="L393" s="14">
        <v>116</v>
      </c>
      <c r="M393" s="36">
        <v>13742121</v>
      </c>
      <c r="N393" s="14">
        <v>116</v>
      </c>
      <c r="O393" s="36">
        <v>13999535</v>
      </c>
      <c r="P393" s="14">
        <v>116</v>
      </c>
      <c r="Q393" s="36">
        <v>13619573</v>
      </c>
      <c r="R393" s="14">
        <v>116</v>
      </c>
      <c r="S393" s="36">
        <v>13619573</v>
      </c>
    </row>
    <row r="394" spans="1:19" s="2" customFormat="1" ht="80.45" customHeight="1">
      <c r="A394" s="160"/>
      <c r="B394" s="156"/>
      <c r="C394" s="154"/>
      <c r="D394" s="156"/>
      <c r="E394" s="156"/>
      <c r="F394" s="156"/>
      <c r="G394" s="156"/>
      <c r="H394" s="152"/>
      <c r="I394" s="20" t="s">
        <v>643</v>
      </c>
      <c r="J394" s="14"/>
      <c r="K394" s="36">
        <v>319308</v>
      </c>
      <c r="L394" s="14"/>
      <c r="M394" s="36">
        <v>345356</v>
      </c>
      <c r="N394" s="14"/>
      <c r="O394" s="36">
        <v>344326</v>
      </c>
      <c r="P394" s="14"/>
      <c r="Q394" s="36">
        <v>344762</v>
      </c>
      <c r="R394" s="14"/>
      <c r="S394" s="36">
        <v>323582</v>
      </c>
    </row>
    <row r="395" spans="1:19" s="2" customFormat="1" ht="80.45" customHeight="1">
      <c r="A395" s="159" t="s">
        <v>1087</v>
      </c>
      <c r="B395" s="155" t="s">
        <v>967</v>
      </c>
      <c r="C395" s="153" t="s">
        <v>122</v>
      </c>
      <c r="D395" s="155" t="s">
        <v>133</v>
      </c>
      <c r="E395" s="155" t="s">
        <v>310</v>
      </c>
      <c r="F395" s="155" t="s">
        <v>125</v>
      </c>
      <c r="G395" s="155" t="s">
        <v>126</v>
      </c>
      <c r="H395" s="151" t="s">
        <v>127</v>
      </c>
      <c r="I395" s="20" t="s">
        <v>639</v>
      </c>
      <c r="J395" s="14">
        <v>1</v>
      </c>
      <c r="K395" s="36">
        <v>181325</v>
      </c>
      <c r="L395" s="14">
        <v>0</v>
      </c>
      <c r="M395" s="36"/>
      <c r="N395" s="14">
        <v>0</v>
      </c>
      <c r="O395" s="36"/>
      <c r="P395" s="14">
        <v>0</v>
      </c>
      <c r="Q395" s="36"/>
      <c r="R395" s="14">
        <v>0</v>
      </c>
      <c r="S395" s="36"/>
    </row>
    <row r="396" spans="1:19" s="2" customFormat="1" ht="80.45" customHeight="1">
      <c r="A396" s="160"/>
      <c r="B396" s="156"/>
      <c r="C396" s="154"/>
      <c r="D396" s="156"/>
      <c r="E396" s="156"/>
      <c r="F396" s="156"/>
      <c r="G396" s="156"/>
      <c r="H396" s="152"/>
      <c r="I396" s="20" t="s">
        <v>643</v>
      </c>
      <c r="J396" s="14"/>
      <c r="K396" s="36">
        <v>4855</v>
      </c>
      <c r="L396" s="14"/>
      <c r="M396" s="36"/>
      <c r="N396" s="14"/>
      <c r="O396" s="36"/>
      <c r="P396" s="14"/>
      <c r="Q396" s="36"/>
      <c r="R396" s="14"/>
      <c r="S396" s="36"/>
    </row>
    <row r="397" spans="1:19" s="2" customFormat="1" ht="80.45" customHeight="1">
      <c r="A397" s="159" t="s">
        <v>1088</v>
      </c>
      <c r="B397" s="155" t="s">
        <v>967</v>
      </c>
      <c r="C397" s="153" t="s">
        <v>122</v>
      </c>
      <c r="D397" s="155" t="s">
        <v>133</v>
      </c>
      <c r="E397" s="155" t="s">
        <v>311</v>
      </c>
      <c r="F397" s="155" t="s">
        <v>125</v>
      </c>
      <c r="G397" s="155" t="s">
        <v>126</v>
      </c>
      <c r="H397" s="151" t="s">
        <v>127</v>
      </c>
      <c r="I397" s="20" t="s">
        <v>639</v>
      </c>
      <c r="J397" s="14">
        <v>37</v>
      </c>
      <c r="K397" s="36">
        <v>3789590</v>
      </c>
      <c r="L397" s="14">
        <v>46</v>
      </c>
      <c r="M397" s="36">
        <v>4693294</v>
      </c>
      <c r="N397" s="14">
        <v>27</v>
      </c>
      <c r="O397" s="36">
        <v>2411140</v>
      </c>
      <c r="P397" s="14">
        <v>10</v>
      </c>
      <c r="Q397" s="36">
        <v>964614</v>
      </c>
      <c r="R397" s="14">
        <v>10</v>
      </c>
      <c r="S397" s="36">
        <v>964614</v>
      </c>
    </row>
    <row r="398" spans="1:19" s="2" customFormat="1" ht="80.45" customHeight="1">
      <c r="A398" s="160"/>
      <c r="B398" s="156"/>
      <c r="C398" s="154"/>
      <c r="D398" s="156"/>
      <c r="E398" s="156"/>
      <c r="F398" s="156"/>
      <c r="G398" s="156"/>
      <c r="H398" s="152"/>
      <c r="I398" s="20" t="s">
        <v>643</v>
      </c>
      <c r="J398" s="14"/>
      <c r="K398" s="36">
        <v>176847</v>
      </c>
      <c r="L398" s="14"/>
      <c r="M398" s="36">
        <v>465408</v>
      </c>
      <c r="N398" s="14"/>
      <c r="O398" s="36">
        <v>134760</v>
      </c>
      <c r="P398" s="14"/>
      <c r="Q398" s="36">
        <v>50880</v>
      </c>
      <c r="R398" s="14"/>
      <c r="S398" s="36">
        <v>47754</v>
      </c>
    </row>
    <row r="399" spans="1:19" s="2" customFormat="1" ht="80.45" customHeight="1">
      <c r="A399" s="159" t="s">
        <v>1089</v>
      </c>
      <c r="B399" s="155" t="s">
        <v>967</v>
      </c>
      <c r="C399" s="153" t="s">
        <v>122</v>
      </c>
      <c r="D399" s="155" t="s">
        <v>133</v>
      </c>
      <c r="E399" s="155" t="s">
        <v>312</v>
      </c>
      <c r="F399" s="155" t="s">
        <v>125</v>
      </c>
      <c r="G399" s="155" t="s">
        <v>126</v>
      </c>
      <c r="H399" s="151" t="s">
        <v>127</v>
      </c>
      <c r="I399" s="20" t="s">
        <v>639</v>
      </c>
      <c r="J399" s="14">
        <v>160</v>
      </c>
      <c r="K399" s="36">
        <v>14602882</v>
      </c>
      <c r="L399" s="14">
        <v>207</v>
      </c>
      <c r="M399" s="36">
        <v>20625268</v>
      </c>
      <c r="N399" s="14">
        <v>258</v>
      </c>
      <c r="O399" s="36">
        <v>27893667</v>
      </c>
      <c r="P399" s="14">
        <v>276</v>
      </c>
      <c r="Q399" s="36">
        <v>30572529</v>
      </c>
      <c r="R399" s="14">
        <v>276</v>
      </c>
      <c r="S399" s="36">
        <v>30572529</v>
      </c>
    </row>
    <row r="400" spans="1:19" s="2" customFormat="1" ht="80.45" customHeight="1">
      <c r="A400" s="160"/>
      <c r="B400" s="156"/>
      <c r="C400" s="154"/>
      <c r="D400" s="156"/>
      <c r="E400" s="156"/>
      <c r="F400" s="156"/>
      <c r="G400" s="156"/>
      <c r="H400" s="152"/>
      <c r="I400" s="20" t="s">
        <v>643</v>
      </c>
      <c r="J400" s="14"/>
      <c r="K400" s="36">
        <v>566762</v>
      </c>
      <c r="L400" s="14"/>
      <c r="M400" s="36">
        <v>835463</v>
      </c>
      <c r="N400" s="14"/>
      <c r="O400" s="36">
        <v>1070845</v>
      </c>
      <c r="P400" s="14"/>
      <c r="Q400" s="36">
        <v>1125603</v>
      </c>
      <c r="R400" s="14"/>
      <c r="S400" s="36">
        <v>1056454</v>
      </c>
    </row>
    <row r="401" spans="1:19" s="2" customFormat="1" ht="80.45" customHeight="1">
      <c r="A401" s="159" t="s">
        <v>1090</v>
      </c>
      <c r="B401" s="155" t="s">
        <v>967</v>
      </c>
      <c r="C401" s="153" t="s">
        <v>122</v>
      </c>
      <c r="D401" s="155" t="s">
        <v>133</v>
      </c>
      <c r="E401" s="155" t="s">
        <v>313</v>
      </c>
      <c r="F401" s="155" t="s">
        <v>125</v>
      </c>
      <c r="G401" s="155" t="s">
        <v>126</v>
      </c>
      <c r="H401" s="151" t="s">
        <v>127</v>
      </c>
      <c r="I401" s="20" t="s">
        <v>639</v>
      </c>
      <c r="J401" s="14">
        <v>4</v>
      </c>
      <c r="K401" s="36">
        <v>43568</v>
      </c>
      <c r="L401" s="14">
        <v>5</v>
      </c>
      <c r="M401" s="36">
        <v>55244</v>
      </c>
      <c r="N401" s="14">
        <v>5</v>
      </c>
      <c r="O401" s="36">
        <v>54325</v>
      </c>
      <c r="P401" s="14">
        <v>3</v>
      </c>
      <c r="Q401" s="36">
        <v>33592</v>
      </c>
      <c r="R401" s="14">
        <v>3</v>
      </c>
      <c r="S401" s="36">
        <v>33592</v>
      </c>
    </row>
    <row r="402" spans="1:19" s="2" customFormat="1" ht="80.45" customHeight="1">
      <c r="A402" s="160"/>
      <c r="B402" s="156"/>
      <c r="C402" s="154"/>
      <c r="D402" s="156"/>
      <c r="E402" s="156"/>
      <c r="F402" s="156"/>
      <c r="G402" s="156"/>
      <c r="H402" s="152"/>
      <c r="I402" s="20" t="s">
        <v>643</v>
      </c>
      <c r="J402" s="14"/>
      <c r="K402" s="36">
        <v>1527</v>
      </c>
      <c r="L402" s="14"/>
      <c r="M402" s="36">
        <v>1819</v>
      </c>
      <c r="N402" s="14"/>
      <c r="O402" s="36">
        <v>1778</v>
      </c>
      <c r="P402" s="14"/>
      <c r="Q402" s="36">
        <v>1016</v>
      </c>
      <c r="R402" s="14"/>
      <c r="S402" s="36">
        <v>954</v>
      </c>
    </row>
    <row r="403" spans="1:19" s="2" customFormat="1" ht="80.45" customHeight="1">
      <c r="A403" s="159" t="s">
        <v>1091</v>
      </c>
      <c r="B403" s="155" t="s">
        <v>967</v>
      </c>
      <c r="C403" s="153" t="s">
        <v>122</v>
      </c>
      <c r="D403" s="155" t="s">
        <v>124</v>
      </c>
      <c r="E403" s="155" t="s">
        <v>314</v>
      </c>
      <c r="F403" s="155" t="s">
        <v>125</v>
      </c>
      <c r="G403" s="155" t="s">
        <v>126</v>
      </c>
      <c r="H403" s="151" t="s">
        <v>127</v>
      </c>
      <c r="I403" s="20" t="s">
        <v>639</v>
      </c>
      <c r="J403" s="14">
        <v>12</v>
      </c>
      <c r="K403" s="36">
        <v>1050152</v>
      </c>
      <c r="L403" s="14">
        <v>11</v>
      </c>
      <c r="M403" s="36">
        <v>939294</v>
      </c>
      <c r="N403" s="14">
        <v>11</v>
      </c>
      <c r="O403" s="36">
        <v>898792</v>
      </c>
      <c r="P403" s="14">
        <v>0</v>
      </c>
      <c r="Q403" s="36">
        <v>0</v>
      </c>
      <c r="R403" s="14">
        <v>0</v>
      </c>
      <c r="S403" s="36">
        <v>0</v>
      </c>
    </row>
    <row r="404" spans="1:19" s="2" customFormat="1" ht="80.45" customHeight="1">
      <c r="A404" s="160"/>
      <c r="B404" s="156"/>
      <c r="C404" s="154"/>
      <c r="D404" s="156"/>
      <c r="E404" s="156"/>
      <c r="F404" s="156"/>
      <c r="G404" s="156"/>
      <c r="H404" s="152"/>
      <c r="I404" s="20" t="s">
        <v>643</v>
      </c>
      <c r="J404" s="14"/>
      <c r="K404" s="36">
        <v>46276</v>
      </c>
      <c r="L404" s="14"/>
      <c r="M404" s="36">
        <v>40548</v>
      </c>
      <c r="N404" s="14"/>
      <c r="O404" s="36">
        <v>41502</v>
      </c>
      <c r="P404" s="14"/>
      <c r="Q404" s="36">
        <v>0</v>
      </c>
      <c r="R404" s="14"/>
      <c r="S404" s="36">
        <v>0</v>
      </c>
    </row>
    <row r="405" spans="1:19" s="2" customFormat="1" ht="80.45" customHeight="1">
      <c r="A405" s="159" t="s">
        <v>1092</v>
      </c>
      <c r="B405" s="155" t="s">
        <v>967</v>
      </c>
      <c r="C405" s="153" t="s">
        <v>122</v>
      </c>
      <c r="D405" s="155" t="s">
        <v>124</v>
      </c>
      <c r="E405" s="155" t="s">
        <v>315</v>
      </c>
      <c r="F405" s="155" t="s">
        <v>125</v>
      </c>
      <c r="G405" s="155" t="s">
        <v>126</v>
      </c>
      <c r="H405" s="151" t="s">
        <v>127</v>
      </c>
      <c r="I405" s="20" t="s">
        <v>639</v>
      </c>
      <c r="J405" s="14">
        <v>63</v>
      </c>
      <c r="K405" s="36">
        <v>7566178</v>
      </c>
      <c r="L405" s="14">
        <v>58</v>
      </c>
      <c r="M405" s="36">
        <v>7356370</v>
      </c>
      <c r="N405" s="14">
        <v>58</v>
      </c>
      <c r="O405" s="36">
        <v>7494167</v>
      </c>
      <c r="P405" s="14">
        <v>58</v>
      </c>
      <c r="Q405" s="36">
        <v>7290767</v>
      </c>
      <c r="R405" s="14">
        <v>58</v>
      </c>
      <c r="S405" s="36">
        <v>7290767</v>
      </c>
    </row>
    <row r="406" spans="1:19" s="2" customFormat="1" ht="80.45" customHeight="1">
      <c r="A406" s="160"/>
      <c r="B406" s="156"/>
      <c r="C406" s="154"/>
      <c r="D406" s="156"/>
      <c r="E406" s="156"/>
      <c r="F406" s="156"/>
      <c r="G406" s="156"/>
      <c r="H406" s="152"/>
      <c r="I406" s="20" t="s">
        <v>643</v>
      </c>
      <c r="J406" s="14"/>
      <c r="K406" s="36">
        <v>202602</v>
      </c>
      <c r="L406" s="14"/>
      <c r="M406" s="36">
        <v>184875</v>
      </c>
      <c r="N406" s="14"/>
      <c r="O406" s="36">
        <v>184323</v>
      </c>
      <c r="P406" s="14"/>
      <c r="Q406" s="36">
        <v>184556</v>
      </c>
      <c r="R406" s="14"/>
      <c r="S406" s="36">
        <v>173218</v>
      </c>
    </row>
    <row r="407" spans="1:19" s="2" customFormat="1" ht="80.45" customHeight="1">
      <c r="A407" s="159" t="s">
        <v>1093</v>
      </c>
      <c r="B407" s="155" t="s">
        <v>967</v>
      </c>
      <c r="C407" s="153" t="s">
        <v>122</v>
      </c>
      <c r="D407" s="155" t="s">
        <v>124</v>
      </c>
      <c r="E407" s="155" t="s">
        <v>316</v>
      </c>
      <c r="F407" s="155" t="s">
        <v>125</v>
      </c>
      <c r="G407" s="155" t="s">
        <v>126</v>
      </c>
      <c r="H407" s="151" t="s">
        <v>127</v>
      </c>
      <c r="I407" s="20" t="s">
        <v>639</v>
      </c>
      <c r="J407" s="14">
        <v>1</v>
      </c>
      <c r="K407" s="36">
        <v>191924</v>
      </c>
      <c r="L407" s="14">
        <v>1</v>
      </c>
      <c r="M407" s="36">
        <v>205908</v>
      </c>
      <c r="N407" s="14">
        <v>1</v>
      </c>
      <c r="O407" s="36">
        <v>209765</v>
      </c>
      <c r="P407" s="14">
        <v>1</v>
      </c>
      <c r="Q407" s="36">
        <v>204072</v>
      </c>
      <c r="R407" s="14">
        <v>1</v>
      </c>
      <c r="S407" s="36">
        <v>204072</v>
      </c>
    </row>
    <row r="408" spans="1:19" s="2" customFormat="1" ht="80.45" customHeight="1">
      <c r="A408" s="160"/>
      <c r="B408" s="156"/>
      <c r="C408" s="154"/>
      <c r="D408" s="156"/>
      <c r="E408" s="156"/>
      <c r="F408" s="156"/>
      <c r="G408" s="156"/>
      <c r="H408" s="152"/>
      <c r="I408" s="20" t="s">
        <v>643</v>
      </c>
      <c r="J408" s="14"/>
      <c r="K408" s="36">
        <v>5139</v>
      </c>
      <c r="L408" s="14"/>
      <c r="M408" s="36">
        <v>5175</v>
      </c>
      <c r="N408" s="14"/>
      <c r="O408" s="36">
        <v>5159</v>
      </c>
      <c r="P408" s="14"/>
      <c r="Q408" s="36">
        <v>5166</v>
      </c>
      <c r="R408" s="14"/>
      <c r="S408" s="36">
        <v>4849</v>
      </c>
    </row>
    <row r="409" spans="1:19" s="2" customFormat="1" ht="80.45" customHeight="1">
      <c r="A409" s="159" t="s">
        <v>1094</v>
      </c>
      <c r="B409" s="155" t="s">
        <v>967</v>
      </c>
      <c r="C409" s="153" t="s">
        <v>122</v>
      </c>
      <c r="D409" s="155" t="s">
        <v>124</v>
      </c>
      <c r="E409" s="155" t="s">
        <v>317</v>
      </c>
      <c r="F409" s="155" t="s">
        <v>125</v>
      </c>
      <c r="G409" s="155" t="s">
        <v>126</v>
      </c>
      <c r="H409" s="151" t="s">
        <v>127</v>
      </c>
      <c r="I409" s="20" t="s">
        <v>639</v>
      </c>
      <c r="J409" s="14">
        <v>12</v>
      </c>
      <c r="K409" s="36">
        <v>1544430</v>
      </c>
      <c r="L409" s="14">
        <v>7</v>
      </c>
      <c r="M409" s="36">
        <v>943362</v>
      </c>
      <c r="N409" s="14">
        <v>0</v>
      </c>
      <c r="O409" s="36">
        <v>0</v>
      </c>
      <c r="P409" s="14">
        <v>0</v>
      </c>
      <c r="Q409" s="36">
        <v>0</v>
      </c>
      <c r="R409" s="14">
        <v>0</v>
      </c>
      <c r="S409" s="36">
        <v>0</v>
      </c>
    </row>
    <row r="410" spans="1:19" s="2" customFormat="1" ht="80.45" customHeight="1">
      <c r="A410" s="160"/>
      <c r="B410" s="156"/>
      <c r="C410" s="154"/>
      <c r="D410" s="156"/>
      <c r="E410" s="156"/>
      <c r="F410" s="156"/>
      <c r="G410" s="156"/>
      <c r="H410" s="152"/>
      <c r="I410" s="20" t="s">
        <v>643</v>
      </c>
      <c r="J410" s="14"/>
      <c r="K410" s="36">
        <v>15672</v>
      </c>
      <c r="L410" s="14"/>
      <c r="M410" s="36">
        <v>13578</v>
      </c>
      <c r="N410" s="14"/>
      <c r="O410" s="36">
        <v>0</v>
      </c>
      <c r="P410" s="14"/>
      <c r="Q410" s="36">
        <v>0</v>
      </c>
      <c r="R410" s="14"/>
      <c r="S410" s="36">
        <v>0</v>
      </c>
    </row>
    <row r="411" spans="1:19" s="2" customFormat="1" ht="80.45" customHeight="1">
      <c r="A411" s="159" t="s">
        <v>1095</v>
      </c>
      <c r="B411" s="155" t="s">
        <v>967</v>
      </c>
      <c r="C411" s="153" t="s">
        <v>122</v>
      </c>
      <c r="D411" s="155" t="s">
        <v>124</v>
      </c>
      <c r="E411" s="155" t="s">
        <v>318</v>
      </c>
      <c r="F411" s="155" t="s">
        <v>125</v>
      </c>
      <c r="G411" s="155" t="s">
        <v>126</v>
      </c>
      <c r="H411" s="151" t="s">
        <v>127</v>
      </c>
      <c r="I411" s="20" t="s">
        <v>639</v>
      </c>
      <c r="J411" s="14">
        <v>22</v>
      </c>
      <c r="K411" s="36">
        <v>1837766</v>
      </c>
      <c r="L411" s="14">
        <v>40</v>
      </c>
      <c r="M411" s="36">
        <v>3415615</v>
      </c>
      <c r="N411" s="14">
        <v>40</v>
      </c>
      <c r="O411" s="36">
        <v>3268336</v>
      </c>
      <c r="P411" s="14">
        <v>40</v>
      </c>
      <c r="Q411" s="36">
        <v>3227991</v>
      </c>
      <c r="R411" s="14">
        <v>40</v>
      </c>
      <c r="S411" s="36">
        <v>3227991</v>
      </c>
    </row>
    <row r="412" spans="1:19" s="2" customFormat="1" ht="80.45" customHeight="1">
      <c r="A412" s="160"/>
      <c r="B412" s="156"/>
      <c r="C412" s="154"/>
      <c r="D412" s="156"/>
      <c r="E412" s="156"/>
      <c r="F412" s="156"/>
      <c r="G412" s="156"/>
      <c r="H412" s="152"/>
      <c r="I412" s="20" t="s">
        <v>643</v>
      </c>
      <c r="J412" s="14"/>
      <c r="K412" s="36">
        <v>80982</v>
      </c>
      <c r="L412" s="14"/>
      <c r="M412" s="36">
        <v>147449</v>
      </c>
      <c r="N412" s="14"/>
      <c r="O412" s="36">
        <v>150918</v>
      </c>
      <c r="P412" s="14"/>
      <c r="Q412" s="36">
        <v>158320</v>
      </c>
      <c r="R412" s="14"/>
      <c r="S412" s="36">
        <v>148594</v>
      </c>
    </row>
    <row r="413" spans="1:19" s="2" customFormat="1" ht="80.45" customHeight="1">
      <c r="A413" s="159" t="s">
        <v>1096</v>
      </c>
      <c r="B413" s="155" t="s">
        <v>967</v>
      </c>
      <c r="C413" s="153" t="s">
        <v>122</v>
      </c>
      <c r="D413" s="155" t="s">
        <v>124</v>
      </c>
      <c r="E413" s="155" t="s">
        <v>319</v>
      </c>
      <c r="F413" s="155" t="s">
        <v>125</v>
      </c>
      <c r="G413" s="155" t="s">
        <v>126</v>
      </c>
      <c r="H413" s="151" t="s">
        <v>127</v>
      </c>
      <c r="I413" s="20" t="s">
        <v>639</v>
      </c>
      <c r="J413" s="14">
        <v>95</v>
      </c>
      <c r="K413" s="36">
        <v>9270256</v>
      </c>
      <c r="L413" s="14">
        <v>89</v>
      </c>
      <c r="M413" s="36">
        <v>9754524</v>
      </c>
      <c r="N413" s="14">
        <v>73</v>
      </c>
      <c r="O413" s="36">
        <v>8271425</v>
      </c>
      <c r="P413" s="14">
        <v>63</v>
      </c>
      <c r="Q413" s="36">
        <v>7507516</v>
      </c>
      <c r="R413" s="14">
        <v>63</v>
      </c>
      <c r="S413" s="36">
        <v>7507516</v>
      </c>
    </row>
    <row r="414" spans="1:19" s="2" customFormat="1" ht="80.45" customHeight="1">
      <c r="A414" s="160"/>
      <c r="B414" s="156"/>
      <c r="C414" s="154"/>
      <c r="D414" s="156"/>
      <c r="E414" s="156"/>
      <c r="F414" s="156"/>
      <c r="G414" s="156"/>
      <c r="H414" s="152"/>
      <c r="I414" s="20" t="s">
        <v>643</v>
      </c>
      <c r="J414" s="14"/>
      <c r="K414" s="36">
        <v>361641</v>
      </c>
      <c r="L414" s="14"/>
      <c r="M414" s="36">
        <v>314282</v>
      </c>
      <c r="N414" s="14"/>
      <c r="O414" s="36">
        <v>244919</v>
      </c>
      <c r="P414" s="14"/>
      <c r="Q414" s="36">
        <v>214925</v>
      </c>
      <c r="R414" s="14"/>
      <c r="S414" s="36">
        <v>201722</v>
      </c>
    </row>
    <row r="415" spans="1:19" s="2" customFormat="1" ht="80.45" customHeight="1">
      <c r="A415" s="159" t="s">
        <v>1097</v>
      </c>
      <c r="B415" s="155" t="s">
        <v>967</v>
      </c>
      <c r="C415" s="153" t="s">
        <v>122</v>
      </c>
      <c r="D415" s="155" t="s">
        <v>124</v>
      </c>
      <c r="E415" s="155" t="s">
        <v>320</v>
      </c>
      <c r="F415" s="155" t="s">
        <v>125</v>
      </c>
      <c r="G415" s="155" t="s">
        <v>126</v>
      </c>
      <c r="H415" s="151" t="s">
        <v>127</v>
      </c>
      <c r="I415" s="20" t="s">
        <v>639</v>
      </c>
      <c r="J415" s="14">
        <v>8</v>
      </c>
      <c r="K415" s="36">
        <v>603032</v>
      </c>
      <c r="L415" s="14">
        <v>25</v>
      </c>
      <c r="M415" s="36">
        <v>1839080</v>
      </c>
      <c r="N415" s="14">
        <v>22</v>
      </c>
      <c r="O415" s="36">
        <v>1498689</v>
      </c>
      <c r="P415" s="14">
        <v>14</v>
      </c>
      <c r="Q415" s="36">
        <v>925735</v>
      </c>
      <c r="R415" s="14">
        <v>14</v>
      </c>
      <c r="S415" s="36">
        <v>925735</v>
      </c>
    </row>
    <row r="416" spans="1:19" s="2" customFormat="1" ht="80.45" customHeight="1">
      <c r="A416" s="160"/>
      <c r="B416" s="156"/>
      <c r="C416" s="154"/>
      <c r="D416" s="156"/>
      <c r="E416" s="156"/>
      <c r="F416" s="156"/>
      <c r="G416" s="156"/>
      <c r="H416" s="152"/>
      <c r="I416" s="20" t="s">
        <v>643</v>
      </c>
      <c r="J416" s="14"/>
      <c r="K416" s="36">
        <v>29416</v>
      </c>
      <c r="L416" s="14"/>
      <c r="M416" s="36">
        <v>86857</v>
      </c>
      <c r="N416" s="14"/>
      <c r="O416" s="36">
        <v>72990</v>
      </c>
      <c r="P416" s="14"/>
      <c r="Q416" s="36">
        <v>49236</v>
      </c>
      <c r="R416" s="14"/>
      <c r="S416" s="36">
        <v>46211</v>
      </c>
    </row>
    <row r="417" spans="1:19" s="2" customFormat="1" ht="80.45" customHeight="1">
      <c r="A417" s="159" t="s">
        <v>1098</v>
      </c>
      <c r="B417" s="155" t="s">
        <v>967</v>
      </c>
      <c r="C417" s="153" t="s">
        <v>122</v>
      </c>
      <c r="D417" s="155" t="s">
        <v>124</v>
      </c>
      <c r="E417" s="155" t="s">
        <v>321</v>
      </c>
      <c r="F417" s="155" t="s">
        <v>125</v>
      </c>
      <c r="G417" s="155" t="s">
        <v>126</v>
      </c>
      <c r="H417" s="151" t="s">
        <v>127</v>
      </c>
      <c r="I417" s="20" t="s">
        <v>639</v>
      </c>
      <c r="J417" s="14">
        <v>127</v>
      </c>
      <c r="K417" s="36">
        <v>15503658</v>
      </c>
      <c r="L417" s="14">
        <v>110</v>
      </c>
      <c r="M417" s="36">
        <v>13750894</v>
      </c>
      <c r="N417" s="14">
        <v>89</v>
      </c>
      <c r="O417" s="36">
        <v>10387965</v>
      </c>
      <c r="P417" s="14">
        <v>60</v>
      </c>
      <c r="Q417" s="36">
        <v>7150016</v>
      </c>
      <c r="R417" s="14">
        <v>60</v>
      </c>
      <c r="S417" s="36">
        <v>7150016</v>
      </c>
    </row>
    <row r="418" spans="1:19" s="2" customFormat="1" ht="80.45" customHeight="1">
      <c r="A418" s="160"/>
      <c r="B418" s="156"/>
      <c r="C418" s="154"/>
      <c r="D418" s="156"/>
      <c r="E418" s="156"/>
      <c r="F418" s="156"/>
      <c r="G418" s="156"/>
      <c r="H418" s="152"/>
      <c r="I418" s="20" t="s">
        <v>643</v>
      </c>
      <c r="J418" s="14"/>
      <c r="K418" s="36">
        <v>554238</v>
      </c>
      <c r="L418" s="14"/>
      <c r="M418" s="36">
        <v>615365</v>
      </c>
      <c r="N418" s="14"/>
      <c r="O418" s="36">
        <v>349611</v>
      </c>
      <c r="P418" s="14"/>
      <c r="Q418" s="36">
        <v>204690</v>
      </c>
      <c r="R418" s="14"/>
      <c r="S418" s="36">
        <v>192115</v>
      </c>
    </row>
    <row r="419" spans="1:19" s="2" customFormat="1" ht="80.45" customHeight="1">
      <c r="A419" s="159" t="s">
        <v>1099</v>
      </c>
      <c r="B419" s="155" t="s">
        <v>967</v>
      </c>
      <c r="C419" s="153" t="s">
        <v>122</v>
      </c>
      <c r="D419" s="155" t="s">
        <v>124</v>
      </c>
      <c r="E419" s="155" t="s">
        <v>322</v>
      </c>
      <c r="F419" s="155" t="s">
        <v>125</v>
      </c>
      <c r="G419" s="155" t="s">
        <v>126</v>
      </c>
      <c r="H419" s="151" t="s">
        <v>127</v>
      </c>
      <c r="I419" s="20" t="s">
        <v>639</v>
      </c>
      <c r="J419" s="14">
        <v>2</v>
      </c>
      <c r="K419" s="36">
        <v>362667</v>
      </c>
      <c r="L419" s="14">
        <v>0</v>
      </c>
      <c r="M419" s="36">
        <v>0</v>
      </c>
      <c r="N419" s="14">
        <v>0</v>
      </c>
      <c r="O419" s="36">
        <v>0</v>
      </c>
      <c r="P419" s="14">
        <v>0</v>
      </c>
      <c r="Q419" s="36">
        <v>0</v>
      </c>
      <c r="R419" s="14">
        <v>0</v>
      </c>
      <c r="S419" s="36">
        <v>0</v>
      </c>
    </row>
    <row r="420" spans="1:19" s="2" customFormat="1" ht="80.45" customHeight="1">
      <c r="A420" s="160"/>
      <c r="B420" s="156"/>
      <c r="C420" s="154"/>
      <c r="D420" s="156"/>
      <c r="E420" s="156"/>
      <c r="F420" s="156"/>
      <c r="G420" s="156"/>
      <c r="H420" s="152"/>
      <c r="I420" s="20" t="s">
        <v>643</v>
      </c>
      <c r="J420" s="14"/>
      <c r="K420" s="36">
        <v>12440</v>
      </c>
      <c r="L420" s="14"/>
      <c r="M420" s="36">
        <v>0</v>
      </c>
      <c r="N420" s="14"/>
      <c r="O420" s="36">
        <v>0</v>
      </c>
      <c r="P420" s="14"/>
      <c r="Q420" s="36">
        <v>0</v>
      </c>
      <c r="R420" s="14"/>
      <c r="S420" s="36">
        <v>0</v>
      </c>
    </row>
    <row r="421" spans="1:19" s="2" customFormat="1" ht="80.45" customHeight="1">
      <c r="A421" s="159" t="s">
        <v>1100</v>
      </c>
      <c r="B421" s="155" t="s">
        <v>967</v>
      </c>
      <c r="C421" s="153" t="s">
        <v>122</v>
      </c>
      <c r="D421" s="155" t="s">
        <v>124</v>
      </c>
      <c r="E421" s="155" t="s">
        <v>323</v>
      </c>
      <c r="F421" s="155" t="s">
        <v>125</v>
      </c>
      <c r="G421" s="155" t="s">
        <v>126</v>
      </c>
      <c r="H421" s="151" t="s">
        <v>127</v>
      </c>
      <c r="I421" s="20" t="s">
        <v>639</v>
      </c>
      <c r="J421" s="14">
        <v>13</v>
      </c>
      <c r="K421" s="36">
        <v>1340378</v>
      </c>
      <c r="L421" s="14">
        <v>0</v>
      </c>
      <c r="M421" s="36">
        <v>0</v>
      </c>
      <c r="N421" s="14">
        <v>0</v>
      </c>
      <c r="O421" s="36">
        <v>0</v>
      </c>
      <c r="P421" s="14">
        <v>0</v>
      </c>
      <c r="Q421" s="36">
        <v>0</v>
      </c>
      <c r="R421" s="14">
        <v>0</v>
      </c>
      <c r="S421" s="36">
        <v>0</v>
      </c>
    </row>
    <row r="422" spans="1:19" s="2" customFormat="1" ht="80.45" customHeight="1">
      <c r="A422" s="160"/>
      <c r="B422" s="156"/>
      <c r="C422" s="154"/>
      <c r="D422" s="156"/>
      <c r="E422" s="156"/>
      <c r="F422" s="156"/>
      <c r="G422" s="156"/>
      <c r="H422" s="152"/>
      <c r="I422" s="20" t="s">
        <v>643</v>
      </c>
      <c r="J422" s="14"/>
      <c r="K422" s="36">
        <v>45977</v>
      </c>
      <c r="L422" s="14"/>
      <c r="M422" s="36">
        <v>0</v>
      </c>
      <c r="N422" s="14"/>
      <c r="O422" s="36">
        <v>0</v>
      </c>
      <c r="P422" s="14"/>
      <c r="Q422" s="36">
        <v>0</v>
      </c>
      <c r="R422" s="14"/>
      <c r="S422" s="36">
        <v>0</v>
      </c>
    </row>
    <row r="423" spans="1:19" s="2" customFormat="1" ht="80.45" customHeight="1">
      <c r="A423" s="159" t="s">
        <v>1101</v>
      </c>
      <c r="B423" s="155" t="s">
        <v>967</v>
      </c>
      <c r="C423" s="153" t="s">
        <v>122</v>
      </c>
      <c r="D423" s="155" t="s">
        <v>124</v>
      </c>
      <c r="E423" s="155" t="s">
        <v>324</v>
      </c>
      <c r="F423" s="155" t="s">
        <v>125</v>
      </c>
      <c r="G423" s="155" t="s">
        <v>126</v>
      </c>
      <c r="H423" s="151" t="s">
        <v>127</v>
      </c>
      <c r="I423" s="20" t="s">
        <v>639</v>
      </c>
      <c r="J423" s="14">
        <v>112</v>
      </c>
      <c r="K423" s="36">
        <v>12315133</v>
      </c>
      <c r="L423" s="14">
        <v>110</v>
      </c>
      <c r="M423" s="36">
        <v>13097819</v>
      </c>
      <c r="N423" s="14">
        <v>116</v>
      </c>
      <c r="O423" s="36">
        <v>12856441</v>
      </c>
      <c r="P423" s="14">
        <v>116</v>
      </c>
      <c r="Q423" s="36">
        <v>13108231</v>
      </c>
      <c r="R423" s="14">
        <v>116</v>
      </c>
      <c r="S423" s="36">
        <v>13108231</v>
      </c>
    </row>
    <row r="424" spans="1:19" s="2" customFormat="1" ht="80.45" customHeight="1">
      <c r="A424" s="160"/>
      <c r="B424" s="156"/>
      <c r="C424" s="154"/>
      <c r="D424" s="156"/>
      <c r="E424" s="156"/>
      <c r="F424" s="156"/>
      <c r="G424" s="156"/>
      <c r="H424" s="152"/>
      <c r="I424" s="20" t="s">
        <v>643</v>
      </c>
      <c r="J424" s="14"/>
      <c r="K424" s="36">
        <v>478026</v>
      </c>
      <c r="L424" s="14"/>
      <c r="M424" s="36">
        <v>674843</v>
      </c>
      <c r="N424" s="14"/>
      <c r="O424" s="36">
        <v>479093</v>
      </c>
      <c r="P424" s="14"/>
      <c r="Q424" s="36">
        <v>487351</v>
      </c>
      <c r="R424" s="14"/>
      <c r="S424" s="36">
        <v>457412</v>
      </c>
    </row>
    <row r="425" spans="1:19" s="2" customFormat="1" ht="80.45" customHeight="1">
      <c r="A425" s="159" t="s">
        <v>1102</v>
      </c>
      <c r="B425" s="155" t="s">
        <v>967</v>
      </c>
      <c r="C425" s="153" t="s">
        <v>122</v>
      </c>
      <c r="D425" s="155" t="s">
        <v>124</v>
      </c>
      <c r="E425" s="155" t="s">
        <v>325</v>
      </c>
      <c r="F425" s="155" t="s">
        <v>125</v>
      </c>
      <c r="G425" s="155" t="s">
        <v>126</v>
      </c>
      <c r="H425" s="151" t="s">
        <v>127</v>
      </c>
      <c r="I425" s="20" t="s">
        <v>639</v>
      </c>
      <c r="J425" s="14">
        <v>630</v>
      </c>
      <c r="K425" s="36">
        <v>81615574</v>
      </c>
      <c r="L425" s="14">
        <v>588</v>
      </c>
      <c r="M425" s="36">
        <v>77896134</v>
      </c>
      <c r="N425" s="14">
        <v>511</v>
      </c>
      <c r="O425" s="36">
        <v>71205215</v>
      </c>
      <c r="P425" s="14">
        <v>428</v>
      </c>
      <c r="Q425" s="36">
        <v>61151975</v>
      </c>
      <c r="R425" s="14">
        <v>428</v>
      </c>
      <c r="S425" s="36">
        <v>61151975</v>
      </c>
    </row>
    <row r="426" spans="1:19" s="2" customFormat="1" ht="80.45" customHeight="1">
      <c r="A426" s="160"/>
      <c r="B426" s="156"/>
      <c r="C426" s="154"/>
      <c r="D426" s="156"/>
      <c r="E426" s="156"/>
      <c r="F426" s="156"/>
      <c r="G426" s="156"/>
      <c r="H426" s="152"/>
      <c r="I426" s="20" t="s">
        <v>643</v>
      </c>
      <c r="J426" s="14"/>
      <c r="K426" s="36">
        <v>2513449</v>
      </c>
      <c r="L426" s="14"/>
      <c r="M426" s="36">
        <v>2949121</v>
      </c>
      <c r="N426" s="14"/>
      <c r="O426" s="36">
        <v>2192964</v>
      </c>
      <c r="P426" s="14"/>
      <c r="Q426" s="36">
        <v>1869454</v>
      </c>
      <c r="R426" s="14"/>
      <c r="S426" s="36">
        <v>1754608</v>
      </c>
    </row>
    <row r="427" spans="1:19" s="2" customFormat="1" ht="80.45" customHeight="1">
      <c r="A427" s="159" t="s">
        <v>1103</v>
      </c>
      <c r="B427" s="155" t="s">
        <v>967</v>
      </c>
      <c r="C427" s="153" t="s">
        <v>122</v>
      </c>
      <c r="D427" s="155" t="s">
        <v>124</v>
      </c>
      <c r="E427" s="155" t="s">
        <v>326</v>
      </c>
      <c r="F427" s="155" t="s">
        <v>125</v>
      </c>
      <c r="G427" s="155" t="s">
        <v>126</v>
      </c>
      <c r="H427" s="151" t="s">
        <v>127</v>
      </c>
      <c r="I427" s="20" t="s">
        <v>639</v>
      </c>
      <c r="J427" s="14">
        <v>23</v>
      </c>
      <c r="K427" s="36">
        <v>2569200</v>
      </c>
      <c r="L427" s="14">
        <v>17</v>
      </c>
      <c r="M427" s="36">
        <v>2116063</v>
      </c>
      <c r="N427" s="14">
        <v>0</v>
      </c>
      <c r="O427" s="36">
        <v>0</v>
      </c>
      <c r="P427" s="14">
        <v>0</v>
      </c>
      <c r="Q427" s="36">
        <v>0</v>
      </c>
      <c r="R427" s="14">
        <v>0</v>
      </c>
      <c r="S427" s="36">
        <v>0</v>
      </c>
    </row>
    <row r="428" spans="1:19" s="2" customFormat="1" ht="80.45" customHeight="1">
      <c r="A428" s="160"/>
      <c r="B428" s="156"/>
      <c r="C428" s="154"/>
      <c r="D428" s="156"/>
      <c r="E428" s="156"/>
      <c r="F428" s="156"/>
      <c r="G428" s="156"/>
      <c r="H428" s="152"/>
      <c r="I428" s="20" t="s">
        <v>643</v>
      </c>
      <c r="J428" s="14"/>
      <c r="K428" s="36">
        <v>106533</v>
      </c>
      <c r="L428" s="14"/>
      <c r="M428" s="36">
        <v>60431</v>
      </c>
      <c r="N428" s="14"/>
      <c r="O428" s="36">
        <v>0</v>
      </c>
      <c r="P428" s="14"/>
      <c r="Q428" s="36">
        <v>0</v>
      </c>
      <c r="R428" s="14"/>
      <c r="S428" s="36">
        <v>0</v>
      </c>
    </row>
    <row r="429" spans="1:19" s="2" customFormat="1" ht="80.45" customHeight="1">
      <c r="A429" s="159" t="s">
        <v>1104</v>
      </c>
      <c r="B429" s="155" t="s">
        <v>967</v>
      </c>
      <c r="C429" s="153" t="s">
        <v>122</v>
      </c>
      <c r="D429" s="155" t="s">
        <v>124</v>
      </c>
      <c r="E429" s="155" t="s">
        <v>327</v>
      </c>
      <c r="F429" s="155" t="s">
        <v>125</v>
      </c>
      <c r="G429" s="155" t="s">
        <v>126</v>
      </c>
      <c r="H429" s="151" t="s">
        <v>127</v>
      </c>
      <c r="I429" s="20" t="s">
        <v>639</v>
      </c>
      <c r="J429" s="14">
        <v>2</v>
      </c>
      <c r="K429" s="36">
        <v>54370</v>
      </c>
      <c r="L429" s="14">
        <v>0</v>
      </c>
      <c r="M429" s="36">
        <v>0</v>
      </c>
      <c r="N429" s="14">
        <v>0</v>
      </c>
      <c r="O429" s="36">
        <v>0</v>
      </c>
      <c r="P429" s="14">
        <v>0</v>
      </c>
      <c r="Q429" s="36">
        <v>0</v>
      </c>
      <c r="R429" s="14">
        <v>0</v>
      </c>
      <c r="S429" s="36">
        <v>0</v>
      </c>
    </row>
    <row r="430" spans="1:19" s="2" customFormat="1" ht="80.45" customHeight="1">
      <c r="A430" s="160"/>
      <c r="B430" s="156"/>
      <c r="C430" s="154"/>
      <c r="D430" s="156"/>
      <c r="E430" s="156"/>
      <c r="F430" s="156"/>
      <c r="G430" s="156"/>
      <c r="H430" s="152"/>
      <c r="I430" s="20" t="s">
        <v>643</v>
      </c>
      <c r="J430" s="14"/>
      <c r="K430" s="36">
        <v>1865</v>
      </c>
      <c r="L430" s="14"/>
      <c r="M430" s="36">
        <v>0</v>
      </c>
      <c r="N430" s="14"/>
      <c r="O430" s="36">
        <v>0</v>
      </c>
      <c r="P430" s="14"/>
      <c r="Q430" s="36">
        <v>0</v>
      </c>
      <c r="R430" s="14"/>
      <c r="S430" s="36">
        <v>0</v>
      </c>
    </row>
    <row r="431" spans="1:19" s="2" customFormat="1" ht="80.45" customHeight="1">
      <c r="A431" s="159" t="s">
        <v>1105</v>
      </c>
      <c r="B431" s="155" t="s">
        <v>967</v>
      </c>
      <c r="C431" s="153" t="s">
        <v>122</v>
      </c>
      <c r="D431" s="155" t="s">
        <v>124</v>
      </c>
      <c r="E431" s="155" t="s">
        <v>328</v>
      </c>
      <c r="F431" s="155" t="s">
        <v>125</v>
      </c>
      <c r="G431" s="155" t="s">
        <v>126</v>
      </c>
      <c r="H431" s="151" t="s">
        <v>127</v>
      </c>
      <c r="I431" s="20" t="s">
        <v>639</v>
      </c>
      <c r="J431" s="14">
        <v>3</v>
      </c>
      <c r="K431" s="36">
        <v>565182</v>
      </c>
      <c r="L431" s="14">
        <v>0</v>
      </c>
      <c r="M431" s="36">
        <v>0</v>
      </c>
      <c r="N431" s="14">
        <v>0</v>
      </c>
      <c r="O431" s="36">
        <v>0</v>
      </c>
      <c r="P431" s="14">
        <v>0</v>
      </c>
      <c r="Q431" s="36">
        <v>0</v>
      </c>
      <c r="R431" s="14">
        <v>0</v>
      </c>
      <c r="S431" s="36">
        <v>0</v>
      </c>
    </row>
    <row r="432" spans="1:19" s="2" customFormat="1" ht="80.45" customHeight="1">
      <c r="A432" s="160"/>
      <c r="B432" s="156"/>
      <c r="C432" s="154"/>
      <c r="D432" s="156"/>
      <c r="E432" s="156"/>
      <c r="F432" s="156"/>
      <c r="G432" s="156"/>
      <c r="H432" s="152"/>
      <c r="I432" s="20" t="s">
        <v>643</v>
      </c>
      <c r="J432" s="14"/>
      <c r="K432" s="36">
        <v>16498</v>
      </c>
      <c r="L432" s="14"/>
      <c r="M432" s="36">
        <v>0</v>
      </c>
      <c r="N432" s="14"/>
      <c r="O432" s="36">
        <v>0</v>
      </c>
      <c r="P432" s="14"/>
      <c r="Q432" s="36">
        <v>0</v>
      </c>
      <c r="R432" s="14"/>
      <c r="S432" s="36">
        <v>0</v>
      </c>
    </row>
    <row r="433" spans="1:19" s="2" customFormat="1" ht="80.45" customHeight="1">
      <c r="A433" s="159" t="s">
        <v>1106</v>
      </c>
      <c r="B433" s="155" t="s">
        <v>967</v>
      </c>
      <c r="C433" s="153" t="s">
        <v>122</v>
      </c>
      <c r="D433" s="155" t="s">
        <v>124</v>
      </c>
      <c r="E433" s="155" t="s">
        <v>329</v>
      </c>
      <c r="F433" s="155" t="s">
        <v>125</v>
      </c>
      <c r="G433" s="155" t="s">
        <v>126</v>
      </c>
      <c r="H433" s="151" t="s">
        <v>127</v>
      </c>
      <c r="I433" s="20" t="s">
        <v>639</v>
      </c>
      <c r="J433" s="14">
        <v>116</v>
      </c>
      <c r="K433" s="36">
        <v>13198552</v>
      </c>
      <c r="L433" s="14">
        <v>115</v>
      </c>
      <c r="M433" s="36">
        <v>13628751</v>
      </c>
      <c r="N433" s="14">
        <v>120</v>
      </c>
      <c r="O433" s="36">
        <v>13214005</v>
      </c>
      <c r="P433" s="14">
        <v>120</v>
      </c>
      <c r="Q433" s="36">
        <v>13505411</v>
      </c>
      <c r="R433" s="14">
        <v>120</v>
      </c>
      <c r="S433" s="36">
        <v>13505411</v>
      </c>
    </row>
    <row r="434" spans="1:19" s="2" customFormat="1" ht="80.45" customHeight="1">
      <c r="A434" s="160"/>
      <c r="B434" s="156"/>
      <c r="C434" s="154"/>
      <c r="D434" s="156"/>
      <c r="E434" s="156"/>
      <c r="F434" s="156"/>
      <c r="G434" s="156"/>
      <c r="H434" s="152"/>
      <c r="I434" s="20" t="s">
        <v>643</v>
      </c>
      <c r="J434" s="14"/>
      <c r="K434" s="36">
        <v>515108</v>
      </c>
      <c r="L434" s="14"/>
      <c r="M434" s="36">
        <v>736281</v>
      </c>
      <c r="N434" s="14"/>
      <c r="O434" s="36">
        <v>502451</v>
      </c>
      <c r="P434" s="14"/>
      <c r="Q434" s="36">
        <v>511175</v>
      </c>
      <c r="R434" s="14"/>
      <c r="S434" s="36">
        <v>479772</v>
      </c>
    </row>
    <row r="435" spans="1:19" s="2" customFormat="1" ht="80.45" customHeight="1">
      <c r="A435" s="159" t="s">
        <v>1107</v>
      </c>
      <c r="B435" s="155" t="s">
        <v>967</v>
      </c>
      <c r="C435" s="153" t="s">
        <v>122</v>
      </c>
      <c r="D435" s="155" t="s">
        <v>124</v>
      </c>
      <c r="E435" s="155" t="s">
        <v>330</v>
      </c>
      <c r="F435" s="155" t="s">
        <v>125</v>
      </c>
      <c r="G435" s="155" t="s">
        <v>126</v>
      </c>
      <c r="H435" s="151" t="s">
        <v>127</v>
      </c>
      <c r="I435" s="20" t="s">
        <v>639</v>
      </c>
      <c r="J435" s="14">
        <v>1</v>
      </c>
      <c r="K435" s="36">
        <v>181334</v>
      </c>
      <c r="L435" s="14">
        <v>0</v>
      </c>
      <c r="M435" s="36">
        <v>0</v>
      </c>
      <c r="N435" s="14">
        <v>0</v>
      </c>
      <c r="O435" s="36">
        <v>0</v>
      </c>
      <c r="P435" s="14">
        <v>0</v>
      </c>
      <c r="Q435" s="36">
        <v>0</v>
      </c>
      <c r="R435" s="14">
        <v>0</v>
      </c>
      <c r="S435" s="36">
        <v>0</v>
      </c>
    </row>
    <row r="436" spans="1:19" s="2" customFormat="1" ht="80.45" customHeight="1">
      <c r="A436" s="160"/>
      <c r="B436" s="156"/>
      <c r="C436" s="154"/>
      <c r="D436" s="156"/>
      <c r="E436" s="156"/>
      <c r="F436" s="156"/>
      <c r="G436" s="156"/>
      <c r="H436" s="152"/>
      <c r="I436" s="20" t="s">
        <v>643</v>
      </c>
      <c r="J436" s="14"/>
      <c r="K436" s="36">
        <v>6220</v>
      </c>
      <c r="L436" s="14"/>
      <c r="M436" s="36">
        <v>0</v>
      </c>
      <c r="N436" s="14"/>
      <c r="O436" s="36">
        <v>0</v>
      </c>
      <c r="P436" s="14"/>
      <c r="Q436" s="36">
        <v>0</v>
      </c>
      <c r="R436" s="14"/>
      <c r="S436" s="36">
        <v>0</v>
      </c>
    </row>
    <row r="437" spans="1:19" s="2" customFormat="1" ht="80.45" customHeight="1">
      <c r="A437" s="159" t="s">
        <v>1108</v>
      </c>
      <c r="B437" s="155" t="s">
        <v>967</v>
      </c>
      <c r="C437" s="153" t="s">
        <v>122</v>
      </c>
      <c r="D437" s="155" t="s">
        <v>124</v>
      </c>
      <c r="E437" s="155" t="s">
        <v>331</v>
      </c>
      <c r="F437" s="155" t="s">
        <v>125</v>
      </c>
      <c r="G437" s="155" t="s">
        <v>126</v>
      </c>
      <c r="H437" s="151" t="s">
        <v>127</v>
      </c>
      <c r="I437" s="20" t="s">
        <v>639</v>
      </c>
      <c r="J437" s="14">
        <v>44</v>
      </c>
      <c r="K437" s="36">
        <v>3316673</v>
      </c>
      <c r="L437" s="14">
        <v>47</v>
      </c>
      <c r="M437" s="36">
        <v>3457472</v>
      </c>
      <c r="N437" s="14">
        <v>30</v>
      </c>
      <c r="O437" s="36">
        <v>2043665</v>
      </c>
      <c r="P437" s="14">
        <v>13</v>
      </c>
      <c r="Q437" s="36">
        <v>859611</v>
      </c>
      <c r="R437" s="14">
        <v>13</v>
      </c>
      <c r="S437" s="36">
        <v>859611</v>
      </c>
    </row>
    <row r="438" spans="1:19" s="2" customFormat="1" ht="80.45" customHeight="1">
      <c r="A438" s="160"/>
      <c r="B438" s="156"/>
      <c r="C438" s="154"/>
      <c r="D438" s="156"/>
      <c r="E438" s="156"/>
      <c r="F438" s="156"/>
      <c r="G438" s="156"/>
      <c r="H438" s="152"/>
      <c r="I438" s="20" t="s">
        <v>643</v>
      </c>
      <c r="J438" s="14"/>
      <c r="K438" s="36">
        <v>161788</v>
      </c>
      <c r="L438" s="14"/>
      <c r="M438" s="36">
        <v>163290</v>
      </c>
      <c r="N438" s="14"/>
      <c r="O438" s="36">
        <v>99531</v>
      </c>
      <c r="P438" s="14"/>
      <c r="Q438" s="36">
        <v>45720</v>
      </c>
      <c r="R438" s="14"/>
      <c r="S438" s="36">
        <v>42911</v>
      </c>
    </row>
    <row r="439" spans="1:19" s="2" customFormat="1" ht="80.45" customHeight="1">
      <c r="A439" s="159" t="s">
        <v>1109</v>
      </c>
      <c r="B439" s="155" t="s">
        <v>967</v>
      </c>
      <c r="C439" s="153" t="s">
        <v>122</v>
      </c>
      <c r="D439" s="155" t="s">
        <v>124</v>
      </c>
      <c r="E439" s="155" t="s">
        <v>332</v>
      </c>
      <c r="F439" s="155" t="s">
        <v>125</v>
      </c>
      <c r="G439" s="155" t="s">
        <v>126</v>
      </c>
      <c r="H439" s="151" t="s">
        <v>127</v>
      </c>
      <c r="I439" s="20" t="s">
        <v>639</v>
      </c>
      <c r="J439" s="14">
        <v>18</v>
      </c>
      <c r="K439" s="36">
        <v>2215664</v>
      </c>
      <c r="L439" s="14">
        <v>3</v>
      </c>
      <c r="M439" s="36">
        <v>327703</v>
      </c>
      <c r="N439" s="14">
        <v>0</v>
      </c>
      <c r="O439" s="36">
        <v>0</v>
      </c>
      <c r="P439" s="14">
        <v>0</v>
      </c>
      <c r="Q439" s="36">
        <v>0</v>
      </c>
      <c r="R439" s="14">
        <v>0</v>
      </c>
      <c r="S439" s="36">
        <v>0</v>
      </c>
    </row>
    <row r="440" spans="1:19" s="2" customFormat="1" ht="80.45" customHeight="1">
      <c r="A440" s="160"/>
      <c r="B440" s="156"/>
      <c r="C440" s="154"/>
      <c r="D440" s="156"/>
      <c r="E440" s="156"/>
      <c r="F440" s="156"/>
      <c r="G440" s="156"/>
      <c r="H440" s="152"/>
      <c r="I440" s="20" t="s">
        <v>643</v>
      </c>
      <c r="J440" s="14"/>
      <c r="K440" s="36">
        <v>88205</v>
      </c>
      <c r="L440" s="14"/>
      <c r="M440" s="36">
        <v>32497</v>
      </c>
      <c r="N440" s="14"/>
      <c r="O440" s="36">
        <v>0</v>
      </c>
      <c r="P440" s="14"/>
      <c r="Q440" s="36">
        <v>0</v>
      </c>
      <c r="R440" s="14"/>
      <c r="S440" s="36">
        <v>0</v>
      </c>
    </row>
    <row r="441" spans="1:19" s="2" customFormat="1" ht="80.45" customHeight="1">
      <c r="A441" s="159" t="s">
        <v>1110</v>
      </c>
      <c r="B441" s="155" t="s">
        <v>967</v>
      </c>
      <c r="C441" s="153" t="s">
        <v>122</v>
      </c>
      <c r="D441" s="155" t="s">
        <v>124</v>
      </c>
      <c r="E441" s="155" t="s">
        <v>333</v>
      </c>
      <c r="F441" s="155" t="s">
        <v>125</v>
      </c>
      <c r="G441" s="155" t="s">
        <v>126</v>
      </c>
      <c r="H441" s="151" t="s">
        <v>127</v>
      </c>
      <c r="I441" s="20" t="s">
        <v>639</v>
      </c>
      <c r="J441" s="14">
        <v>1</v>
      </c>
      <c r="K441" s="36">
        <v>181334</v>
      </c>
      <c r="L441" s="14">
        <v>0</v>
      </c>
      <c r="M441" s="36">
        <v>0</v>
      </c>
      <c r="N441" s="14">
        <v>0</v>
      </c>
      <c r="O441" s="36">
        <v>0</v>
      </c>
      <c r="P441" s="14">
        <v>0</v>
      </c>
      <c r="Q441" s="36">
        <v>0</v>
      </c>
      <c r="R441" s="14">
        <v>0</v>
      </c>
      <c r="S441" s="36">
        <v>0</v>
      </c>
    </row>
    <row r="442" spans="1:19" s="2" customFormat="1" ht="80.45" customHeight="1">
      <c r="A442" s="160"/>
      <c r="B442" s="156"/>
      <c r="C442" s="154"/>
      <c r="D442" s="156"/>
      <c r="E442" s="156"/>
      <c r="F442" s="156"/>
      <c r="G442" s="156"/>
      <c r="H442" s="152"/>
      <c r="I442" s="20" t="s">
        <v>643</v>
      </c>
      <c r="J442" s="14"/>
      <c r="K442" s="36">
        <v>6220</v>
      </c>
      <c r="L442" s="14"/>
      <c r="M442" s="36">
        <v>0</v>
      </c>
      <c r="N442" s="14"/>
      <c r="O442" s="36">
        <v>0</v>
      </c>
      <c r="P442" s="14"/>
      <c r="Q442" s="36">
        <v>0</v>
      </c>
      <c r="R442" s="14"/>
      <c r="S442" s="36">
        <v>0</v>
      </c>
    </row>
    <row r="443" spans="1:19" s="2" customFormat="1" ht="80.45" customHeight="1">
      <c r="A443" s="159" t="s">
        <v>1111</v>
      </c>
      <c r="B443" s="155" t="s">
        <v>967</v>
      </c>
      <c r="C443" s="153" t="s">
        <v>122</v>
      </c>
      <c r="D443" s="155" t="s">
        <v>124</v>
      </c>
      <c r="E443" s="155" t="s">
        <v>334</v>
      </c>
      <c r="F443" s="155" t="s">
        <v>125</v>
      </c>
      <c r="G443" s="155" t="s">
        <v>126</v>
      </c>
      <c r="H443" s="151" t="s">
        <v>127</v>
      </c>
      <c r="I443" s="20" t="s">
        <v>639</v>
      </c>
      <c r="J443" s="14">
        <v>248</v>
      </c>
      <c r="K443" s="36">
        <v>36471110</v>
      </c>
      <c r="L443" s="14">
        <v>223</v>
      </c>
      <c r="M443" s="36">
        <v>32356776</v>
      </c>
      <c r="N443" s="14">
        <v>181</v>
      </c>
      <c r="O443" s="36">
        <v>25186510</v>
      </c>
      <c r="P443" s="14">
        <v>181</v>
      </c>
      <c r="Q443" s="36">
        <v>24108354</v>
      </c>
      <c r="R443" s="14">
        <v>181</v>
      </c>
      <c r="S443" s="36">
        <v>24108354</v>
      </c>
    </row>
    <row r="444" spans="1:19" s="2" customFormat="1" ht="80.45" customHeight="1">
      <c r="A444" s="160"/>
      <c r="B444" s="156"/>
      <c r="C444" s="154"/>
      <c r="D444" s="156"/>
      <c r="E444" s="156"/>
      <c r="F444" s="156"/>
      <c r="G444" s="156"/>
      <c r="H444" s="152"/>
      <c r="I444" s="20" t="s">
        <v>643</v>
      </c>
      <c r="J444" s="14"/>
      <c r="K444" s="36">
        <v>1089572</v>
      </c>
      <c r="L444" s="14"/>
      <c r="M444" s="36">
        <v>904470</v>
      </c>
      <c r="N444" s="14"/>
      <c r="O444" s="36">
        <v>695274</v>
      </c>
      <c r="P444" s="14"/>
      <c r="Q444" s="36">
        <v>683406</v>
      </c>
      <c r="R444" s="14"/>
      <c r="S444" s="36">
        <v>641422</v>
      </c>
    </row>
    <row r="445" spans="1:19" s="2" customFormat="1" ht="80.45" customHeight="1">
      <c r="A445" s="159" t="s">
        <v>1112</v>
      </c>
      <c r="B445" s="155" t="s">
        <v>967</v>
      </c>
      <c r="C445" s="153" t="s">
        <v>122</v>
      </c>
      <c r="D445" s="155" t="s">
        <v>124</v>
      </c>
      <c r="E445" s="155" t="s">
        <v>335</v>
      </c>
      <c r="F445" s="155" t="s">
        <v>125</v>
      </c>
      <c r="G445" s="155" t="s">
        <v>126</v>
      </c>
      <c r="H445" s="151" t="s">
        <v>127</v>
      </c>
      <c r="I445" s="20" t="s">
        <v>639</v>
      </c>
      <c r="J445" s="14">
        <v>23</v>
      </c>
      <c r="K445" s="36">
        <v>4414248</v>
      </c>
      <c r="L445" s="14">
        <v>19</v>
      </c>
      <c r="M445" s="36">
        <v>3635421</v>
      </c>
      <c r="N445" s="14">
        <v>19</v>
      </c>
      <c r="O445" s="36">
        <v>3985541</v>
      </c>
      <c r="P445" s="14">
        <v>19</v>
      </c>
      <c r="Q445" s="36">
        <v>3877369</v>
      </c>
      <c r="R445" s="14">
        <v>19</v>
      </c>
      <c r="S445" s="36">
        <v>3877369</v>
      </c>
    </row>
    <row r="446" spans="1:19" s="2" customFormat="1" ht="80.45" customHeight="1">
      <c r="A446" s="160"/>
      <c r="B446" s="156"/>
      <c r="C446" s="154"/>
      <c r="D446" s="156"/>
      <c r="E446" s="156"/>
      <c r="F446" s="156"/>
      <c r="G446" s="156"/>
      <c r="H446" s="152"/>
      <c r="I446" s="20" t="s">
        <v>643</v>
      </c>
      <c r="J446" s="14"/>
      <c r="K446" s="36">
        <v>118202</v>
      </c>
      <c r="L446" s="14"/>
      <c r="M446" s="36">
        <v>91363</v>
      </c>
      <c r="N446" s="14"/>
      <c r="O446" s="36">
        <v>98026</v>
      </c>
      <c r="P446" s="14"/>
      <c r="Q446" s="36">
        <v>98151</v>
      </c>
      <c r="R446" s="14"/>
      <c r="S446" s="36">
        <v>92121</v>
      </c>
    </row>
    <row r="447" spans="1:19" s="2" customFormat="1" ht="80.45" customHeight="1">
      <c r="A447" s="159" t="s">
        <v>1113</v>
      </c>
      <c r="B447" s="155" t="s">
        <v>967</v>
      </c>
      <c r="C447" s="153" t="s">
        <v>122</v>
      </c>
      <c r="D447" s="155" t="s">
        <v>124</v>
      </c>
      <c r="E447" s="155" t="s">
        <v>336</v>
      </c>
      <c r="F447" s="155" t="s">
        <v>125</v>
      </c>
      <c r="G447" s="155" t="s">
        <v>126</v>
      </c>
      <c r="H447" s="151" t="s">
        <v>127</v>
      </c>
      <c r="I447" s="21" t="s">
        <v>659</v>
      </c>
      <c r="J447" s="14">
        <v>107</v>
      </c>
      <c r="K447" s="36">
        <v>14028577</v>
      </c>
      <c r="L447" s="14">
        <v>57</v>
      </c>
      <c r="M447" s="36">
        <v>7681664</v>
      </c>
      <c r="N447" s="14">
        <v>57</v>
      </c>
      <c r="O447" s="36">
        <v>7389465</v>
      </c>
      <c r="P447" s="14">
        <v>0</v>
      </c>
      <c r="Q447" s="36">
        <v>0</v>
      </c>
      <c r="R447" s="14">
        <v>0</v>
      </c>
      <c r="S447" s="36">
        <v>0</v>
      </c>
    </row>
    <row r="448" spans="1:19" s="2" customFormat="1" ht="80.45" customHeight="1">
      <c r="A448" s="160"/>
      <c r="B448" s="156"/>
      <c r="C448" s="154"/>
      <c r="D448" s="156"/>
      <c r="E448" s="156"/>
      <c r="F448" s="156"/>
      <c r="G448" s="156"/>
      <c r="H448" s="152"/>
      <c r="I448" s="20" t="s">
        <v>643</v>
      </c>
      <c r="J448" s="14"/>
      <c r="K448" s="36">
        <v>142350</v>
      </c>
      <c r="L448" s="14"/>
      <c r="M448" s="36">
        <v>110563</v>
      </c>
      <c r="N448" s="14"/>
      <c r="O448" s="36">
        <v>122703</v>
      </c>
      <c r="P448" s="14"/>
      <c r="Q448" s="36">
        <v>0</v>
      </c>
      <c r="R448" s="14"/>
      <c r="S448" s="36">
        <v>0</v>
      </c>
    </row>
    <row r="449" spans="1:19" s="2" customFormat="1" ht="80.45" customHeight="1">
      <c r="A449" s="159" t="s">
        <v>1114</v>
      </c>
      <c r="B449" s="155" t="s">
        <v>967</v>
      </c>
      <c r="C449" s="153" t="s">
        <v>122</v>
      </c>
      <c r="D449" s="155" t="s">
        <v>124</v>
      </c>
      <c r="E449" s="155" t="s">
        <v>337</v>
      </c>
      <c r="F449" s="155" t="s">
        <v>125</v>
      </c>
      <c r="G449" s="155" t="s">
        <v>126</v>
      </c>
      <c r="H449" s="151" t="s">
        <v>127</v>
      </c>
      <c r="I449" s="20" t="s">
        <v>639</v>
      </c>
      <c r="J449" s="14">
        <v>46</v>
      </c>
      <c r="K449" s="36">
        <v>5044585</v>
      </c>
      <c r="L449" s="14">
        <v>51</v>
      </c>
      <c r="M449" s="36">
        <v>5570957</v>
      </c>
      <c r="N449" s="14">
        <v>53</v>
      </c>
      <c r="O449" s="36">
        <v>5067272</v>
      </c>
      <c r="P449" s="14">
        <v>53</v>
      </c>
      <c r="Q449" s="36">
        <v>5473550</v>
      </c>
      <c r="R449" s="14">
        <v>53</v>
      </c>
      <c r="S449" s="36">
        <v>5473550</v>
      </c>
    </row>
    <row r="450" spans="1:19" s="2" customFormat="1" ht="80.45" customHeight="1">
      <c r="A450" s="160"/>
      <c r="B450" s="156"/>
      <c r="C450" s="154"/>
      <c r="D450" s="156"/>
      <c r="E450" s="156"/>
      <c r="F450" s="156"/>
      <c r="G450" s="156"/>
      <c r="H450" s="152"/>
      <c r="I450" s="20" t="s">
        <v>643</v>
      </c>
      <c r="J450" s="14"/>
      <c r="K450" s="36">
        <v>235413</v>
      </c>
      <c r="L450" s="14"/>
      <c r="M450" s="36">
        <v>552441</v>
      </c>
      <c r="N450" s="14"/>
      <c r="O450" s="36">
        <v>283214</v>
      </c>
      <c r="P450" s="14"/>
      <c r="Q450" s="36">
        <v>288712</v>
      </c>
      <c r="R450" s="14"/>
      <c r="S450" s="36">
        <v>270976</v>
      </c>
    </row>
    <row r="451" spans="1:19" s="2" customFormat="1" ht="80.45" customHeight="1">
      <c r="A451" s="159" t="s">
        <v>1115</v>
      </c>
      <c r="B451" s="155" t="s">
        <v>967</v>
      </c>
      <c r="C451" s="153" t="s">
        <v>122</v>
      </c>
      <c r="D451" s="155" t="s">
        <v>124</v>
      </c>
      <c r="E451" s="155" t="s">
        <v>338</v>
      </c>
      <c r="F451" s="155" t="s">
        <v>125</v>
      </c>
      <c r="G451" s="155" t="s">
        <v>126</v>
      </c>
      <c r="H451" s="151" t="s">
        <v>127</v>
      </c>
      <c r="I451" s="20" t="s">
        <v>639</v>
      </c>
      <c r="J451" s="14">
        <v>6</v>
      </c>
      <c r="K451" s="36">
        <v>657989</v>
      </c>
      <c r="L451" s="14">
        <v>0</v>
      </c>
      <c r="M451" s="36"/>
      <c r="N451" s="14">
        <v>0</v>
      </c>
      <c r="O451" s="36"/>
      <c r="P451" s="14">
        <v>0</v>
      </c>
      <c r="Q451" s="36"/>
      <c r="R451" s="14">
        <v>0</v>
      </c>
      <c r="S451" s="36"/>
    </row>
    <row r="452" spans="1:19" s="2" customFormat="1" ht="80.45" customHeight="1">
      <c r="A452" s="160"/>
      <c r="B452" s="156"/>
      <c r="C452" s="154"/>
      <c r="D452" s="156"/>
      <c r="E452" s="156"/>
      <c r="F452" s="156"/>
      <c r="G452" s="156"/>
      <c r="H452" s="152"/>
      <c r="I452" s="20" t="s">
        <v>643</v>
      </c>
      <c r="J452" s="14"/>
      <c r="K452" s="36">
        <v>30706</v>
      </c>
      <c r="L452" s="14"/>
      <c r="M452" s="36"/>
      <c r="N452" s="14"/>
      <c r="O452" s="36"/>
      <c r="P452" s="14"/>
      <c r="Q452" s="36"/>
      <c r="R452" s="14"/>
      <c r="S452" s="36"/>
    </row>
    <row r="453" spans="1:19" s="2" customFormat="1" ht="80.45" customHeight="1">
      <c r="A453" s="159" t="s">
        <v>1116</v>
      </c>
      <c r="B453" s="155" t="s">
        <v>967</v>
      </c>
      <c r="C453" s="153" t="s">
        <v>122</v>
      </c>
      <c r="D453" s="155" t="s">
        <v>124</v>
      </c>
      <c r="E453" s="155" t="s">
        <v>156</v>
      </c>
      <c r="F453" s="155" t="s">
        <v>125</v>
      </c>
      <c r="G453" s="155" t="s">
        <v>126</v>
      </c>
      <c r="H453" s="151" t="s">
        <v>127</v>
      </c>
      <c r="I453" s="20" t="s">
        <v>639</v>
      </c>
      <c r="J453" s="14">
        <v>409</v>
      </c>
      <c r="K453" s="36">
        <v>54798927</v>
      </c>
      <c r="L453" s="14">
        <v>147</v>
      </c>
      <c r="M453" s="36">
        <v>19949078</v>
      </c>
      <c r="N453" s="14">
        <v>0</v>
      </c>
      <c r="O453" s="36">
        <v>0</v>
      </c>
      <c r="P453" s="14">
        <v>0</v>
      </c>
      <c r="Q453" s="36">
        <v>0</v>
      </c>
      <c r="R453" s="14">
        <v>0</v>
      </c>
      <c r="S453" s="36">
        <v>0</v>
      </c>
    </row>
    <row r="454" spans="1:19" s="2" customFormat="1" ht="80.45" customHeight="1">
      <c r="A454" s="160"/>
      <c r="B454" s="156"/>
      <c r="C454" s="154"/>
      <c r="D454" s="156"/>
      <c r="E454" s="156"/>
      <c r="F454" s="156"/>
      <c r="G454" s="156"/>
      <c r="H454" s="152"/>
      <c r="I454" s="20" t="s">
        <v>643</v>
      </c>
      <c r="J454" s="14"/>
      <c r="K454" s="36">
        <v>1343241</v>
      </c>
      <c r="L454" s="14"/>
      <c r="M454" s="36">
        <v>511951</v>
      </c>
      <c r="N454" s="14"/>
      <c r="O454" s="36">
        <v>0</v>
      </c>
      <c r="P454" s="14"/>
      <c r="Q454" s="36">
        <v>0</v>
      </c>
      <c r="R454" s="14"/>
      <c r="S454" s="36">
        <v>0</v>
      </c>
    </row>
    <row r="455" spans="1:19" s="2" customFormat="1" ht="80.45" customHeight="1">
      <c r="A455" s="159" t="s">
        <v>1117</v>
      </c>
      <c r="B455" s="155" t="s">
        <v>967</v>
      </c>
      <c r="C455" s="153" t="s">
        <v>122</v>
      </c>
      <c r="D455" s="155" t="s">
        <v>124</v>
      </c>
      <c r="E455" s="155" t="s">
        <v>339</v>
      </c>
      <c r="F455" s="155" t="s">
        <v>125</v>
      </c>
      <c r="G455" s="155" t="s">
        <v>126</v>
      </c>
      <c r="H455" s="151" t="s">
        <v>127</v>
      </c>
      <c r="I455" s="20" t="s">
        <v>639</v>
      </c>
      <c r="J455" s="14"/>
      <c r="K455" s="36"/>
      <c r="L455" s="14">
        <v>30</v>
      </c>
      <c r="M455" s="36">
        <v>2561711</v>
      </c>
      <c r="N455" s="14">
        <v>30</v>
      </c>
      <c r="O455" s="36">
        <v>2451252</v>
      </c>
      <c r="P455" s="14">
        <v>30</v>
      </c>
      <c r="Q455" s="36">
        <v>2420991</v>
      </c>
      <c r="R455" s="14">
        <v>30</v>
      </c>
      <c r="S455" s="36">
        <v>2420991</v>
      </c>
    </row>
    <row r="456" spans="1:19" s="2" customFormat="1" ht="80.45" customHeight="1">
      <c r="A456" s="160"/>
      <c r="B456" s="156"/>
      <c r="C456" s="154"/>
      <c r="D456" s="156"/>
      <c r="E456" s="156"/>
      <c r="F456" s="156"/>
      <c r="G456" s="156"/>
      <c r="H456" s="152"/>
      <c r="I456" s="20" t="s">
        <v>643</v>
      </c>
      <c r="J456" s="14"/>
      <c r="K456" s="36"/>
      <c r="L456" s="14"/>
      <c r="M456" s="36">
        <v>110586</v>
      </c>
      <c r="N456" s="14"/>
      <c r="O456" s="36">
        <v>113188</v>
      </c>
      <c r="P456" s="14"/>
      <c r="Q456" s="36">
        <v>118740</v>
      </c>
      <c r="R456" s="14"/>
      <c r="S456" s="36">
        <v>111445</v>
      </c>
    </row>
    <row r="457" spans="1:19" s="2" customFormat="1" ht="80.45" customHeight="1">
      <c r="A457" s="159" t="s">
        <v>1118</v>
      </c>
      <c r="B457" s="155" t="s">
        <v>967</v>
      </c>
      <c r="C457" s="153" t="s">
        <v>122</v>
      </c>
      <c r="D457" s="155" t="s">
        <v>124</v>
      </c>
      <c r="E457" s="155" t="s">
        <v>340</v>
      </c>
      <c r="F457" s="155" t="s">
        <v>125</v>
      </c>
      <c r="G457" s="155" t="s">
        <v>126</v>
      </c>
      <c r="H457" s="151" t="s">
        <v>127</v>
      </c>
      <c r="I457" s="20" t="s">
        <v>639</v>
      </c>
      <c r="J457" s="14">
        <v>50</v>
      </c>
      <c r="K457" s="36">
        <v>4375632</v>
      </c>
      <c r="L457" s="14">
        <v>55</v>
      </c>
      <c r="M457" s="36">
        <v>4696471</v>
      </c>
      <c r="N457" s="14">
        <v>55</v>
      </c>
      <c r="O457" s="36">
        <v>4493961</v>
      </c>
      <c r="P457" s="14">
        <v>55</v>
      </c>
      <c r="Q457" s="36">
        <v>4438487</v>
      </c>
      <c r="R457" s="14">
        <v>55</v>
      </c>
      <c r="S457" s="36">
        <v>4438487</v>
      </c>
    </row>
    <row r="458" spans="1:19" s="2" customFormat="1" ht="80.45" customHeight="1">
      <c r="A458" s="160"/>
      <c r="B458" s="156"/>
      <c r="C458" s="154"/>
      <c r="D458" s="156"/>
      <c r="E458" s="156"/>
      <c r="F458" s="156"/>
      <c r="G458" s="156"/>
      <c r="H458" s="152"/>
      <c r="I458" s="20" t="s">
        <v>643</v>
      </c>
      <c r="J458" s="14"/>
      <c r="K458" s="36">
        <v>192815</v>
      </c>
      <c r="L458" s="14"/>
      <c r="M458" s="36">
        <v>202742</v>
      </c>
      <c r="N458" s="14"/>
      <c r="O458" s="36">
        <v>207512</v>
      </c>
      <c r="P458" s="14"/>
      <c r="Q458" s="36">
        <v>217689</v>
      </c>
      <c r="R458" s="14"/>
      <c r="S458" s="36">
        <v>204316</v>
      </c>
    </row>
    <row r="459" spans="1:19" s="2" customFormat="1" ht="80.45" customHeight="1">
      <c r="A459" s="159" t="s">
        <v>1119</v>
      </c>
      <c r="B459" s="155" t="s">
        <v>967</v>
      </c>
      <c r="C459" s="153" t="s">
        <v>122</v>
      </c>
      <c r="D459" s="155" t="s">
        <v>124</v>
      </c>
      <c r="E459" s="155" t="s">
        <v>341</v>
      </c>
      <c r="F459" s="155" t="s">
        <v>125</v>
      </c>
      <c r="G459" s="155" t="s">
        <v>126</v>
      </c>
      <c r="H459" s="151" t="s">
        <v>127</v>
      </c>
      <c r="I459" s="20" t="s">
        <v>639</v>
      </c>
      <c r="J459" s="14">
        <v>24</v>
      </c>
      <c r="K459" s="36">
        <v>3088861</v>
      </c>
      <c r="L459" s="14">
        <v>24</v>
      </c>
      <c r="M459" s="36">
        <v>3234385</v>
      </c>
      <c r="N459" s="14">
        <v>24</v>
      </c>
      <c r="O459" s="36">
        <v>3111354</v>
      </c>
      <c r="P459" s="14">
        <v>24</v>
      </c>
      <c r="Q459" s="36">
        <v>3143775</v>
      </c>
      <c r="R459" s="14">
        <v>24</v>
      </c>
      <c r="S459" s="36">
        <v>3143775</v>
      </c>
    </row>
    <row r="460" spans="1:19" s="2" customFormat="1" ht="80.45" customHeight="1">
      <c r="A460" s="160"/>
      <c r="B460" s="156"/>
      <c r="C460" s="154"/>
      <c r="D460" s="156"/>
      <c r="E460" s="156"/>
      <c r="F460" s="156"/>
      <c r="G460" s="156"/>
      <c r="H460" s="152"/>
      <c r="I460" s="20" t="s">
        <v>643</v>
      </c>
      <c r="J460" s="14"/>
      <c r="K460" s="36">
        <v>31343</v>
      </c>
      <c r="L460" s="14"/>
      <c r="M460" s="36">
        <v>46553</v>
      </c>
      <c r="N460" s="14"/>
      <c r="O460" s="36">
        <v>51665</v>
      </c>
      <c r="P460" s="14"/>
      <c r="Q460" s="36">
        <v>53842</v>
      </c>
      <c r="R460" s="14"/>
      <c r="S460" s="36">
        <v>50534</v>
      </c>
    </row>
    <row r="461" spans="1:19" s="2" customFormat="1" ht="80.45" customHeight="1">
      <c r="A461" s="159" t="s">
        <v>1120</v>
      </c>
      <c r="B461" s="155" t="s">
        <v>967</v>
      </c>
      <c r="C461" s="153" t="s">
        <v>122</v>
      </c>
      <c r="D461" s="155" t="s">
        <v>124</v>
      </c>
      <c r="E461" s="155" t="s">
        <v>342</v>
      </c>
      <c r="F461" s="155" t="s">
        <v>125</v>
      </c>
      <c r="G461" s="155" t="s">
        <v>126</v>
      </c>
      <c r="H461" s="151" t="s">
        <v>127</v>
      </c>
      <c r="I461" s="20" t="s">
        <v>639</v>
      </c>
      <c r="J461" s="14"/>
      <c r="K461" s="36"/>
      <c r="L461" s="14">
        <v>1</v>
      </c>
      <c r="M461" s="36">
        <v>138627</v>
      </c>
      <c r="N461" s="14">
        <v>1</v>
      </c>
      <c r="O461" s="36">
        <v>132649</v>
      </c>
      <c r="P461" s="14">
        <v>0</v>
      </c>
      <c r="Q461" s="36">
        <v>0</v>
      </c>
      <c r="R461" s="14">
        <v>0</v>
      </c>
      <c r="S461" s="36">
        <v>0</v>
      </c>
    </row>
    <row r="462" spans="1:19" s="2" customFormat="1" ht="80.45" customHeight="1">
      <c r="A462" s="160"/>
      <c r="B462" s="156"/>
      <c r="C462" s="154"/>
      <c r="D462" s="156"/>
      <c r="E462" s="156"/>
      <c r="F462" s="156"/>
      <c r="G462" s="156"/>
      <c r="H462" s="152"/>
      <c r="I462" s="20" t="s">
        <v>643</v>
      </c>
      <c r="J462" s="14"/>
      <c r="K462" s="36"/>
      <c r="L462" s="14"/>
      <c r="M462" s="36">
        <v>5984</v>
      </c>
      <c r="N462" s="14"/>
      <c r="O462" s="36">
        <v>6125</v>
      </c>
      <c r="P462" s="14"/>
      <c r="Q462" s="36">
        <v>0</v>
      </c>
      <c r="R462" s="14"/>
      <c r="S462" s="36">
        <v>0</v>
      </c>
    </row>
    <row r="463" spans="1:19" s="2" customFormat="1" ht="80.45" customHeight="1">
      <c r="A463" s="159" t="s">
        <v>1121</v>
      </c>
      <c r="B463" s="155" t="s">
        <v>967</v>
      </c>
      <c r="C463" s="153" t="s">
        <v>122</v>
      </c>
      <c r="D463" s="155" t="s">
        <v>124</v>
      </c>
      <c r="E463" s="155" t="s">
        <v>343</v>
      </c>
      <c r="F463" s="155" t="s">
        <v>125</v>
      </c>
      <c r="G463" s="155" t="s">
        <v>126</v>
      </c>
      <c r="H463" s="151" t="s">
        <v>127</v>
      </c>
      <c r="I463" s="20" t="s">
        <v>639</v>
      </c>
      <c r="J463" s="14">
        <v>68</v>
      </c>
      <c r="K463" s="36">
        <v>6908889</v>
      </c>
      <c r="L463" s="14">
        <v>67</v>
      </c>
      <c r="M463" s="36">
        <v>7318707</v>
      </c>
      <c r="N463" s="14">
        <v>50</v>
      </c>
      <c r="O463" s="36">
        <v>4780445</v>
      </c>
      <c r="P463" s="14">
        <v>34</v>
      </c>
      <c r="Q463" s="36">
        <v>3511335</v>
      </c>
      <c r="R463" s="14">
        <v>34</v>
      </c>
      <c r="S463" s="36">
        <v>3511335</v>
      </c>
    </row>
    <row r="464" spans="1:19" s="2" customFormat="1" ht="80.45" customHeight="1">
      <c r="A464" s="160"/>
      <c r="B464" s="156"/>
      <c r="C464" s="154"/>
      <c r="D464" s="156"/>
      <c r="E464" s="156"/>
      <c r="F464" s="156"/>
      <c r="G464" s="156"/>
      <c r="H464" s="152"/>
      <c r="I464" s="20" t="s">
        <v>643</v>
      </c>
      <c r="J464" s="14"/>
      <c r="K464" s="36">
        <v>322414</v>
      </c>
      <c r="L464" s="14"/>
      <c r="M464" s="36">
        <v>725756</v>
      </c>
      <c r="N464" s="14"/>
      <c r="O464" s="36">
        <v>267183</v>
      </c>
      <c r="P464" s="14"/>
      <c r="Q464" s="36">
        <v>185211</v>
      </c>
      <c r="R464" s="14"/>
      <c r="S464" s="36">
        <v>173833</v>
      </c>
    </row>
    <row r="465" spans="1:19" s="2" customFormat="1" ht="80.45" customHeight="1">
      <c r="A465" s="159" t="s">
        <v>1122</v>
      </c>
      <c r="B465" s="155" t="s">
        <v>967</v>
      </c>
      <c r="C465" s="153" t="s">
        <v>122</v>
      </c>
      <c r="D465" s="155" t="s">
        <v>124</v>
      </c>
      <c r="E465" s="155" t="s">
        <v>123</v>
      </c>
      <c r="F465" s="155" t="s">
        <v>125</v>
      </c>
      <c r="G465" s="155" t="s">
        <v>126</v>
      </c>
      <c r="H465" s="151" t="s">
        <v>127</v>
      </c>
      <c r="I465" s="20" t="s">
        <v>639</v>
      </c>
      <c r="J465" s="14">
        <v>54</v>
      </c>
      <c r="K465" s="36">
        <v>6502184</v>
      </c>
      <c r="L465" s="14">
        <v>54</v>
      </c>
      <c r="M465" s="36">
        <v>6849033</v>
      </c>
      <c r="N465" s="14">
        <v>54</v>
      </c>
      <c r="O465" s="36">
        <v>6977328</v>
      </c>
      <c r="P465" s="14">
        <v>54</v>
      </c>
      <c r="Q465" s="36">
        <v>6787956</v>
      </c>
      <c r="R465" s="14">
        <v>54</v>
      </c>
      <c r="S465" s="36">
        <v>6787956</v>
      </c>
    </row>
    <row r="466" spans="1:19" s="2" customFormat="1" ht="80.45" customHeight="1">
      <c r="A466" s="160"/>
      <c r="B466" s="156"/>
      <c r="C466" s="154"/>
      <c r="D466" s="156"/>
      <c r="E466" s="156"/>
      <c r="F466" s="156"/>
      <c r="G466" s="156"/>
      <c r="H466" s="152"/>
      <c r="I466" s="20" t="s">
        <v>643</v>
      </c>
      <c r="J466" s="14"/>
      <c r="K466" s="36">
        <v>174111</v>
      </c>
      <c r="L466" s="14"/>
      <c r="M466" s="36">
        <v>172125</v>
      </c>
      <c r="N466" s="14"/>
      <c r="O466" s="36">
        <v>171611</v>
      </c>
      <c r="P466" s="14"/>
      <c r="Q466" s="36">
        <v>171828</v>
      </c>
      <c r="R466" s="14"/>
      <c r="S466" s="36">
        <v>161272</v>
      </c>
    </row>
    <row r="467" spans="1:19" s="2" customFormat="1" ht="80.45" customHeight="1">
      <c r="A467" s="159" t="s">
        <v>1123</v>
      </c>
      <c r="B467" s="155" t="s">
        <v>967</v>
      </c>
      <c r="C467" s="153" t="s">
        <v>122</v>
      </c>
      <c r="D467" s="155" t="s">
        <v>124</v>
      </c>
      <c r="E467" s="155" t="s">
        <v>344</v>
      </c>
      <c r="F467" s="155" t="s">
        <v>125</v>
      </c>
      <c r="G467" s="155" t="s">
        <v>126</v>
      </c>
      <c r="H467" s="151" t="s">
        <v>127</v>
      </c>
      <c r="I467" s="20" t="s">
        <v>639</v>
      </c>
      <c r="J467" s="14">
        <v>3</v>
      </c>
      <c r="K467" s="36">
        <v>575772</v>
      </c>
      <c r="L467" s="14">
        <v>1</v>
      </c>
      <c r="M467" s="36">
        <v>205908</v>
      </c>
      <c r="N467" s="14">
        <v>1</v>
      </c>
      <c r="O467" s="36">
        <v>210753</v>
      </c>
      <c r="P467" s="14">
        <v>0</v>
      </c>
      <c r="Q467" s="36">
        <v>0</v>
      </c>
      <c r="R467" s="14">
        <v>0</v>
      </c>
      <c r="S467" s="36">
        <v>0</v>
      </c>
    </row>
    <row r="468" spans="1:19" s="2" customFormat="1" ht="80.45" customHeight="1">
      <c r="A468" s="160"/>
      <c r="B468" s="156"/>
      <c r="C468" s="154"/>
      <c r="D468" s="156"/>
      <c r="E468" s="156"/>
      <c r="F468" s="156"/>
      <c r="G468" s="156"/>
      <c r="H468" s="152"/>
      <c r="I468" s="20" t="s">
        <v>643</v>
      </c>
      <c r="J468" s="14"/>
      <c r="K468" s="36">
        <v>15418</v>
      </c>
      <c r="L468" s="14"/>
      <c r="M468" s="36">
        <v>5175</v>
      </c>
      <c r="N468" s="14"/>
      <c r="O468" s="36">
        <v>5184</v>
      </c>
      <c r="P468" s="14"/>
      <c r="Q468" s="36">
        <v>0</v>
      </c>
      <c r="R468" s="14"/>
      <c r="S468" s="36">
        <v>0</v>
      </c>
    </row>
    <row r="469" spans="1:19" s="2" customFormat="1" ht="80.45" customHeight="1">
      <c r="A469" s="159" t="s">
        <v>1124</v>
      </c>
      <c r="B469" s="155" t="s">
        <v>967</v>
      </c>
      <c r="C469" s="153" t="s">
        <v>122</v>
      </c>
      <c r="D469" s="155" t="s">
        <v>124</v>
      </c>
      <c r="E469" s="155" t="s">
        <v>345</v>
      </c>
      <c r="F469" s="155" t="s">
        <v>125</v>
      </c>
      <c r="G469" s="155" t="s">
        <v>126</v>
      </c>
      <c r="H469" s="151" t="s">
        <v>127</v>
      </c>
      <c r="I469" s="20" t="s">
        <v>639</v>
      </c>
      <c r="J469" s="14">
        <v>59</v>
      </c>
      <c r="K469" s="36">
        <v>6975070</v>
      </c>
      <c r="L469" s="14">
        <v>52</v>
      </c>
      <c r="M469" s="36">
        <v>6595366</v>
      </c>
      <c r="N469" s="14">
        <v>52</v>
      </c>
      <c r="O469" s="36">
        <v>6718908</v>
      </c>
      <c r="P469" s="14">
        <v>52</v>
      </c>
      <c r="Q469" s="36">
        <v>6536550</v>
      </c>
      <c r="R469" s="14">
        <v>52</v>
      </c>
      <c r="S469" s="36">
        <v>6536550</v>
      </c>
    </row>
    <row r="470" spans="1:19" s="2" customFormat="1" ht="80.45" customHeight="1">
      <c r="A470" s="160"/>
      <c r="B470" s="156"/>
      <c r="C470" s="154"/>
      <c r="D470" s="156"/>
      <c r="E470" s="156"/>
      <c r="F470" s="156"/>
      <c r="G470" s="156"/>
      <c r="H470" s="152"/>
      <c r="I470" s="20" t="s">
        <v>643</v>
      </c>
      <c r="J470" s="14"/>
      <c r="K470" s="36">
        <v>186774</v>
      </c>
      <c r="L470" s="14"/>
      <c r="M470" s="36">
        <v>165750</v>
      </c>
      <c r="N470" s="14"/>
      <c r="O470" s="36">
        <v>165255</v>
      </c>
      <c r="P470" s="14"/>
      <c r="Q470" s="36">
        <v>165464</v>
      </c>
      <c r="R470" s="14"/>
      <c r="S470" s="36">
        <v>155299</v>
      </c>
    </row>
    <row r="471" spans="1:19" s="2" customFormat="1" ht="80.45" customHeight="1">
      <c r="A471" s="159" t="s">
        <v>1125</v>
      </c>
      <c r="B471" s="155" t="s">
        <v>967</v>
      </c>
      <c r="C471" s="153" t="s">
        <v>122</v>
      </c>
      <c r="D471" s="155" t="s">
        <v>124</v>
      </c>
      <c r="E471" s="155" t="s">
        <v>129</v>
      </c>
      <c r="F471" s="155" t="s">
        <v>125</v>
      </c>
      <c r="G471" s="155" t="s">
        <v>126</v>
      </c>
      <c r="H471" s="151" t="s">
        <v>127</v>
      </c>
      <c r="I471" s="20" t="s">
        <v>639</v>
      </c>
      <c r="J471" s="14">
        <v>353</v>
      </c>
      <c r="K471" s="36">
        <v>51558354</v>
      </c>
      <c r="L471" s="14">
        <v>289</v>
      </c>
      <c r="M471" s="36">
        <v>42405501</v>
      </c>
      <c r="N471" s="14">
        <v>200</v>
      </c>
      <c r="O471" s="36">
        <v>30193925</v>
      </c>
      <c r="P471" s="14">
        <v>103</v>
      </c>
      <c r="Q471" s="36">
        <v>14700741</v>
      </c>
      <c r="R471" s="14">
        <v>103</v>
      </c>
      <c r="S471" s="36">
        <v>14700741</v>
      </c>
    </row>
    <row r="472" spans="1:19" s="2" customFormat="1" ht="80.45" customHeight="1">
      <c r="A472" s="160"/>
      <c r="B472" s="156"/>
      <c r="C472" s="154"/>
      <c r="D472" s="156"/>
      <c r="E472" s="156"/>
      <c r="F472" s="156"/>
      <c r="G472" s="156"/>
      <c r="H472" s="152"/>
      <c r="I472" s="20" t="s">
        <v>643</v>
      </c>
      <c r="J472" s="14"/>
      <c r="K472" s="36">
        <f>1697893</f>
        <v>1697893</v>
      </c>
      <c r="L472" s="14"/>
      <c r="M472" s="36">
        <v>1344945</v>
      </c>
      <c r="N472" s="14"/>
      <c r="O472" s="36">
        <v>913129</v>
      </c>
      <c r="P472" s="14"/>
      <c r="Q472" s="36">
        <v>431988</v>
      </c>
      <c r="R472" s="14"/>
      <c r="S472" s="36">
        <v>405450</v>
      </c>
    </row>
    <row r="473" spans="1:19" s="2" customFormat="1" ht="80.45" customHeight="1">
      <c r="A473" s="159" t="s">
        <v>1126</v>
      </c>
      <c r="B473" s="155" t="s">
        <v>967</v>
      </c>
      <c r="C473" s="153" t="s">
        <v>122</v>
      </c>
      <c r="D473" s="155" t="s">
        <v>124</v>
      </c>
      <c r="E473" s="155" t="s">
        <v>346</v>
      </c>
      <c r="F473" s="155" t="s">
        <v>125</v>
      </c>
      <c r="G473" s="155" t="s">
        <v>126</v>
      </c>
      <c r="H473" s="151" t="s">
        <v>127</v>
      </c>
      <c r="I473" s="20" t="s">
        <v>639</v>
      </c>
      <c r="J473" s="14">
        <v>24</v>
      </c>
      <c r="K473" s="36">
        <v>2680984</v>
      </c>
      <c r="L473" s="14">
        <v>16</v>
      </c>
      <c r="M473" s="36">
        <v>1810892</v>
      </c>
      <c r="N473" s="14">
        <v>0</v>
      </c>
      <c r="O473" s="36">
        <v>0</v>
      </c>
      <c r="P473" s="14">
        <v>0</v>
      </c>
      <c r="Q473" s="36">
        <v>0</v>
      </c>
      <c r="R473" s="14">
        <v>0</v>
      </c>
      <c r="S473" s="36">
        <v>0</v>
      </c>
    </row>
    <row r="474" spans="1:19" s="2" customFormat="1" ht="80.45" customHeight="1">
      <c r="A474" s="160"/>
      <c r="B474" s="156"/>
      <c r="C474" s="154"/>
      <c r="D474" s="156"/>
      <c r="E474" s="156"/>
      <c r="F474" s="156"/>
      <c r="G474" s="156"/>
      <c r="H474" s="152"/>
      <c r="I474" s="20" t="s">
        <v>643</v>
      </c>
      <c r="J474" s="14"/>
      <c r="K474" s="36">
        <v>121410</v>
      </c>
      <c r="L474" s="14"/>
      <c r="M474" s="36">
        <v>76623</v>
      </c>
      <c r="N474" s="14"/>
      <c r="O474" s="36">
        <v>0</v>
      </c>
      <c r="P474" s="14"/>
      <c r="Q474" s="36">
        <v>0</v>
      </c>
      <c r="R474" s="14"/>
      <c r="S474" s="36">
        <v>0</v>
      </c>
    </row>
    <row r="475" spans="1:19" s="2" customFormat="1" ht="80.45" customHeight="1">
      <c r="A475" s="159" t="s">
        <v>1127</v>
      </c>
      <c r="B475" s="155" t="s">
        <v>967</v>
      </c>
      <c r="C475" s="153" t="s">
        <v>122</v>
      </c>
      <c r="D475" s="155" t="s">
        <v>124</v>
      </c>
      <c r="E475" s="155" t="s">
        <v>130</v>
      </c>
      <c r="F475" s="155" t="s">
        <v>125</v>
      </c>
      <c r="G475" s="155" t="s">
        <v>126</v>
      </c>
      <c r="H475" s="151" t="s">
        <v>127</v>
      </c>
      <c r="I475" s="20" t="s">
        <v>639</v>
      </c>
      <c r="J475" s="14">
        <v>17</v>
      </c>
      <c r="K475" s="36">
        <v>2792691</v>
      </c>
      <c r="L475" s="14">
        <v>25</v>
      </c>
      <c r="M475" s="36">
        <v>2829519</v>
      </c>
      <c r="N475" s="14">
        <v>25</v>
      </c>
      <c r="O475" s="36">
        <v>4531480</v>
      </c>
      <c r="P475" s="14">
        <v>25</v>
      </c>
      <c r="Q475" s="36">
        <v>5745632</v>
      </c>
      <c r="R475" s="14">
        <v>25</v>
      </c>
      <c r="S475" s="36">
        <v>5745632</v>
      </c>
    </row>
    <row r="476" spans="1:19" s="2" customFormat="1" ht="80.45" customHeight="1">
      <c r="A476" s="160"/>
      <c r="B476" s="156"/>
      <c r="C476" s="154"/>
      <c r="D476" s="156"/>
      <c r="E476" s="156"/>
      <c r="F476" s="156"/>
      <c r="G476" s="156"/>
      <c r="H476" s="152"/>
      <c r="I476" s="20" t="s">
        <v>643</v>
      </c>
      <c r="J476" s="14"/>
      <c r="K476" s="36">
        <v>126468</v>
      </c>
      <c r="L476" s="14"/>
      <c r="M476" s="36">
        <v>119724</v>
      </c>
      <c r="N476" s="14"/>
      <c r="O476" s="36">
        <v>162137</v>
      </c>
      <c r="P476" s="14"/>
      <c r="Q476" s="36">
        <v>215803</v>
      </c>
      <c r="R476" s="14"/>
      <c r="S476" s="36">
        <v>202546</v>
      </c>
    </row>
    <row r="477" spans="1:19" s="2" customFormat="1" ht="80.45" customHeight="1">
      <c r="A477" s="159" t="s">
        <v>1128</v>
      </c>
      <c r="B477" s="155" t="s">
        <v>967</v>
      </c>
      <c r="C477" s="153" t="s">
        <v>122</v>
      </c>
      <c r="D477" s="155" t="s">
        <v>124</v>
      </c>
      <c r="E477" s="155" t="s">
        <v>347</v>
      </c>
      <c r="F477" s="155" t="s">
        <v>125</v>
      </c>
      <c r="G477" s="155" t="s">
        <v>126</v>
      </c>
      <c r="H477" s="151" t="s">
        <v>127</v>
      </c>
      <c r="I477" s="20" t="s">
        <v>639</v>
      </c>
      <c r="J477" s="14"/>
      <c r="K477" s="36"/>
      <c r="L477" s="14">
        <v>17</v>
      </c>
      <c r="M477" s="36">
        <v>1924073</v>
      </c>
      <c r="N477" s="14">
        <v>0</v>
      </c>
      <c r="O477" s="36">
        <v>0</v>
      </c>
      <c r="P477" s="14">
        <v>0</v>
      </c>
      <c r="Q477" s="36">
        <v>0</v>
      </c>
      <c r="R477" s="14">
        <v>0</v>
      </c>
      <c r="S477" s="36">
        <v>0</v>
      </c>
    </row>
    <row r="478" spans="1:19" s="2" customFormat="1" ht="80.45" customHeight="1">
      <c r="A478" s="160"/>
      <c r="B478" s="156"/>
      <c r="C478" s="154"/>
      <c r="D478" s="156"/>
      <c r="E478" s="156"/>
      <c r="F478" s="156"/>
      <c r="G478" s="156"/>
      <c r="H478" s="152"/>
      <c r="I478" s="20" t="s">
        <v>643</v>
      </c>
      <c r="J478" s="14"/>
      <c r="K478" s="36"/>
      <c r="L478" s="14"/>
      <c r="M478" s="36">
        <v>81413</v>
      </c>
      <c r="N478" s="14"/>
      <c r="O478" s="36">
        <v>0</v>
      </c>
      <c r="P478" s="14"/>
      <c r="Q478" s="36">
        <v>0</v>
      </c>
      <c r="R478" s="14"/>
      <c r="S478" s="36">
        <v>0</v>
      </c>
    </row>
    <row r="479" spans="1:19" s="2" customFormat="1" ht="80.45" customHeight="1">
      <c r="A479" s="159" t="s">
        <v>1129</v>
      </c>
      <c r="B479" s="155" t="s">
        <v>967</v>
      </c>
      <c r="C479" s="153" t="s">
        <v>122</v>
      </c>
      <c r="D479" s="155" t="s">
        <v>124</v>
      </c>
      <c r="E479" s="155" t="s">
        <v>348</v>
      </c>
      <c r="F479" s="155" t="s">
        <v>125</v>
      </c>
      <c r="G479" s="155" t="s">
        <v>126</v>
      </c>
      <c r="H479" s="151" t="s">
        <v>127</v>
      </c>
      <c r="I479" s="20" t="s">
        <v>639</v>
      </c>
      <c r="J479" s="14">
        <v>20</v>
      </c>
      <c r="K479" s="36">
        <v>3284890</v>
      </c>
      <c r="L479" s="14">
        <v>25</v>
      </c>
      <c r="M479" s="36">
        <v>4174340</v>
      </c>
      <c r="N479" s="14">
        <v>25</v>
      </c>
      <c r="O479" s="36">
        <v>4195290</v>
      </c>
      <c r="P479" s="14">
        <v>25</v>
      </c>
      <c r="Q479" s="36">
        <v>4651236</v>
      </c>
      <c r="R479" s="14">
        <v>25</v>
      </c>
      <c r="S479" s="36">
        <v>4651236</v>
      </c>
    </row>
    <row r="480" spans="1:19" s="2" customFormat="1" ht="80.45" customHeight="1">
      <c r="A480" s="160"/>
      <c r="B480" s="156"/>
      <c r="C480" s="154"/>
      <c r="D480" s="156"/>
      <c r="E480" s="156"/>
      <c r="F480" s="156"/>
      <c r="G480" s="156"/>
      <c r="H480" s="152"/>
      <c r="I480" s="20" t="s">
        <v>643</v>
      </c>
      <c r="J480" s="14"/>
      <c r="K480" s="36">
        <v>90266</v>
      </c>
      <c r="L480" s="14"/>
      <c r="M480" s="36">
        <v>113789</v>
      </c>
      <c r="N480" s="14"/>
      <c r="O480" s="36">
        <v>113165</v>
      </c>
      <c r="P480" s="14"/>
      <c r="Q480" s="36">
        <v>131555</v>
      </c>
      <c r="R480" s="14"/>
      <c r="S480" s="36">
        <v>123473</v>
      </c>
    </row>
    <row r="481" spans="1:19" s="2" customFormat="1" ht="80.45" customHeight="1">
      <c r="A481" s="159" t="s">
        <v>1130</v>
      </c>
      <c r="B481" s="155" t="s">
        <v>967</v>
      </c>
      <c r="C481" s="153" t="s">
        <v>122</v>
      </c>
      <c r="D481" s="155" t="s">
        <v>124</v>
      </c>
      <c r="E481" s="155" t="s">
        <v>131</v>
      </c>
      <c r="F481" s="155" t="s">
        <v>125</v>
      </c>
      <c r="G481" s="155" t="s">
        <v>126</v>
      </c>
      <c r="H481" s="151" t="s">
        <v>127</v>
      </c>
      <c r="I481" s="20" t="s">
        <v>639</v>
      </c>
      <c r="J481" s="14">
        <v>167</v>
      </c>
      <c r="K481" s="36">
        <v>24897797</v>
      </c>
      <c r="L481" s="14">
        <v>166</v>
      </c>
      <c r="M481" s="36">
        <v>24662320</v>
      </c>
      <c r="N481" s="14">
        <v>169</v>
      </c>
      <c r="O481" s="36">
        <v>24712537</v>
      </c>
      <c r="P481" s="14">
        <v>169</v>
      </c>
      <c r="Q481" s="36">
        <v>27194512</v>
      </c>
      <c r="R481" s="14">
        <v>169</v>
      </c>
      <c r="S481" s="36">
        <v>27194512</v>
      </c>
    </row>
    <row r="482" spans="1:19" s="2" customFormat="1" ht="80.45" customHeight="1">
      <c r="A482" s="160"/>
      <c r="B482" s="156"/>
      <c r="C482" s="154"/>
      <c r="D482" s="156"/>
      <c r="E482" s="156"/>
      <c r="F482" s="156"/>
      <c r="G482" s="156"/>
      <c r="H482" s="152"/>
      <c r="I482" s="20" t="s">
        <v>643</v>
      </c>
      <c r="J482" s="14"/>
      <c r="K482" s="36">
        <v>758437</v>
      </c>
      <c r="L482" s="14"/>
      <c r="M482" s="36">
        <v>766093</v>
      </c>
      <c r="N482" s="14"/>
      <c r="O482" s="36">
        <v>738963</v>
      </c>
      <c r="P482" s="14"/>
      <c r="Q482" s="36">
        <v>767151</v>
      </c>
      <c r="R482" s="14"/>
      <c r="S482" s="36">
        <v>720023</v>
      </c>
    </row>
    <row r="483" spans="1:19" s="2" customFormat="1" ht="80.45" customHeight="1">
      <c r="A483" s="159" t="s">
        <v>1131</v>
      </c>
      <c r="B483" s="155" t="s">
        <v>967</v>
      </c>
      <c r="C483" s="153" t="s">
        <v>122</v>
      </c>
      <c r="D483" s="155" t="s">
        <v>124</v>
      </c>
      <c r="E483" s="155" t="s">
        <v>349</v>
      </c>
      <c r="F483" s="155" t="s">
        <v>125</v>
      </c>
      <c r="G483" s="155" t="s">
        <v>126</v>
      </c>
      <c r="H483" s="151" t="s">
        <v>127</v>
      </c>
      <c r="I483" s="20" t="s">
        <v>639</v>
      </c>
      <c r="J483" s="14">
        <v>24</v>
      </c>
      <c r="K483" s="36">
        <v>2470663</v>
      </c>
      <c r="L483" s="14">
        <v>17</v>
      </c>
      <c r="M483" s="36">
        <v>1850283</v>
      </c>
      <c r="N483" s="14">
        <v>0</v>
      </c>
      <c r="O483" s="36">
        <v>0</v>
      </c>
      <c r="P483" s="14">
        <v>0</v>
      </c>
      <c r="Q483" s="36">
        <v>0</v>
      </c>
      <c r="R483" s="14">
        <v>0</v>
      </c>
      <c r="S483" s="36">
        <v>0</v>
      </c>
    </row>
    <row r="484" spans="1:19" s="2" customFormat="1" ht="80.45" customHeight="1">
      <c r="A484" s="160"/>
      <c r="B484" s="156"/>
      <c r="C484" s="154"/>
      <c r="D484" s="156"/>
      <c r="E484" s="156"/>
      <c r="F484" s="156"/>
      <c r="G484" s="156"/>
      <c r="H484" s="152"/>
      <c r="I484" s="20" t="s">
        <v>643</v>
      </c>
      <c r="J484" s="14"/>
      <c r="K484" s="36">
        <v>111885</v>
      </c>
      <c r="L484" s="14"/>
      <c r="M484" s="36">
        <v>78290</v>
      </c>
      <c r="N484" s="14"/>
      <c r="O484" s="36">
        <v>0</v>
      </c>
      <c r="P484" s="14"/>
      <c r="Q484" s="36">
        <v>0</v>
      </c>
      <c r="R484" s="14"/>
      <c r="S484" s="36">
        <v>0</v>
      </c>
    </row>
    <row r="485" spans="1:19" s="2" customFormat="1" ht="80.45" customHeight="1">
      <c r="A485" s="159" t="s">
        <v>1132</v>
      </c>
      <c r="B485" s="155" t="s">
        <v>967</v>
      </c>
      <c r="C485" s="153" t="s">
        <v>122</v>
      </c>
      <c r="D485" s="155" t="s">
        <v>124</v>
      </c>
      <c r="E485" s="155" t="s">
        <v>350</v>
      </c>
      <c r="F485" s="155" t="s">
        <v>125</v>
      </c>
      <c r="G485" s="155" t="s">
        <v>126</v>
      </c>
      <c r="H485" s="151" t="s">
        <v>127</v>
      </c>
      <c r="I485" s="20" t="s">
        <v>639</v>
      </c>
      <c r="J485" s="14">
        <v>140</v>
      </c>
      <c r="K485" s="36">
        <v>15319141</v>
      </c>
      <c r="L485" s="14">
        <v>125</v>
      </c>
      <c r="M485" s="36">
        <v>13878302</v>
      </c>
      <c r="N485" s="14">
        <v>95</v>
      </c>
      <c r="O485" s="36">
        <v>11824472</v>
      </c>
      <c r="P485" s="14">
        <v>77</v>
      </c>
      <c r="Q485" s="36">
        <v>11244233</v>
      </c>
      <c r="R485" s="14">
        <v>77</v>
      </c>
      <c r="S485" s="36">
        <v>11244233</v>
      </c>
    </row>
    <row r="486" spans="1:19" s="2" customFormat="1" ht="80.45" customHeight="1">
      <c r="A486" s="160"/>
      <c r="B486" s="156"/>
      <c r="C486" s="154"/>
      <c r="D486" s="156"/>
      <c r="E486" s="156"/>
      <c r="F486" s="156"/>
      <c r="G486" s="156"/>
      <c r="H486" s="152"/>
      <c r="I486" s="20" t="s">
        <v>643</v>
      </c>
      <c r="J486" s="14"/>
      <c r="K486" s="36">
        <v>571291</v>
      </c>
      <c r="L486" s="14"/>
      <c r="M486" s="36">
        <v>844123</v>
      </c>
      <c r="N486" s="14"/>
      <c r="O486" s="36">
        <v>436377</v>
      </c>
      <c r="P486" s="14"/>
      <c r="Q486" s="36">
        <v>393197</v>
      </c>
      <c r="R486" s="14"/>
      <c r="S486" s="36">
        <v>369042</v>
      </c>
    </row>
    <row r="487" spans="1:19" s="2" customFormat="1" ht="80.45" customHeight="1">
      <c r="A487" s="159" t="s">
        <v>1133</v>
      </c>
      <c r="B487" s="155" t="s">
        <v>967</v>
      </c>
      <c r="C487" s="153" t="s">
        <v>122</v>
      </c>
      <c r="D487" s="155" t="s">
        <v>124</v>
      </c>
      <c r="E487" s="155" t="s">
        <v>351</v>
      </c>
      <c r="F487" s="155" t="s">
        <v>125</v>
      </c>
      <c r="G487" s="155" t="s">
        <v>126</v>
      </c>
      <c r="H487" s="151" t="s">
        <v>127</v>
      </c>
      <c r="I487" s="20" t="s">
        <v>639</v>
      </c>
      <c r="J487" s="14">
        <v>35</v>
      </c>
      <c r="K487" s="36">
        <v>3884982</v>
      </c>
      <c r="L487" s="14">
        <v>11</v>
      </c>
      <c r="M487" s="36">
        <v>1341668</v>
      </c>
      <c r="N487" s="14">
        <v>0</v>
      </c>
      <c r="O487" s="36">
        <v>0</v>
      </c>
      <c r="P487" s="14">
        <v>0</v>
      </c>
      <c r="Q487" s="36">
        <v>0</v>
      </c>
      <c r="R487" s="14">
        <v>0</v>
      </c>
      <c r="S487" s="36">
        <v>0</v>
      </c>
    </row>
    <row r="488" spans="1:19" s="2" customFormat="1" ht="80.45" customHeight="1">
      <c r="A488" s="160"/>
      <c r="B488" s="156"/>
      <c r="C488" s="154"/>
      <c r="D488" s="156"/>
      <c r="E488" s="156"/>
      <c r="F488" s="156"/>
      <c r="G488" s="156"/>
      <c r="H488" s="152"/>
      <c r="I488" s="20" t="s">
        <v>643</v>
      </c>
      <c r="J488" s="14"/>
      <c r="K488" s="36">
        <v>133852</v>
      </c>
      <c r="L488" s="14"/>
      <c r="M488" s="36">
        <v>33718</v>
      </c>
      <c r="N488" s="14"/>
      <c r="O488" s="36">
        <v>0</v>
      </c>
      <c r="P488" s="14"/>
      <c r="Q488" s="36">
        <v>0</v>
      </c>
      <c r="R488" s="14"/>
      <c r="S488" s="36">
        <v>0</v>
      </c>
    </row>
    <row r="489" spans="1:19" s="2" customFormat="1" ht="80.45" customHeight="1">
      <c r="A489" s="159" t="s">
        <v>1134</v>
      </c>
      <c r="B489" s="155" t="s">
        <v>967</v>
      </c>
      <c r="C489" s="153" t="s">
        <v>122</v>
      </c>
      <c r="D489" s="155" t="s">
        <v>124</v>
      </c>
      <c r="E489" s="155" t="s">
        <v>352</v>
      </c>
      <c r="F489" s="155" t="s">
        <v>125</v>
      </c>
      <c r="G489" s="155" t="s">
        <v>126</v>
      </c>
      <c r="H489" s="151" t="s">
        <v>127</v>
      </c>
      <c r="I489" s="20" t="s">
        <v>639</v>
      </c>
      <c r="J489" s="14">
        <v>2</v>
      </c>
      <c r="K489" s="36">
        <v>369192</v>
      </c>
      <c r="L489" s="14">
        <v>1</v>
      </c>
      <c r="M489" s="36">
        <v>198044</v>
      </c>
      <c r="N489" s="14">
        <v>1</v>
      </c>
      <c r="O489" s="36">
        <v>201755</v>
      </c>
      <c r="P489" s="14">
        <v>0</v>
      </c>
      <c r="Q489" s="36">
        <v>0</v>
      </c>
      <c r="R489" s="14">
        <v>0</v>
      </c>
      <c r="S489" s="36">
        <v>0</v>
      </c>
    </row>
    <row r="490" spans="1:19" s="2" customFormat="1" ht="80.45" customHeight="1">
      <c r="A490" s="160"/>
      <c r="B490" s="156"/>
      <c r="C490" s="154"/>
      <c r="D490" s="156"/>
      <c r="E490" s="156"/>
      <c r="F490" s="156"/>
      <c r="G490" s="156"/>
      <c r="H490" s="152"/>
      <c r="I490" s="20" t="s">
        <v>643</v>
      </c>
      <c r="J490" s="14"/>
      <c r="K490" s="36">
        <v>9886</v>
      </c>
      <c r="L490" s="14"/>
      <c r="M490" s="36">
        <v>4977</v>
      </c>
      <c r="N490" s="14"/>
      <c r="O490" s="36">
        <v>4962</v>
      </c>
      <c r="P490" s="14"/>
      <c r="Q490" s="36">
        <v>0</v>
      </c>
      <c r="R490" s="14"/>
      <c r="S490" s="36">
        <v>0</v>
      </c>
    </row>
    <row r="491" spans="1:19" s="2" customFormat="1" ht="80.45" customHeight="1">
      <c r="A491" s="159" t="s">
        <v>1135</v>
      </c>
      <c r="B491" s="155" t="s">
        <v>967</v>
      </c>
      <c r="C491" s="153" t="s">
        <v>122</v>
      </c>
      <c r="D491" s="155" t="s">
        <v>124</v>
      </c>
      <c r="E491" s="155" t="s">
        <v>353</v>
      </c>
      <c r="F491" s="155" t="s">
        <v>125</v>
      </c>
      <c r="G491" s="155" t="s">
        <v>126</v>
      </c>
      <c r="H491" s="151" t="s">
        <v>127</v>
      </c>
      <c r="I491" s="20" t="s">
        <v>639</v>
      </c>
      <c r="J491" s="14">
        <v>94</v>
      </c>
      <c r="K491" s="36">
        <f>11028765+142070</f>
        <v>11170835</v>
      </c>
      <c r="L491" s="14">
        <v>72</v>
      </c>
      <c r="M491" s="36">
        <v>8800497</v>
      </c>
      <c r="N491" s="14">
        <v>64</v>
      </c>
      <c r="O491" s="36">
        <v>8269425</v>
      </c>
      <c r="P491" s="14">
        <v>64</v>
      </c>
      <c r="Q491" s="36">
        <v>8044985</v>
      </c>
      <c r="R491" s="14">
        <v>64</v>
      </c>
      <c r="S491" s="36">
        <v>8044985</v>
      </c>
    </row>
    <row r="492" spans="1:19" s="2" customFormat="1" ht="80.45" customHeight="1">
      <c r="A492" s="160"/>
      <c r="B492" s="156"/>
      <c r="C492" s="154"/>
      <c r="D492" s="156"/>
      <c r="E492" s="156"/>
      <c r="F492" s="156"/>
      <c r="G492" s="156"/>
      <c r="H492" s="152"/>
      <c r="I492" s="20" t="s">
        <v>643</v>
      </c>
      <c r="J492" s="14"/>
      <c r="K492" s="36">
        <f>289047+6260</f>
        <v>295307</v>
      </c>
      <c r="L492" s="14"/>
      <c r="M492" s="36">
        <v>233490</v>
      </c>
      <c r="N492" s="14"/>
      <c r="O492" s="36">
        <v>203391</v>
      </c>
      <c r="P492" s="14"/>
      <c r="Q492" s="36">
        <v>203648</v>
      </c>
      <c r="R492" s="14"/>
      <c r="S492" s="36">
        <v>191137</v>
      </c>
    </row>
    <row r="493" spans="1:19" s="2" customFormat="1" ht="80.45" customHeight="1">
      <c r="A493" s="159" t="s">
        <v>1136</v>
      </c>
      <c r="B493" s="155" t="s">
        <v>967</v>
      </c>
      <c r="C493" s="153" t="s">
        <v>122</v>
      </c>
      <c r="D493" s="155" t="s">
        <v>124</v>
      </c>
      <c r="E493" s="155" t="s">
        <v>354</v>
      </c>
      <c r="F493" s="155" t="s">
        <v>125</v>
      </c>
      <c r="G493" s="155" t="s">
        <v>126</v>
      </c>
      <c r="H493" s="151" t="s">
        <v>127</v>
      </c>
      <c r="I493" s="20" t="s">
        <v>639</v>
      </c>
      <c r="J493" s="14">
        <v>73</v>
      </c>
      <c r="K493" s="36">
        <v>8626045</v>
      </c>
      <c r="L493" s="14">
        <v>60</v>
      </c>
      <c r="M493" s="36">
        <v>7740333</v>
      </c>
      <c r="N493" s="14">
        <v>53</v>
      </c>
      <c r="O493" s="36">
        <v>6870905</v>
      </c>
      <c r="P493" s="14">
        <v>53</v>
      </c>
      <c r="Q493" s="36">
        <v>6942503</v>
      </c>
      <c r="R493" s="14">
        <v>53</v>
      </c>
      <c r="S493" s="36">
        <v>6942503</v>
      </c>
    </row>
    <row r="494" spans="1:19" s="2" customFormat="1" ht="80.45" customHeight="1">
      <c r="A494" s="160"/>
      <c r="B494" s="156"/>
      <c r="C494" s="154"/>
      <c r="D494" s="156"/>
      <c r="E494" s="156"/>
      <c r="F494" s="156"/>
      <c r="G494" s="156"/>
      <c r="H494" s="152"/>
      <c r="I494" s="20" t="s">
        <v>643</v>
      </c>
      <c r="J494" s="14"/>
      <c r="K494" s="36">
        <v>148746</v>
      </c>
      <c r="L494" s="14"/>
      <c r="M494" s="36">
        <v>128609</v>
      </c>
      <c r="N494" s="14"/>
      <c r="O494" s="36">
        <v>114093</v>
      </c>
      <c r="P494" s="14"/>
      <c r="Q494" s="36">
        <v>118901</v>
      </c>
      <c r="R494" s="14"/>
      <c r="S494" s="36">
        <v>111597</v>
      </c>
    </row>
    <row r="495" spans="1:19" s="2" customFormat="1" ht="80.45" customHeight="1">
      <c r="A495" s="159" t="s">
        <v>1137</v>
      </c>
      <c r="B495" s="155" t="s">
        <v>967</v>
      </c>
      <c r="C495" s="153" t="s">
        <v>122</v>
      </c>
      <c r="D495" s="155" t="s">
        <v>124</v>
      </c>
      <c r="E495" s="155" t="s">
        <v>355</v>
      </c>
      <c r="F495" s="155" t="s">
        <v>125</v>
      </c>
      <c r="G495" s="155" t="s">
        <v>126</v>
      </c>
      <c r="H495" s="151" t="s">
        <v>127</v>
      </c>
      <c r="I495" s="20" t="s">
        <v>639</v>
      </c>
      <c r="J495" s="14">
        <v>71</v>
      </c>
      <c r="K495" s="36">
        <v>8034136</v>
      </c>
      <c r="L495" s="14">
        <v>89</v>
      </c>
      <c r="M495" s="36">
        <v>10880096</v>
      </c>
      <c r="N495" s="14">
        <v>76</v>
      </c>
      <c r="O495" s="36">
        <v>9156437</v>
      </c>
      <c r="P495" s="14">
        <v>76</v>
      </c>
      <c r="Q495" s="36">
        <v>9056686</v>
      </c>
      <c r="R495" s="14">
        <v>76</v>
      </c>
      <c r="S495" s="36">
        <v>9056686</v>
      </c>
    </row>
    <row r="496" spans="1:19" s="2" customFormat="1" ht="80.45" customHeight="1">
      <c r="A496" s="160"/>
      <c r="B496" s="156"/>
      <c r="C496" s="154"/>
      <c r="D496" s="156"/>
      <c r="E496" s="156"/>
      <c r="F496" s="156"/>
      <c r="G496" s="156"/>
      <c r="H496" s="152"/>
      <c r="I496" s="20" t="s">
        <v>643</v>
      </c>
      <c r="J496" s="14"/>
      <c r="K496" s="36">
        <v>281009</v>
      </c>
      <c r="L496" s="14"/>
      <c r="M496" s="36">
        <v>410980</v>
      </c>
      <c r="N496" s="14"/>
      <c r="O496" s="36">
        <v>255434</v>
      </c>
      <c r="P496" s="14"/>
      <c r="Q496" s="36">
        <v>259275</v>
      </c>
      <c r="R496" s="14"/>
      <c r="S496" s="36">
        <v>243347</v>
      </c>
    </row>
    <row r="497" spans="1:19" s="2" customFormat="1" ht="80.45" customHeight="1">
      <c r="A497" s="159" t="s">
        <v>1138</v>
      </c>
      <c r="B497" s="155" t="s">
        <v>967</v>
      </c>
      <c r="C497" s="153" t="s">
        <v>122</v>
      </c>
      <c r="D497" s="155" t="s">
        <v>124</v>
      </c>
      <c r="E497" s="155" t="s">
        <v>356</v>
      </c>
      <c r="F497" s="155" t="s">
        <v>125</v>
      </c>
      <c r="G497" s="155" t="s">
        <v>126</v>
      </c>
      <c r="H497" s="151" t="s">
        <v>127</v>
      </c>
      <c r="I497" s="20" t="s">
        <v>639</v>
      </c>
      <c r="J497" s="14">
        <v>3</v>
      </c>
      <c r="K497" s="36">
        <v>544001</v>
      </c>
      <c r="L497" s="14">
        <v>2</v>
      </c>
      <c r="M497" s="36">
        <v>404155</v>
      </c>
      <c r="N497" s="14">
        <v>1</v>
      </c>
      <c r="O497" s="36">
        <v>195592</v>
      </c>
      <c r="P497" s="14">
        <v>0</v>
      </c>
      <c r="Q497" s="36">
        <v>0</v>
      </c>
      <c r="R497" s="14">
        <v>0</v>
      </c>
      <c r="S497" s="36">
        <v>0</v>
      </c>
    </row>
    <row r="498" spans="1:19" s="2" customFormat="1" ht="80.45" customHeight="1">
      <c r="A498" s="160"/>
      <c r="B498" s="156"/>
      <c r="C498" s="154"/>
      <c r="D498" s="156"/>
      <c r="E498" s="156"/>
      <c r="F498" s="156"/>
      <c r="G498" s="156"/>
      <c r="H498" s="152"/>
      <c r="I498" s="20" t="s">
        <v>643</v>
      </c>
      <c r="J498" s="14"/>
      <c r="K498" s="36">
        <v>18660</v>
      </c>
      <c r="L498" s="14"/>
      <c r="M498" s="36">
        <v>11542</v>
      </c>
      <c r="N498" s="14"/>
      <c r="O498" s="36">
        <v>5457</v>
      </c>
      <c r="P498" s="14"/>
      <c r="Q498" s="36">
        <v>0</v>
      </c>
      <c r="R498" s="14"/>
      <c r="S498" s="36">
        <v>0</v>
      </c>
    </row>
    <row r="499" spans="1:19" s="2" customFormat="1" ht="80.45" customHeight="1">
      <c r="A499" s="159" t="s">
        <v>1139</v>
      </c>
      <c r="B499" s="155" t="s">
        <v>967</v>
      </c>
      <c r="C499" s="153" t="s">
        <v>122</v>
      </c>
      <c r="D499" s="155" t="s">
        <v>124</v>
      </c>
      <c r="E499" s="155" t="s">
        <v>357</v>
      </c>
      <c r="F499" s="155" t="s">
        <v>125</v>
      </c>
      <c r="G499" s="155" t="s">
        <v>126</v>
      </c>
      <c r="H499" s="151" t="s">
        <v>127</v>
      </c>
      <c r="I499" s="20" t="s">
        <v>639</v>
      </c>
      <c r="J499" s="14">
        <f>23+8</f>
        <v>31</v>
      </c>
      <c r="K499" s="36">
        <f>2412628+986984</f>
        <v>3399612</v>
      </c>
      <c r="L499" s="14">
        <v>18</v>
      </c>
      <c r="M499" s="36">
        <v>1966220</v>
      </c>
      <c r="N499" s="14">
        <v>18</v>
      </c>
      <c r="O499" s="36">
        <v>1720960</v>
      </c>
      <c r="P499" s="14">
        <v>10</v>
      </c>
      <c r="Q499" s="36">
        <v>1032745</v>
      </c>
      <c r="R499" s="14">
        <v>10</v>
      </c>
      <c r="S499" s="36">
        <v>1032745</v>
      </c>
    </row>
    <row r="500" spans="1:19" s="2" customFormat="1" ht="80.45" customHeight="1">
      <c r="A500" s="160"/>
      <c r="B500" s="156"/>
      <c r="C500" s="154"/>
      <c r="D500" s="156"/>
      <c r="E500" s="156"/>
      <c r="F500" s="156"/>
      <c r="G500" s="156"/>
      <c r="H500" s="152"/>
      <c r="I500" s="20" t="s">
        <v>643</v>
      </c>
      <c r="J500" s="14"/>
      <c r="K500" s="36">
        <f>112589+46059</f>
        <v>158648</v>
      </c>
      <c r="L500" s="14"/>
      <c r="M500" s="36">
        <v>194979</v>
      </c>
      <c r="N500" s="14"/>
      <c r="O500" s="36">
        <v>96186</v>
      </c>
      <c r="P500" s="14"/>
      <c r="Q500" s="36">
        <v>54474</v>
      </c>
      <c r="R500" s="14"/>
      <c r="S500" s="36">
        <v>51127</v>
      </c>
    </row>
    <row r="501" spans="1:19" s="2" customFormat="1" ht="80.45" customHeight="1">
      <c r="A501" s="159" t="s">
        <v>1140</v>
      </c>
      <c r="B501" s="155" t="s">
        <v>967</v>
      </c>
      <c r="C501" s="153" t="s">
        <v>122</v>
      </c>
      <c r="D501" s="155" t="s">
        <v>124</v>
      </c>
      <c r="E501" s="155" t="s">
        <v>358</v>
      </c>
      <c r="F501" s="155" t="s">
        <v>125</v>
      </c>
      <c r="G501" s="155" t="s">
        <v>126</v>
      </c>
      <c r="H501" s="151" t="s">
        <v>127</v>
      </c>
      <c r="I501" s="20" t="s">
        <v>639</v>
      </c>
      <c r="J501" s="14">
        <f>299+65</f>
        <v>364</v>
      </c>
      <c r="K501" s="36">
        <f>38444042+10675894</f>
        <v>49119936</v>
      </c>
      <c r="L501" s="14">
        <v>508</v>
      </c>
      <c r="M501" s="36">
        <v>71418434</v>
      </c>
      <c r="N501" s="14">
        <v>555</v>
      </c>
      <c r="O501" s="36">
        <v>79610108</v>
      </c>
      <c r="P501" s="14">
        <v>537</v>
      </c>
      <c r="Q501" s="36">
        <v>80350284</v>
      </c>
      <c r="R501" s="14">
        <v>537</v>
      </c>
      <c r="S501" s="36">
        <v>80350284</v>
      </c>
    </row>
    <row r="502" spans="1:19" s="2" customFormat="1" ht="80.45" customHeight="1">
      <c r="A502" s="160"/>
      <c r="B502" s="156"/>
      <c r="C502" s="154"/>
      <c r="D502" s="156"/>
      <c r="E502" s="156"/>
      <c r="F502" s="156"/>
      <c r="G502" s="156"/>
      <c r="H502" s="152"/>
      <c r="I502" s="20" t="s">
        <v>643</v>
      </c>
      <c r="J502" s="14"/>
      <c r="K502" s="36">
        <f>532632+293366</f>
        <v>825998</v>
      </c>
      <c r="L502" s="14"/>
      <c r="M502" s="36">
        <v>1626646</v>
      </c>
      <c r="N502" s="14"/>
      <c r="O502" s="36">
        <v>1868863</v>
      </c>
      <c r="P502" s="14"/>
      <c r="Q502" s="36">
        <v>1835072</v>
      </c>
      <c r="R502" s="14"/>
      <c r="S502" s="36">
        <v>1722338</v>
      </c>
    </row>
    <row r="503" spans="1:19" s="2" customFormat="1" ht="80.45" customHeight="1">
      <c r="A503" s="159" t="s">
        <v>1141</v>
      </c>
      <c r="B503" s="155" t="s">
        <v>967</v>
      </c>
      <c r="C503" s="153" t="s">
        <v>122</v>
      </c>
      <c r="D503" s="155" t="s">
        <v>124</v>
      </c>
      <c r="E503" s="155" t="s">
        <v>359</v>
      </c>
      <c r="F503" s="155" t="s">
        <v>125</v>
      </c>
      <c r="G503" s="155" t="s">
        <v>126</v>
      </c>
      <c r="H503" s="151" t="s">
        <v>127</v>
      </c>
      <c r="I503" s="20" t="s">
        <v>639</v>
      </c>
      <c r="J503" s="14">
        <v>24</v>
      </c>
      <c r="K503" s="36">
        <v>3941868</v>
      </c>
      <c r="L503" s="14">
        <v>10</v>
      </c>
      <c r="M503" s="36">
        <v>1669736</v>
      </c>
      <c r="N503" s="14">
        <v>0</v>
      </c>
      <c r="O503" s="36">
        <v>0</v>
      </c>
      <c r="P503" s="14">
        <v>0</v>
      </c>
      <c r="Q503" s="36">
        <v>0</v>
      </c>
      <c r="R503" s="14">
        <v>0</v>
      </c>
      <c r="S503" s="36">
        <v>0</v>
      </c>
    </row>
    <row r="504" spans="1:19" s="2" customFormat="1" ht="80.45" customHeight="1">
      <c r="A504" s="160"/>
      <c r="B504" s="156"/>
      <c r="C504" s="154"/>
      <c r="D504" s="156"/>
      <c r="E504" s="156"/>
      <c r="F504" s="156"/>
      <c r="G504" s="156"/>
      <c r="H504" s="152"/>
      <c r="I504" s="20" t="s">
        <v>643</v>
      </c>
      <c r="J504" s="14"/>
      <c r="K504" s="36">
        <v>108320</v>
      </c>
      <c r="L504" s="14"/>
      <c r="M504" s="36">
        <v>45516</v>
      </c>
      <c r="N504" s="14"/>
      <c r="O504" s="36">
        <v>0</v>
      </c>
      <c r="P504" s="14"/>
      <c r="Q504" s="36">
        <v>0</v>
      </c>
      <c r="R504" s="14"/>
      <c r="S504" s="36">
        <v>0</v>
      </c>
    </row>
    <row r="505" spans="1:19" s="2" customFormat="1" ht="69" customHeight="1">
      <c r="A505" s="159" t="s">
        <v>1142</v>
      </c>
      <c r="B505" s="155" t="s">
        <v>967</v>
      </c>
      <c r="C505" s="153" t="s">
        <v>122</v>
      </c>
      <c r="D505" s="155" t="s">
        <v>124</v>
      </c>
      <c r="E505" s="155" t="s">
        <v>360</v>
      </c>
      <c r="F505" s="155" t="s">
        <v>125</v>
      </c>
      <c r="G505" s="155" t="s">
        <v>126</v>
      </c>
      <c r="H505" s="151" t="s">
        <v>127</v>
      </c>
      <c r="I505" s="20" t="s">
        <v>639</v>
      </c>
      <c r="J505" s="14">
        <v>525</v>
      </c>
      <c r="K505" s="36">
        <v>56286794</v>
      </c>
      <c r="L505" s="14">
        <v>587</v>
      </c>
      <c r="M505" s="36">
        <v>68510360</v>
      </c>
      <c r="N505" s="14">
        <v>572</v>
      </c>
      <c r="O505" s="36">
        <v>73069983</v>
      </c>
      <c r="P505" s="14">
        <v>528</v>
      </c>
      <c r="Q505" s="36">
        <v>74553764</v>
      </c>
      <c r="R505" s="14">
        <v>528</v>
      </c>
      <c r="S505" s="36">
        <v>74553764</v>
      </c>
    </row>
    <row r="506" spans="1:19" s="2" customFormat="1" ht="42.6" customHeight="1">
      <c r="A506" s="161"/>
      <c r="B506" s="162"/>
      <c r="C506" s="163"/>
      <c r="D506" s="162"/>
      <c r="E506" s="162"/>
      <c r="F506" s="162"/>
      <c r="G506" s="162"/>
      <c r="H506" s="164"/>
      <c r="I506" s="20" t="s">
        <v>643</v>
      </c>
      <c r="J506" s="14"/>
      <c r="K506" s="36">
        <v>2230158</v>
      </c>
      <c r="L506" s="14"/>
      <c r="M506" s="36">
        <v>3340732</v>
      </c>
      <c r="N506" s="14"/>
      <c r="O506" s="36">
        <v>2699509</v>
      </c>
      <c r="P506" s="14"/>
      <c r="Q506" s="36">
        <v>2638856</v>
      </c>
      <c r="R506" s="14"/>
      <c r="S506" s="36">
        <v>2476739</v>
      </c>
    </row>
    <row r="507" spans="1:19" s="2" customFormat="1" ht="36.6" customHeight="1">
      <c r="A507" s="160"/>
      <c r="B507" s="156"/>
      <c r="C507" s="154"/>
      <c r="D507" s="156"/>
      <c r="E507" s="156"/>
      <c r="F507" s="156"/>
      <c r="G507" s="156"/>
      <c r="H507" s="152"/>
      <c r="I507" s="20" t="s">
        <v>646</v>
      </c>
      <c r="J507" s="14"/>
      <c r="K507" s="36">
        <v>4200</v>
      </c>
      <c r="L507" s="14"/>
      <c r="M507" s="36"/>
      <c r="N507" s="14"/>
      <c r="O507" s="36"/>
      <c r="P507" s="14"/>
      <c r="Q507" s="36"/>
      <c r="R507" s="14"/>
      <c r="S507" s="36"/>
    </row>
    <row r="508" spans="1:19" s="2" customFormat="1" ht="80.45" customHeight="1">
      <c r="A508" s="159" t="s">
        <v>1143</v>
      </c>
      <c r="B508" s="155" t="s">
        <v>967</v>
      </c>
      <c r="C508" s="153" t="s">
        <v>122</v>
      </c>
      <c r="D508" s="155" t="s">
        <v>124</v>
      </c>
      <c r="E508" s="155" t="s">
        <v>361</v>
      </c>
      <c r="F508" s="155" t="s">
        <v>125</v>
      </c>
      <c r="G508" s="155" t="s">
        <v>126</v>
      </c>
      <c r="H508" s="151" t="s">
        <v>127</v>
      </c>
      <c r="I508" s="20" t="s">
        <v>639</v>
      </c>
      <c r="J508" s="14">
        <v>19</v>
      </c>
      <c r="K508" s="36">
        <v>1896180</v>
      </c>
      <c r="L508" s="14">
        <v>12</v>
      </c>
      <c r="M508" s="36">
        <v>1275317</v>
      </c>
      <c r="N508" s="14">
        <v>0</v>
      </c>
      <c r="O508" s="36">
        <v>0</v>
      </c>
      <c r="P508" s="14">
        <v>0</v>
      </c>
      <c r="Q508" s="36">
        <v>0</v>
      </c>
      <c r="R508" s="14">
        <v>0</v>
      </c>
      <c r="S508" s="36">
        <v>0</v>
      </c>
    </row>
    <row r="509" spans="1:19" s="2" customFormat="1" ht="80.45" customHeight="1">
      <c r="A509" s="160"/>
      <c r="B509" s="156"/>
      <c r="C509" s="154"/>
      <c r="D509" s="156"/>
      <c r="E509" s="156"/>
      <c r="F509" s="156"/>
      <c r="G509" s="156"/>
      <c r="H509" s="152"/>
      <c r="I509" s="20" t="s">
        <v>643</v>
      </c>
      <c r="J509" s="14"/>
      <c r="K509" s="36">
        <v>70427</v>
      </c>
      <c r="L509" s="14"/>
      <c r="M509" s="36">
        <v>39632</v>
      </c>
      <c r="N509" s="14"/>
      <c r="O509" s="36">
        <v>0</v>
      </c>
      <c r="P509" s="14"/>
      <c r="Q509" s="36">
        <v>0</v>
      </c>
      <c r="R509" s="14"/>
      <c r="S509" s="36">
        <v>0</v>
      </c>
    </row>
    <row r="510" spans="1:19" s="2" customFormat="1" ht="80.45" customHeight="1">
      <c r="A510" s="49" t="s">
        <v>1144</v>
      </c>
      <c r="B510" s="35" t="s">
        <v>967</v>
      </c>
      <c r="C510" s="23" t="s">
        <v>122</v>
      </c>
      <c r="D510" s="35" t="s">
        <v>166</v>
      </c>
      <c r="E510" s="35" t="s">
        <v>165</v>
      </c>
      <c r="F510" s="35" t="s">
        <v>125</v>
      </c>
      <c r="G510" s="35" t="s">
        <v>154</v>
      </c>
      <c r="H510" s="35" t="s">
        <v>155</v>
      </c>
      <c r="I510" s="20" t="s">
        <v>653</v>
      </c>
      <c r="J510" s="14">
        <v>62582</v>
      </c>
      <c r="K510" s="36">
        <v>25442194</v>
      </c>
      <c r="L510" s="14">
        <v>45182</v>
      </c>
      <c r="M510" s="36">
        <v>18543737</v>
      </c>
      <c r="N510" s="14">
        <v>45182</v>
      </c>
      <c r="O510" s="36">
        <v>18307459</v>
      </c>
      <c r="P510" s="14">
        <v>45182</v>
      </c>
      <c r="Q510" s="36">
        <v>18307459</v>
      </c>
      <c r="R510" s="14">
        <v>45182</v>
      </c>
      <c r="S510" s="36">
        <v>18307459</v>
      </c>
    </row>
    <row r="511" spans="1:19" s="2" customFormat="1" ht="80.45" customHeight="1">
      <c r="A511" s="49" t="s">
        <v>1145</v>
      </c>
      <c r="B511" s="35" t="s">
        <v>967</v>
      </c>
      <c r="C511" s="23" t="s">
        <v>122</v>
      </c>
      <c r="D511" s="35" t="s">
        <v>166</v>
      </c>
      <c r="E511" s="35" t="s">
        <v>362</v>
      </c>
      <c r="F511" s="35" t="s">
        <v>125</v>
      </c>
      <c r="G511" s="35" t="s">
        <v>154</v>
      </c>
      <c r="H511" s="35" t="s">
        <v>155</v>
      </c>
      <c r="I511" s="20" t="s">
        <v>653</v>
      </c>
      <c r="J511" s="14">
        <v>128868</v>
      </c>
      <c r="K511" s="36">
        <v>22831221</v>
      </c>
      <c r="L511" s="14">
        <v>247444</v>
      </c>
      <c r="M511" s="36">
        <v>25445380</v>
      </c>
      <c r="N511" s="14">
        <v>247444</v>
      </c>
      <c r="O511" s="36">
        <v>25068996</v>
      </c>
      <c r="P511" s="14">
        <v>247444</v>
      </c>
      <c r="Q511" s="36">
        <v>25068996</v>
      </c>
      <c r="R511" s="14">
        <v>247444</v>
      </c>
      <c r="S511" s="36">
        <v>25068996</v>
      </c>
    </row>
    <row r="512" spans="1:19" s="2" customFormat="1" ht="80.45" customHeight="1">
      <c r="A512" s="159" t="s">
        <v>1146</v>
      </c>
      <c r="B512" s="155" t="s">
        <v>967</v>
      </c>
      <c r="C512" s="153" t="s">
        <v>122</v>
      </c>
      <c r="D512" s="155" t="s">
        <v>166</v>
      </c>
      <c r="E512" s="155" t="s">
        <v>363</v>
      </c>
      <c r="F512" s="155" t="s">
        <v>125</v>
      </c>
      <c r="G512" s="155" t="s">
        <v>154</v>
      </c>
      <c r="H512" s="151" t="s">
        <v>155</v>
      </c>
      <c r="I512" s="20" t="s">
        <v>653</v>
      </c>
      <c r="J512" s="14">
        <v>424570</v>
      </c>
      <c r="K512" s="36">
        <v>42883982</v>
      </c>
      <c r="L512" s="14">
        <v>342216</v>
      </c>
      <c r="M512" s="36">
        <v>35400146</v>
      </c>
      <c r="N512" s="14">
        <v>342216</v>
      </c>
      <c r="O512" s="36">
        <v>30140452</v>
      </c>
      <c r="P512" s="14">
        <v>342216</v>
      </c>
      <c r="Q512" s="36">
        <v>30140452</v>
      </c>
      <c r="R512" s="14">
        <v>342216</v>
      </c>
      <c r="S512" s="36">
        <v>30140452</v>
      </c>
    </row>
    <row r="513" spans="1:19" s="2" customFormat="1" ht="80.45" customHeight="1">
      <c r="A513" s="160"/>
      <c r="B513" s="156"/>
      <c r="C513" s="154"/>
      <c r="D513" s="156"/>
      <c r="E513" s="156"/>
      <c r="F513" s="156"/>
      <c r="G513" s="156"/>
      <c r="H513" s="152"/>
      <c r="I513" s="20" t="s">
        <v>656</v>
      </c>
      <c r="J513" s="14"/>
      <c r="K513" s="36">
        <v>600</v>
      </c>
      <c r="L513" s="14"/>
      <c r="M513" s="36"/>
      <c r="N513" s="14"/>
      <c r="O513" s="36"/>
      <c r="P513" s="14"/>
      <c r="Q513" s="36"/>
      <c r="R513" s="14"/>
      <c r="S513" s="36"/>
    </row>
    <row r="514" spans="1:19" s="2" customFormat="1" ht="80.45" customHeight="1">
      <c r="A514" s="49" t="s">
        <v>1147</v>
      </c>
      <c r="B514" s="35" t="s">
        <v>967</v>
      </c>
      <c r="C514" s="23" t="s">
        <v>122</v>
      </c>
      <c r="D514" s="35" t="s">
        <v>166</v>
      </c>
      <c r="E514" s="35" t="s">
        <v>167</v>
      </c>
      <c r="F514" s="35" t="s">
        <v>125</v>
      </c>
      <c r="G514" s="35" t="s">
        <v>154</v>
      </c>
      <c r="H514" s="35" t="s">
        <v>155</v>
      </c>
      <c r="I514" s="20" t="s">
        <v>653</v>
      </c>
      <c r="J514" s="14">
        <v>4000</v>
      </c>
      <c r="K514" s="36">
        <v>6813193</v>
      </c>
      <c r="L514" s="14">
        <v>3096</v>
      </c>
      <c r="M514" s="36">
        <v>1254434</v>
      </c>
      <c r="N514" s="14">
        <v>3096</v>
      </c>
      <c r="O514" s="36">
        <v>1254479</v>
      </c>
      <c r="P514" s="14">
        <v>3096</v>
      </c>
      <c r="Q514" s="36">
        <v>1254479</v>
      </c>
      <c r="R514" s="14">
        <v>3096</v>
      </c>
      <c r="S514" s="36">
        <v>1254479</v>
      </c>
    </row>
    <row r="515" spans="1:19" s="2" customFormat="1" ht="80.45" customHeight="1">
      <c r="A515" s="49" t="s">
        <v>1148</v>
      </c>
      <c r="B515" s="35" t="s">
        <v>967</v>
      </c>
      <c r="C515" s="23" t="s">
        <v>122</v>
      </c>
      <c r="D515" s="35" t="s">
        <v>163</v>
      </c>
      <c r="E515" s="35" t="s">
        <v>364</v>
      </c>
      <c r="F515" s="35" t="s">
        <v>125</v>
      </c>
      <c r="G515" s="35" t="s">
        <v>154</v>
      </c>
      <c r="H515" s="35" t="s">
        <v>155</v>
      </c>
      <c r="I515" s="20" t="s">
        <v>653</v>
      </c>
      <c r="J515" s="14">
        <v>69552</v>
      </c>
      <c r="K515" s="36">
        <v>2176633</v>
      </c>
      <c r="L515" s="14">
        <v>53226</v>
      </c>
      <c r="M515" s="36">
        <v>5392226</v>
      </c>
      <c r="N515" s="14">
        <v>53226</v>
      </c>
      <c r="O515" s="36">
        <v>5392422</v>
      </c>
      <c r="P515" s="14">
        <v>53226</v>
      </c>
      <c r="Q515" s="36">
        <v>5392422</v>
      </c>
      <c r="R515" s="14">
        <v>53226</v>
      </c>
      <c r="S515" s="36">
        <v>5392422</v>
      </c>
    </row>
    <row r="516" spans="1:19" s="2" customFormat="1" ht="115.5" customHeight="1">
      <c r="A516" s="49" t="s">
        <v>1149</v>
      </c>
      <c r="B516" s="35" t="s">
        <v>967</v>
      </c>
      <c r="C516" s="23" t="s">
        <v>122</v>
      </c>
      <c r="D516" s="35" t="s">
        <v>163</v>
      </c>
      <c r="E516" s="35" t="s">
        <v>365</v>
      </c>
      <c r="F516" s="35" t="s">
        <v>125</v>
      </c>
      <c r="G516" s="35" t="s">
        <v>154</v>
      </c>
      <c r="H516" s="35" t="s">
        <v>155</v>
      </c>
      <c r="I516" s="20" t="s">
        <v>653</v>
      </c>
      <c r="J516" s="14">
        <v>22220</v>
      </c>
      <c r="K516" s="36">
        <v>1567125</v>
      </c>
      <c r="L516" s="14">
        <v>42960</v>
      </c>
      <c r="M516" s="36">
        <v>4352197</v>
      </c>
      <c r="N516" s="14">
        <v>42960</v>
      </c>
      <c r="O516" s="36">
        <v>4352355</v>
      </c>
      <c r="P516" s="14">
        <v>42960</v>
      </c>
      <c r="Q516" s="36">
        <v>4352355</v>
      </c>
      <c r="R516" s="14">
        <v>42960</v>
      </c>
      <c r="S516" s="36">
        <v>4352355</v>
      </c>
    </row>
    <row r="517" spans="1:19" s="2" customFormat="1" ht="113.25" customHeight="1">
      <c r="A517" s="49" t="s">
        <v>1150</v>
      </c>
      <c r="B517" s="35" t="s">
        <v>967</v>
      </c>
      <c r="C517" s="23" t="s">
        <v>366</v>
      </c>
      <c r="D517" s="35" t="s">
        <v>177</v>
      </c>
      <c r="E517" s="35" t="s">
        <v>176</v>
      </c>
      <c r="F517" s="35" t="s">
        <v>125</v>
      </c>
      <c r="G517" s="38" t="s">
        <v>102</v>
      </c>
      <c r="H517" s="38" t="s">
        <v>178</v>
      </c>
      <c r="I517" s="20" t="s">
        <v>652</v>
      </c>
      <c r="J517" s="14">
        <v>4</v>
      </c>
      <c r="K517" s="37">
        <v>1971534</v>
      </c>
      <c r="L517" s="14">
        <v>4</v>
      </c>
      <c r="M517" s="37">
        <v>2265033</v>
      </c>
      <c r="N517" s="14">
        <v>4</v>
      </c>
      <c r="O517" s="37">
        <v>2265033</v>
      </c>
      <c r="P517" s="14">
        <v>4</v>
      </c>
      <c r="Q517" s="37">
        <v>2265033</v>
      </c>
      <c r="R517" s="14">
        <v>4</v>
      </c>
      <c r="S517" s="37">
        <v>2265033</v>
      </c>
    </row>
    <row r="518" spans="1:19" s="2" customFormat="1" ht="120" customHeight="1">
      <c r="A518" s="49" t="s">
        <v>1151</v>
      </c>
      <c r="B518" s="35" t="s">
        <v>967</v>
      </c>
      <c r="C518" s="23" t="s">
        <v>122</v>
      </c>
      <c r="D518" s="35" t="s">
        <v>177</v>
      </c>
      <c r="E518" s="35" t="s">
        <v>176</v>
      </c>
      <c r="F518" s="35" t="s">
        <v>125</v>
      </c>
      <c r="G518" s="38" t="s">
        <v>102</v>
      </c>
      <c r="H518" s="38" t="s">
        <v>178</v>
      </c>
      <c r="I518" s="20" t="s">
        <v>653</v>
      </c>
      <c r="J518" s="14"/>
      <c r="K518" s="36"/>
      <c r="L518" s="14">
        <v>8</v>
      </c>
      <c r="M518" s="36">
        <v>16362492</v>
      </c>
      <c r="N518" s="14">
        <v>8</v>
      </c>
      <c r="O518" s="36">
        <v>16362492</v>
      </c>
      <c r="P518" s="14">
        <v>8</v>
      </c>
      <c r="Q518" s="36">
        <v>16362492</v>
      </c>
      <c r="R518" s="14">
        <v>8</v>
      </c>
      <c r="S518" s="36">
        <v>16362492</v>
      </c>
    </row>
    <row r="519" spans="1:19" s="2" customFormat="1" ht="111.75" customHeight="1">
      <c r="A519" s="49" t="s">
        <v>1152</v>
      </c>
      <c r="B519" s="35" t="s">
        <v>967</v>
      </c>
      <c r="C519" s="23" t="s">
        <v>122</v>
      </c>
      <c r="D519" s="35" t="s">
        <v>368</v>
      </c>
      <c r="E519" s="35" t="s">
        <v>367</v>
      </c>
      <c r="F519" s="35" t="s">
        <v>125</v>
      </c>
      <c r="G519" s="38" t="s">
        <v>102</v>
      </c>
      <c r="H519" s="38" t="s">
        <v>178</v>
      </c>
      <c r="I519" s="20" t="s">
        <v>653</v>
      </c>
      <c r="J519" s="14"/>
      <c r="K519" s="36"/>
      <c r="L519" s="14">
        <v>13</v>
      </c>
      <c r="M519" s="36">
        <v>3312887</v>
      </c>
      <c r="N519" s="14">
        <v>13</v>
      </c>
      <c r="O519" s="36">
        <v>3312887</v>
      </c>
      <c r="P519" s="14">
        <v>13</v>
      </c>
      <c r="Q519" s="36">
        <v>3312887</v>
      </c>
      <c r="R519" s="14">
        <v>13</v>
      </c>
      <c r="S519" s="36">
        <v>3312887</v>
      </c>
    </row>
    <row r="520" spans="1:19" s="2" customFormat="1" ht="60" customHeight="1">
      <c r="A520" s="159" t="s">
        <v>1153</v>
      </c>
      <c r="B520" s="155" t="s">
        <v>967</v>
      </c>
      <c r="C520" s="153" t="s">
        <v>122</v>
      </c>
      <c r="D520" s="165" t="s">
        <v>153</v>
      </c>
      <c r="E520" s="165" t="s">
        <v>369</v>
      </c>
      <c r="F520" s="165" t="s">
        <v>125</v>
      </c>
      <c r="G520" s="165" t="s">
        <v>154</v>
      </c>
      <c r="H520" s="167" t="s">
        <v>155</v>
      </c>
      <c r="I520" s="20" t="s">
        <v>648</v>
      </c>
      <c r="J520" s="14">
        <v>28827</v>
      </c>
      <c r="K520" s="37">
        <v>6230855</v>
      </c>
      <c r="L520" s="14">
        <v>12339</v>
      </c>
      <c r="M520" s="37">
        <v>1540147</v>
      </c>
      <c r="N520" s="14">
        <v>0</v>
      </c>
      <c r="O520" s="37"/>
      <c r="P520" s="14">
        <v>0</v>
      </c>
      <c r="Q520" s="37"/>
      <c r="R520" s="14">
        <v>0</v>
      </c>
      <c r="S520" s="37"/>
    </row>
    <row r="521" spans="1:19" s="2" customFormat="1" ht="42" customHeight="1">
      <c r="A521" s="160"/>
      <c r="B521" s="156"/>
      <c r="C521" s="154"/>
      <c r="D521" s="166"/>
      <c r="E521" s="166"/>
      <c r="F521" s="166"/>
      <c r="G521" s="166"/>
      <c r="H521" s="168"/>
      <c r="I521" s="21" t="s">
        <v>654</v>
      </c>
      <c r="J521" s="14"/>
      <c r="K521" s="37">
        <v>0</v>
      </c>
      <c r="L521" s="14">
        <v>11161</v>
      </c>
      <c r="M521" s="37">
        <v>5811309</v>
      </c>
      <c r="N521" s="14">
        <v>23500</v>
      </c>
      <c r="O521" s="37">
        <v>8325966</v>
      </c>
      <c r="P521" s="14">
        <v>23500</v>
      </c>
      <c r="Q521" s="37">
        <v>7324778</v>
      </c>
      <c r="R521" s="14">
        <v>23500</v>
      </c>
      <c r="S521" s="37">
        <v>7324778</v>
      </c>
    </row>
    <row r="522" spans="1:19" s="2" customFormat="1" ht="58.15" customHeight="1">
      <c r="A522" s="159" t="s">
        <v>1154</v>
      </c>
      <c r="B522" s="155" t="s">
        <v>967</v>
      </c>
      <c r="C522" s="153" t="s">
        <v>122</v>
      </c>
      <c r="D522" s="165" t="s">
        <v>153</v>
      </c>
      <c r="E522" s="165" t="s">
        <v>370</v>
      </c>
      <c r="F522" s="165" t="s">
        <v>125</v>
      </c>
      <c r="G522" s="165" t="s">
        <v>154</v>
      </c>
      <c r="H522" s="167" t="s">
        <v>155</v>
      </c>
      <c r="I522" s="20" t="s">
        <v>648</v>
      </c>
      <c r="J522" s="14">
        <v>121140</v>
      </c>
      <c r="K522" s="37">
        <f>20817431+201486</f>
        <v>21018917</v>
      </c>
      <c r="L522" s="14">
        <v>62460</v>
      </c>
      <c r="M522" s="37">
        <v>6438397</v>
      </c>
      <c r="N522" s="14">
        <v>0</v>
      </c>
      <c r="O522" s="37"/>
      <c r="P522" s="14">
        <v>0</v>
      </c>
      <c r="Q522" s="37"/>
      <c r="R522" s="14">
        <v>0</v>
      </c>
      <c r="S522" s="37"/>
    </row>
    <row r="523" spans="1:19" s="2" customFormat="1" ht="46.9" customHeight="1">
      <c r="A523" s="160"/>
      <c r="B523" s="156"/>
      <c r="C523" s="154"/>
      <c r="D523" s="166"/>
      <c r="E523" s="166"/>
      <c r="F523" s="166"/>
      <c r="G523" s="166"/>
      <c r="H523" s="168"/>
      <c r="I523" s="20" t="s">
        <v>649</v>
      </c>
      <c r="J523" s="14"/>
      <c r="K523" s="37">
        <v>0</v>
      </c>
      <c r="L523" s="14">
        <v>37752</v>
      </c>
      <c r="M523" s="37">
        <v>16139956</v>
      </c>
      <c r="N523" s="14">
        <v>100212</v>
      </c>
      <c r="O523" s="37">
        <v>29096053</v>
      </c>
      <c r="P523" s="14">
        <v>100212</v>
      </c>
      <c r="Q523" s="37">
        <v>25605820</v>
      </c>
      <c r="R523" s="14">
        <v>100212</v>
      </c>
      <c r="S523" s="37">
        <v>25605820</v>
      </c>
    </row>
    <row r="524" spans="1:19" s="2" customFormat="1" ht="80.45" customHeight="1">
      <c r="A524" s="159" t="s">
        <v>1155</v>
      </c>
      <c r="B524" s="155" t="s">
        <v>967</v>
      </c>
      <c r="C524" s="153" t="s">
        <v>122</v>
      </c>
      <c r="D524" s="165" t="s">
        <v>153</v>
      </c>
      <c r="E524" s="165" t="s">
        <v>371</v>
      </c>
      <c r="F524" s="165" t="s">
        <v>125</v>
      </c>
      <c r="G524" s="165" t="s">
        <v>154</v>
      </c>
      <c r="H524" s="167" t="s">
        <v>155</v>
      </c>
      <c r="I524" s="20" t="s">
        <v>648</v>
      </c>
      <c r="J524" s="14">
        <v>15750</v>
      </c>
      <c r="K524" s="37">
        <v>2174513</v>
      </c>
      <c r="L524" s="14">
        <v>5000</v>
      </c>
      <c r="M524" s="37">
        <v>508601</v>
      </c>
      <c r="N524" s="14">
        <v>0</v>
      </c>
      <c r="O524" s="37"/>
      <c r="P524" s="14">
        <v>0</v>
      </c>
      <c r="Q524" s="37"/>
      <c r="R524" s="14">
        <v>0</v>
      </c>
      <c r="S524" s="37"/>
    </row>
    <row r="525" spans="1:19" s="2" customFormat="1" ht="81" customHeight="1">
      <c r="A525" s="160"/>
      <c r="B525" s="156"/>
      <c r="C525" s="154"/>
      <c r="D525" s="166"/>
      <c r="E525" s="166"/>
      <c r="F525" s="166"/>
      <c r="G525" s="166"/>
      <c r="H525" s="168"/>
      <c r="I525" s="20" t="s">
        <v>649</v>
      </c>
      <c r="J525" s="14"/>
      <c r="K525" s="37">
        <v>0</v>
      </c>
      <c r="L525" s="14">
        <v>5400</v>
      </c>
      <c r="M525" s="37">
        <v>2291339</v>
      </c>
      <c r="N525" s="14">
        <v>10400</v>
      </c>
      <c r="O525" s="37">
        <v>3002790</v>
      </c>
      <c r="P525" s="14">
        <v>10400</v>
      </c>
      <c r="Q525" s="37">
        <v>2641707</v>
      </c>
      <c r="R525" s="14">
        <v>10400</v>
      </c>
      <c r="S525" s="37">
        <v>2641707</v>
      </c>
    </row>
    <row r="526" spans="1:19" s="2" customFormat="1" ht="57.6" customHeight="1">
      <c r="A526" s="159" t="s">
        <v>1156</v>
      </c>
      <c r="B526" s="155" t="s">
        <v>967</v>
      </c>
      <c r="C526" s="153" t="s">
        <v>122</v>
      </c>
      <c r="D526" s="165" t="s">
        <v>153</v>
      </c>
      <c r="E526" s="165" t="s">
        <v>372</v>
      </c>
      <c r="F526" s="165" t="s">
        <v>125</v>
      </c>
      <c r="G526" s="165" t="s">
        <v>154</v>
      </c>
      <c r="H526" s="167" t="s">
        <v>155</v>
      </c>
      <c r="I526" s="20" t="s">
        <v>648</v>
      </c>
      <c r="J526" s="14">
        <v>27986</v>
      </c>
      <c r="K526" s="37">
        <v>5785478</v>
      </c>
      <c r="L526" s="14">
        <v>13586</v>
      </c>
      <c r="M526" s="37">
        <v>1319231</v>
      </c>
      <c r="N526" s="14">
        <v>0</v>
      </c>
      <c r="O526" s="37"/>
      <c r="P526" s="14">
        <v>0</v>
      </c>
      <c r="Q526" s="37"/>
      <c r="R526" s="14">
        <v>0</v>
      </c>
      <c r="S526" s="37"/>
    </row>
    <row r="527" spans="1:19" s="2" customFormat="1" ht="34.15" customHeight="1">
      <c r="A527" s="160"/>
      <c r="B527" s="156"/>
      <c r="C527" s="154"/>
      <c r="D527" s="166"/>
      <c r="E527" s="166"/>
      <c r="F527" s="166"/>
      <c r="G527" s="166"/>
      <c r="H527" s="168"/>
      <c r="I527" s="20" t="s">
        <v>649</v>
      </c>
      <c r="J527" s="14"/>
      <c r="K527" s="37">
        <v>0</v>
      </c>
      <c r="L527" s="14">
        <v>15400</v>
      </c>
      <c r="M527" s="37">
        <v>5627884</v>
      </c>
      <c r="N527" s="14">
        <v>28986</v>
      </c>
      <c r="O527" s="37">
        <v>7574090</v>
      </c>
      <c r="P527" s="14">
        <v>28986</v>
      </c>
      <c r="Q527" s="37">
        <v>6663314</v>
      </c>
      <c r="R527" s="14">
        <v>28986</v>
      </c>
      <c r="S527" s="37">
        <v>6663314</v>
      </c>
    </row>
    <row r="528" spans="1:19" s="2" customFormat="1" ht="46.9" customHeight="1">
      <c r="A528" s="159" t="s">
        <v>1157</v>
      </c>
      <c r="B528" s="155" t="s">
        <v>967</v>
      </c>
      <c r="C528" s="153" t="s">
        <v>122</v>
      </c>
      <c r="D528" s="165" t="s">
        <v>153</v>
      </c>
      <c r="E528" s="165" t="s">
        <v>373</v>
      </c>
      <c r="F528" s="165" t="s">
        <v>125</v>
      </c>
      <c r="G528" s="165" t="s">
        <v>154</v>
      </c>
      <c r="H528" s="167" t="s">
        <v>155</v>
      </c>
      <c r="I528" s="20" t="s">
        <v>648</v>
      </c>
      <c r="J528" s="14">
        <v>175276</v>
      </c>
      <c r="K528" s="37">
        <v>69888559</v>
      </c>
      <c r="L528" s="14">
        <v>27176</v>
      </c>
      <c r="M528" s="37">
        <v>16180428</v>
      </c>
      <c r="N528" s="14">
        <v>0</v>
      </c>
      <c r="O528" s="37">
        <v>0</v>
      </c>
      <c r="P528" s="14">
        <v>0</v>
      </c>
      <c r="Q528" s="37">
        <v>0</v>
      </c>
      <c r="R528" s="14">
        <v>0</v>
      </c>
      <c r="S528" s="37">
        <v>0</v>
      </c>
    </row>
    <row r="529" spans="1:19" s="2" customFormat="1" ht="39.6" customHeight="1">
      <c r="A529" s="161"/>
      <c r="B529" s="162"/>
      <c r="C529" s="163"/>
      <c r="D529" s="169"/>
      <c r="E529" s="169"/>
      <c r="F529" s="169"/>
      <c r="G529" s="169"/>
      <c r="H529" s="170"/>
      <c r="I529" s="20" t="s">
        <v>649</v>
      </c>
      <c r="J529" s="14"/>
      <c r="K529" s="37">
        <v>0</v>
      </c>
      <c r="L529" s="14">
        <v>124462</v>
      </c>
      <c r="M529" s="37">
        <f>70082127+1014591</f>
        <v>71096718</v>
      </c>
      <c r="N529" s="14">
        <v>151638</v>
      </c>
      <c r="O529" s="37">
        <v>77915090</v>
      </c>
      <c r="P529" s="14">
        <v>151638</v>
      </c>
      <c r="Q529" s="37">
        <v>71263773</v>
      </c>
      <c r="R529" s="14">
        <v>151638</v>
      </c>
      <c r="S529" s="37">
        <v>71263773</v>
      </c>
    </row>
    <row r="530" spans="1:19" s="2" customFormat="1" ht="38.450000000000003" customHeight="1">
      <c r="A530" s="160"/>
      <c r="B530" s="156"/>
      <c r="C530" s="154"/>
      <c r="D530" s="166"/>
      <c r="E530" s="166"/>
      <c r="F530" s="166"/>
      <c r="G530" s="166"/>
      <c r="H530" s="168"/>
      <c r="I530" s="20" t="s">
        <v>655</v>
      </c>
      <c r="J530" s="14"/>
      <c r="K530" s="37">
        <v>1200</v>
      </c>
      <c r="L530" s="14"/>
      <c r="M530" s="37"/>
      <c r="N530" s="14"/>
      <c r="O530" s="37"/>
      <c r="P530" s="14"/>
      <c r="Q530" s="37"/>
      <c r="R530" s="14"/>
      <c r="S530" s="37"/>
    </row>
    <row r="531" spans="1:19" s="2" customFormat="1" ht="51" customHeight="1">
      <c r="A531" s="159" t="s">
        <v>1158</v>
      </c>
      <c r="B531" s="155" t="s">
        <v>967</v>
      </c>
      <c r="C531" s="153" t="s">
        <v>122</v>
      </c>
      <c r="D531" s="165" t="s">
        <v>153</v>
      </c>
      <c r="E531" s="165" t="s">
        <v>374</v>
      </c>
      <c r="F531" s="165" t="s">
        <v>125</v>
      </c>
      <c r="G531" s="165" t="s">
        <v>154</v>
      </c>
      <c r="H531" s="167" t="s">
        <v>155</v>
      </c>
      <c r="I531" s="21" t="s">
        <v>654</v>
      </c>
      <c r="J531" s="14">
        <v>43627</v>
      </c>
      <c r="K531" s="37">
        <v>9320403</v>
      </c>
      <c r="L531" s="14">
        <v>6555</v>
      </c>
      <c r="M531" s="37">
        <v>2238032</v>
      </c>
      <c r="N531" s="14">
        <v>0</v>
      </c>
      <c r="O531" s="37">
        <v>0</v>
      </c>
      <c r="P531" s="14">
        <v>0</v>
      </c>
      <c r="Q531" s="37">
        <v>0</v>
      </c>
      <c r="R531" s="14">
        <v>0</v>
      </c>
      <c r="S531" s="37">
        <v>0</v>
      </c>
    </row>
    <row r="532" spans="1:19" s="2" customFormat="1" ht="56.45" customHeight="1">
      <c r="A532" s="160"/>
      <c r="B532" s="156"/>
      <c r="C532" s="154"/>
      <c r="D532" s="166"/>
      <c r="E532" s="166"/>
      <c r="F532" s="166"/>
      <c r="G532" s="166"/>
      <c r="H532" s="168"/>
      <c r="I532" s="20" t="s">
        <v>649</v>
      </c>
      <c r="J532" s="14"/>
      <c r="K532" s="37">
        <v>0</v>
      </c>
      <c r="L532" s="14">
        <v>30041</v>
      </c>
      <c r="M532" s="37">
        <v>8638728</v>
      </c>
      <c r="N532" s="14">
        <v>36596</v>
      </c>
      <c r="O532" s="37">
        <v>10407851</v>
      </c>
      <c r="P532" s="14">
        <v>36596</v>
      </c>
      <c r="Q532" s="37">
        <v>9519372</v>
      </c>
      <c r="R532" s="14">
        <v>36596</v>
      </c>
      <c r="S532" s="37">
        <v>9519372</v>
      </c>
    </row>
    <row r="533" spans="1:19" s="2" customFormat="1" ht="42.6" customHeight="1">
      <c r="A533" s="159" t="s">
        <v>1160</v>
      </c>
      <c r="B533" s="155" t="s">
        <v>967</v>
      </c>
      <c r="C533" s="153" t="s">
        <v>122</v>
      </c>
      <c r="D533" s="165" t="s">
        <v>153</v>
      </c>
      <c r="E533" s="165" t="s">
        <v>375</v>
      </c>
      <c r="F533" s="165" t="s">
        <v>125</v>
      </c>
      <c r="G533" s="165" t="s">
        <v>154</v>
      </c>
      <c r="H533" s="167" t="s">
        <v>155</v>
      </c>
      <c r="I533" s="20" t="s">
        <v>648</v>
      </c>
      <c r="J533" s="14">
        <v>61236</v>
      </c>
      <c r="K533" s="37">
        <v>12163666</v>
      </c>
      <c r="L533" s="14">
        <v>9385</v>
      </c>
      <c r="M533" s="37">
        <v>3058793</v>
      </c>
      <c r="N533" s="14">
        <v>0</v>
      </c>
      <c r="O533" s="37">
        <v>0</v>
      </c>
      <c r="P533" s="14">
        <v>0</v>
      </c>
      <c r="Q533" s="37">
        <v>0</v>
      </c>
      <c r="R533" s="14">
        <v>0</v>
      </c>
      <c r="S533" s="37">
        <v>0</v>
      </c>
    </row>
    <row r="534" spans="1:19" s="2" customFormat="1" ht="52.15" customHeight="1">
      <c r="A534" s="160"/>
      <c r="B534" s="156"/>
      <c r="C534" s="154"/>
      <c r="D534" s="166"/>
      <c r="E534" s="166"/>
      <c r="F534" s="166"/>
      <c r="G534" s="166"/>
      <c r="H534" s="168"/>
      <c r="I534" s="20" t="s">
        <v>649</v>
      </c>
      <c r="J534" s="14"/>
      <c r="K534" s="37">
        <v>0</v>
      </c>
      <c r="L534" s="14">
        <v>40661</v>
      </c>
      <c r="M534" s="37">
        <v>11161837</v>
      </c>
      <c r="N534" s="14">
        <v>50046</v>
      </c>
      <c r="O534" s="37">
        <v>13586857</v>
      </c>
      <c r="P534" s="14">
        <v>50046</v>
      </c>
      <c r="Q534" s="37">
        <v>12426998</v>
      </c>
      <c r="R534" s="14">
        <v>50046</v>
      </c>
      <c r="S534" s="37">
        <v>12426998</v>
      </c>
    </row>
    <row r="535" spans="1:19" s="2" customFormat="1" ht="57" customHeight="1">
      <c r="A535" s="159" t="s">
        <v>1159</v>
      </c>
      <c r="B535" s="155" t="s">
        <v>967</v>
      </c>
      <c r="C535" s="153" t="s">
        <v>122</v>
      </c>
      <c r="D535" s="165" t="s">
        <v>153</v>
      </c>
      <c r="E535" s="165" t="s">
        <v>376</v>
      </c>
      <c r="F535" s="165" t="s">
        <v>125</v>
      </c>
      <c r="G535" s="165" t="s">
        <v>154</v>
      </c>
      <c r="H535" s="167" t="s">
        <v>155</v>
      </c>
      <c r="I535" s="20" t="s">
        <v>648</v>
      </c>
      <c r="J535" s="14">
        <v>1847</v>
      </c>
      <c r="K535" s="37">
        <v>699573</v>
      </c>
      <c r="L535" s="14">
        <v>297</v>
      </c>
      <c r="M535" s="37">
        <v>182153</v>
      </c>
      <c r="N535" s="14">
        <v>0</v>
      </c>
      <c r="O535" s="37">
        <v>0</v>
      </c>
      <c r="P535" s="14">
        <v>0</v>
      </c>
      <c r="Q535" s="37">
        <v>0</v>
      </c>
      <c r="R535" s="14">
        <v>0</v>
      </c>
      <c r="S535" s="37">
        <v>0</v>
      </c>
    </row>
    <row r="536" spans="1:19" s="2" customFormat="1" ht="45" customHeight="1">
      <c r="A536" s="160"/>
      <c r="B536" s="156"/>
      <c r="C536" s="154"/>
      <c r="D536" s="166"/>
      <c r="E536" s="166"/>
      <c r="F536" s="166"/>
      <c r="G536" s="166"/>
      <c r="H536" s="168"/>
      <c r="I536" s="20" t="s">
        <v>649</v>
      </c>
      <c r="J536" s="14"/>
      <c r="K536" s="37">
        <v>0</v>
      </c>
      <c r="L536" s="14">
        <v>1323</v>
      </c>
      <c r="M536" s="37">
        <v>683409</v>
      </c>
      <c r="N536" s="14">
        <v>1620</v>
      </c>
      <c r="O536" s="37">
        <v>827613</v>
      </c>
      <c r="P536" s="14">
        <v>1620</v>
      </c>
      <c r="Q536" s="37">
        <v>756962</v>
      </c>
      <c r="R536" s="14">
        <v>1620</v>
      </c>
      <c r="S536" s="37">
        <v>756962</v>
      </c>
    </row>
    <row r="537" spans="1:19" s="2" customFormat="1" ht="108.75" customHeight="1">
      <c r="A537" s="49" t="s">
        <v>1161</v>
      </c>
      <c r="B537" s="35" t="s">
        <v>967</v>
      </c>
      <c r="C537" s="23" t="s">
        <v>122</v>
      </c>
      <c r="D537" s="38" t="s">
        <v>177</v>
      </c>
      <c r="E537" s="38" t="s">
        <v>176</v>
      </c>
      <c r="F537" s="38" t="s">
        <v>125</v>
      </c>
      <c r="G537" s="38" t="s">
        <v>102</v>
      </c>
      <c r="H537" s="38" t="s">
        <v>178</v>
      </c>
      <c r="I537" s="20" t="s">
        <v>648</v>
      </c>
      <c r="J537" s="14">
        <v>1</v>
      </c>
      <c r="K537" s="37">
        <v>12980738</v>
      </c>
      <c r="L537" s="14">
        <v>1</v>
      </c>
      <c r="M537" s="37">
        <v>17498298</v>
      </c>
      <c r="N537" s="14">
        <v>1</v>
      </c>
      <c r="O537" s="37">
        <v>15886644</v>
      </c>
      <c r="P537" s="14">
        <v>1</v>
      </c>
      <c r="Q537" s="37">
        <v>13217948</v>
      </c>
      <c r="R537" s="14">
        <v>1</v>
      </c>
      <c r="S537" s="37">
        <v>13217948</v>
      </c>
    </row>
    <row r="538" spans="1:19" s="2" customFormat="1" ht="80.45" customHeight="1">
      <c r="A538" s="49" t="s">
        <v>1162</v>
      </c>
      <c r="B538" s="35" t="s">
        <v>967</v>
      </c>
      <c r="C538" s="23" t="s">
        <v>122</v>
      </c>
      <c r="D538" s="38" t="s">
        <v>378</v>
      </c>
      <c r="E538" s="38" t="s">
        <v>377</v>
      </c>
      <c r="F538" s="38" t="s">
        <v>125</v>
      </c>
      <c r="G538" s="38" t="s">
        <v>379</v>
      </c>
      <c r="H538" s="38" t="s">
        <v>127</v>
      </c>
      <c r="I538" s="20" t="s">
        <v>638</v>
      </c>
      <c r="J538" s="14">
        <v>40</v>
      </c>
      <c r="K538" s="37">
        <v>4709349</v>
      </c>
      <c r="L538" s="14">
        <v>18</v>
      </c>
      <c r="M538" s="37">
        <v>2329440</v>
      </c>
      <c r="N538" s="14">
        <v>18</v>
      </c>
      <c r="O538" s="37">
        <v>2421112</v>
      </c>
      <c r="P538" s="14">
        <v>18</v>
      </c>
      <c r="Q538" s="37">
        <v>2326393</v>
      </c>
      <c r="R538" s="14">
        <v>18</v>
      </c>
      <c r="S538" s="37">
        <v>2326393</v>
      </c>
    </row>
    <row r="539" spans="1:19" s="2" customFormat="1" ht="80.45" customHeight="1">
      <c r="A539" s="49" t="s">
        <v>1163</v>
      </c>
      <c r="B539" s="35" t="s">
        <v>967</v>
      </c>
      <c r="C539" s="23" t="s">
        <v>122</v>
      </c>
      <c r="D539" s="35" t="s">
        <v>378</v>
      </c>
      <c r="E539" s="35" t="s">
        <v>380</v>
      </c>
      <c r="F539" s="35" t="s">
        <v>125</v>
      </c>
      <c r="G539" s="35" t="s">
        <v>379</v>
      </c>
      <c r="H539" s="35" t="s">
        <v>127</v>
      </c>
      <c r="I539" s="20" t="s">
        <v>638</v>
      </c>
      <c r="J539" s="14">
        <v>645.5</v>
      </c>
      <c r="K539" s="36">
        <v>74470028</v>
      </c>
      <c r="L539" s="14">
        <v>176</v>
      </c>
      <c r="M539" s="36">
        <v>25856270</v>
      </c>
      <c r="N539" s="14">
        <v>145</v>
      </c>
      <c r="O539" s="36">
        <v>22094244</v>
      </c>
      <c r="P539" s="14">
        <v>145</v>
      </c>
      <c r="Q539" s="36">
        <v>21055043</v>
      </c>
      <c r="R539" s="14">
        <v>145</v>
      </c>
      <c r="S539" s="36">
        <v>21055043</v>
      </c>
    </row>
    <row r="540" spans="1:19" s="2" customFormat="1" ht="80.45" customHeight="1">
      <c r="A540" s="49" t="s">
        <v>1164</v>
      </c>
      <c r="B540" s="35" t="s">
        <v>967</v>
      </c>
      <c r="C540" s="23" t="s">
        <v>122</v>
      </c>
      <c r="D540" s="35" t="s">
        <v>378</v>
      </c>
      <c r="E540" s="35" t="s">
        <v>381</v>
      </c>
      <c r="F540" s="35" t="s">
        <v>125</v>
      </c>
      <c r="G540" s="35" t="s">
        <v>379</v>
      </c>
      <c r="H540" s="35" t="s">
        <v>127</v>
      </c>
      <c r="I540" s="20" t="s">
        <v>638</v>
      </c>
      <c r="J540" s="14">
        <v>744.7</v>
      </c>
      <c r="K540" s="36">
        <v>66035592.5</v>
      </c>
      <c r="L540" s="14">
        <v>223</v>
      </c>
      <c r="M540" s="36">
        <v>32492717</v>
      </c>
      <c r="N540" s="14">
        <v>200</v>
      </c>
      <c r="O540" s="36">
        <v>29832163</v>
      </c>
      <c r="P540" s="14">
        <v>202</v>
      </c>
      <c r="Q540" s="36">
        <v>28781330</v>
      </c>
      <c r="R540" s="14">
        <v>202</v>
      </c>
      <c r="S540" s="36">
        <v>28781330</v>
      </c>
    </row>
    <row r="541" spans="1:19" s="2" customFormat="1" ht="80.45" customHeight="1">
      <c r="A541" s="49" t="s">
        <v>1165</v>
      </c>
      <c r="B541" s="35" t="s">
        <v>967</v>
      </c>
      <c r="C541" s="23" t="s">
        <v>122</v>
      </c>
      <c r="D541" s="35" t="s">
        <v>378</v>
      </c>
      <c r="E541" s="35" t="s">
        <v>382</v>
      </c>
      <c r="F541" s="35" t="s">
        <v>125</v>
      </c>
      <c r="G541" s="35" t="s">
        <v>379</v>
      </c>
      <c r="H541" s="35" t="s">
        <v>127</v>
      </c>
      <c r="I541" s="20" t="s">
        <v>638</v>
      </c>
      <c r="J541" s="14">
        <v>122.9</v>
      </c>
      <c r="K541" s="36">
        <v>12081815</v>
      </c>
      <c r="L541" s="14">
        <v>52</v>
      </c>
      <c r="M541" s="36">
        <v>7437040</v>
      </c>
      <c r="N541" s="14">
        <v>52</v>
      </c>
      <c r="O541" s="36">
        <v>7822849</v>
      </c>
      <c r="P541" s="14">
        <v>52</v>
      </c>
      <c r="Q541" s="36">
        <v>7426349</v>
      </c>
      <c r="R541" s="14">
        <v>52</v>
      </c>
      <c r="S541" s="36">
        <v>7426349</v>
      </c>
    </row>
    <row r="542" spans="1:19" s="2" customFormat="1" ht="49.9" customHeight="1">
      <c r="A542" s="159" t="s">
        <v>1166</v>
      </c>
      <c r="B542" s="155" t="s">
        <v>967</v>
      </c>
      <c r="C542" s="153" t="s">
        <v>122</v>
      </c>
      <c r="D542" s="155" t="s">
        <v>159</v>
      </c>
      <c r="E542" s="155" t="s">
        <v>383</v>
      </c>
      <c r="F542" s="155" t="s">
        <v>125</v>
      </c>
      <c r="G542" s="155" t="s">
        <v>379</v>
      </c>
      <c r="H542" s="35" t="s">
        <v>127</v>
      </c>
      <c r="I542" s="20" t="s">
        <v>638</v>
      </c>
      <c r="J542" s="14">
        <v>95.4</v>
      </c>
      <c r="K542" s="36">
        <v>22146180.559999999</v>
      </c>
      <c r="L542" s="14">
        <v>99.4</v>
      </c>
      <c r="M542" s="36">
        <v>31154038.880000003</v>
      </c>
      <c r="N542" s="14">
        <v>93</v>
      </c>
      <c r="O542" s="36">
        <v>29766501.5</v>
      </c>
      <c r="P542" s="14">
        <v>94</v>
      </c>
      <c r="Q542" s="36">
        <v>29152392.910000004</v>
      </c>
      <c r="R542" s="14">
        <v>94</v>
      </c>
      <c r="S542" s="36">
        <v>29152392.010000002</v>
      </c>
    </row>
    <row r="543" spans="1:19" s="2" customFormat="1" ht="43.9" customHeight="1">
      <c r="A543" s="161"/>
      <c r="B543" s="162"/>
      <c r="C543" s="163"/>
      <c r="D543" s="162"/>
      <c r="E543" s="162"/>
      <c r="F543" s="162"/>
      <c r="G543" s="162"/>
      <c r="H543" s="35"/>
      <c r="I543" s="20" t="s">
        <v>640</v>
      </c>
      <c r="J543" s="14"/>
      <c r="K543" s="36">
        <v>523757.14999999997</v>
      </c>
      <c r="L543" s="14"/>
      <c r="M543" s="36">
        <v>572167.31999999995</v>
      </c>
      <c r="N543" s="14"/>
      <c r="O543" s="36">
        <v>522924.18000000005</v>
      </c>
      <c r="P543" s="14"/>
      <c r="Q543" s="36">
        <v>528293.52</v>
      </c>
      <c r="R543" s="14"/>
      <c r="S543" s="36">
        <v>528293.52</v>
      </c>
    </row>
    <row r="544" spans="1:19" s="2" customFormat="1" ht="36" customHeight="1">
      <c r="A544" s="160"/>
      <c r="B544" s="156"/>
      <c r="C544" s="154"/>
      <c r="D544" s="156"/>
      <c r="E544" s="156"/>
      <c r="F544" s="156"/>
      <c r="G544" s="156"/>
      <c r="H544" s="35"/>
      <c r="I544" s="20" t="s">
        <v>641</v>
      </c>
      <c r="J544" s="14"/>
      <c r="K544" s="36">
        <v>1084849.29</v>
      </c>
      <c r="L544" s="14"/>
      <c r="M544" s="36">
        <v>1028918.6399999999</v>
      </c>
      <c r="N544" s="14"/>
      <c r="O544" s="36">
        <v>954378.5199999999</v>
      </c>
      <c r="P544" s="14"/>
      <c r="Q544" s="36">
        <v>961407.21000000008</v>
      </c>
      <c r="R544" s="14"/>
      <c r="S544" s="36">
        <v>961407.1100000001</v>
      </c>
    </row>
    <row r="545" spans="1:19" s="2" customFormat="1" ht="49.9" customHeight="1">
      <c r="A545" s="159" t="s">
        <v>1167</v>
      </c>
      <c r="B545" s="155" t="s">
        <v>967</v>
      </c>
      <c r="C545" s="153" t="s">
        <v>122</v>
      </c>
      <c r="D545" s="155" t="s">
        <v>159</v>
      </c>
      <c r="E545" s="155" t="s">
        <v>384</v>
      </c>
      <c r="F545" s="155" t="s">
        <v>125</v>
      </c>
      <c r="G545" s="155" t="s">
        <v>379</v>
      </c>
      <c r="H545" s="151" t="s">
        <v>127</v>
      </c>
      <c r="I545" s="20" t="s">
        <v>638</v>
      </c>
      <c r="J545" s="14">
        <v>24.8</v>
      </c>
      <c r="K545" s="36">
        <v>5413963.0499999998</v>
      </c>
      <c r="L545" s="14">
        <v>34</v>
      </c>
      <c r="M545" s="36">
        <v>10197053.580000002</v>
      </c>
      <c r="N545" s="14">
        <v>35</v>
      </c>
      <c r="O545" s="36">
        <v>11245330.409999998</v>
      </c>
      <c r="P545" s="14">
        <v>34</v>
      </c>
      <c r="Q545" s="36">
        <v>10431586.699999999</v>
      </c>
      <c r="R545" s="14">
        <v>34</v>
      </c>
      <c r="S545" s="36">
        <v>10431586.73</v>
      </c>
    </row>
    <row r="546" spans="1:19" s="2" customFormat="1" ht="43.9" customHeight="1">
      <c r="A546" s="161"/>
      <c r="B546" s="162"/>
      <c r="C546" s="163"/>
      <c r="D546" s="162"/>
      <c r="E546" s="162"/>
      <c r="F546" s="162"/>
      <c r="G546" s="162"/>
      <c r="H546" s="164"/>
      <c r="I546" s="20" t="s">
        <v>640</v>
      </c>
      <c r="J546" s="14"/>
      <c r="K546" s="36">
        <v>179152.34</v>
      </c>
      <c r="L546" s="14"/>
      <c r="M546" s="36">
        <v>195711.16</v>
      </c>
      <c r="N546" s="14"/>
      <c r="O546" s="36">
        <v>196799.41999999998</v>
      </c>
      <c r="P546" s="14"/>
      <c r="Q546" s="36">
        <v>191084.89</v>
      </c>
      <c r="R546" s="14"/>
      <c r="S546" s="36">
        <v>191084.89</v>
      </c>
    </row>
    <row r="547" spans="1:19" s="2" customFormat="1" ht="43.9" customHeight="1">
      <c r="A547" s="160"/>
      <c r="B547" s="156"/>
      <c r="C547" s="154"/>
      <c r="D547" s="156"/>
      <c r="E547" s="156"/>
      <c r="F547" s="156"/>
      <c r="G547" s="156"/>
      <c r="H547" s="152"/>
      <c r="I547" s="20" t="s">
        <v>641</v>
      </c>
      <c r="J547" s="14"/>
      <c r="K547" s="36">
        <v>359749.61</v>
      </c>
      <c r="L547" s="14"/>
      <c r="M547" s="36">
        <v>351944</v>
      </c>
      <c r="N547" s="14"/>
      <c r="O547" s="36">
        <v>359174.7</v>
      </c>
      <c r="P547" s="14"/>
      <c r="Q547" s="36">
        <v>347743.03</v>
      </c>
      <c r="R547" s="14"/>
      <c r="S547" s="36">
        <v>347743</v>
      </c>
    </row>
    <row r="548" spans="1:19" s="2" customFormat="1" ht="46.9" customHeight="1">
      <c r="A548" s="159" t="s">
        <v>1168</v>
      </c>
      <c r="B548" s="155" t="s">
        <v>967</v>
      </c>
      <c r="C548" s="153" t="s">
        <v>122</v>
      </c>
      <c r="D548" s="155" t="s">
        <v>159</v>
      </c>
      <c r="E548" s="155" t="s">
        <v>385</v>
      </c>
      <c r="F548" s="155" t="s">
        <v>125</v>
      </c>
      <c r="G548" s="155" t="s">
        <v>379</v>
      </c>
      <c r="H548" s="151" t="s">
        <v>127</v>
      </c>
      <c r="I548" s="20" t="s">
        <v>638</v>
      </c>
      <c r="J548" s="14">
        <v>3.3</v>
      </c>
      <c r="K548" s="36">
        <v>2793809.77</v>
      </c>
      <c r="L548" s="14">
        <v>4</v>
      </c>
      <c r="M548" s="36">
        <v>3535767.01</v>
      </c>
      <c r="N548" s="14">
        <v>8</v>
      </c>
      <c r="O548" s="36">
        <v>1287428.8999999999</v>
      </c>
      <c r="P548" s="14">
        <v>8</v>
      </c>
      <c r="Q548" s="36">
        <v>1213380.07</v>
      </c>
      <c r="R548" s="14">
        <v>8</v>
      </c>
      <c r="S548" s="36">
        <v>1213380.08</v>
      </c>
    </row>
    <row r="549" spans="1:19" s="2" customFormat="1" ht="48.6" customHeight="1">
      <c r="A549" s="161"/>
      <c r="B549" s="162"/>
      <c r="C549" s="163"/>
      <c r="D549" s="162"/>
      <c r="E549" s="162"/>
      <c r="F549" s="162"/>
      <c r="G549" s="162"/>
      <c r="H549" s="164"/>
      <c r="I549" s="20" t="s">
        <v>640</v>
      </c>
      <c r="J549" s="14"/>
      <c r="K549" s="36">
        <v>21076.75</v>
      </c>
      <c r="L549" s="14"/>
      <c r="M549" s="36">
        <v>23024.84</v>
      </c>
      <c r="N549" s="14"/>
      <c r="O549" s="36">
        <v>22491.360000000001</v>
      </c>
      <c r="P549" s="14"/>
      <c r="Q549" s="36">
        <v>22480.58</v>
      </c>
      <c r="R549" s="14"/>
      <c r="S549" s="36">
        <v>22480.58</v>
      </c>
    </row>
    <row r="550" spans="1:19" s="2" customFormat="1" ht="43.9" customHeight="1">
      <c r="A550" s="160"/>
      <c r="B550" s="156"/>
      <c r="C550" s="154"/>
      <c r="D550" s="156"/>
      <c r="E550" s="156"/>
      <c r="F550" s="156"/>
      <c r="G550" s="156"/>
      <c r="H550" s="152"/>
      <c r="I550" s="20" t="s">
        <v>641</v>
      </c>
      <c r="J550" s="14"/>
      <c r="K550" s="36">
        <v>42323.48</v>
      </c>
      <c r="L550" s="14"/>
      <c r="M550" s="36">
        <v>41405.18</v>
      </c>
      <c r="N550" s="14"/>
      <c r="O550" s="36">
        <v>41048.54</v>
      </c>
      <c r="P550" s="14"/>
      <c r="Q550" s="36">
        <v>40910.949999999997</v>
      </c>
      <c r="R550" s="14"/>
      <c r="S550" s="36">
        <v>40910.94</v>
      </c>
    </row>
    <row r="551" spans="1:19" s="2" customFormat="1" ht="49.9" customHeight="1">
      <c r="A551" s="159" t="s">
        <v>1169</v>
      </c>
      <c r="B551" s="155" t="s">
        <v>967</v>
      </c>
      <c r="C551" s="153" t="s">
        <v>122</v>
      </c>
      <c r="D551" s="155" t="s">
        <v>159</v>
      </c>
      <c r="E551" s="155" t="s">
        <v>158</v>
      </c>
      <c r="F551" s="155" t="s">
        <v>125</v>
      </c>
      <c r="G551" s="155" t="s">
        <v>379</v>
      </c>
      <c r="H551" s="151" t="s">
        <v>127</v>
      </c>
      <c r="I551" s="20" t="s">
        <v>638</v>
      </c>
      <c r="J551" s="14">
        <v>799.1</v>
      </c>
      <c r="K551" s="36">
        <v>20759093.899999999</v>
      </c>
      <c r="L551" s="14">
        <v>749</v>
      </c>
      <c r="M551" s="36">
        <v>31570883.949999996</v>
      </c>
      <c r="N551" s="14">
        <v>757</v>
      </c>
      <c r="O551" s="36">
        <v>31806580.479999997</v>
      </c>
      <c r="P551" s="14">
        <v>760</v>
      </c>
      <c r="Q551" s="36">
        <v>30267352.429999996</v>
      </c>
      <c r="R551" s="14">
        <v>760</v>
      </c>
      <c r="S551" s="36">
        <v>30267353.290000003</v>
      </c>
    </row>
    <row r="552" spans="1:19" s="2" customFormat="1" ht="49.9" customHeight="1">
      <c r="A552" s="161"/>
      <c r="B552" s="162"/>
      <c r="C552" s="163"/>
      <c r="D552" s="162"/>
      <c r="E552" s="162"/>
      <c r="F552" s="162"/>
      <c r="G552" s="162"/>
      <c r="H552" s="164"/>
      <c r="I552" s="20" t="s">
        <v>640</v>
      </c>
      <c r="J552" s="14"/>
      <c r="K552" s="36">
        <v>3946620.76</v>
      </c>
      <c r="L552" s="14"/>
      <c r="M552" s="36">
        <v>4311401.7</v>
      </c>
      <c r="N552" s="14"/>
      <c r="O552" s="36">
        <v>4256490.41</v>
      </c>
      <c r="P552" s="14"/>
      <c r="Q552" s="36">
        <v>4271309.33</v>
      </c>
      <c r="R552" s="14"/>
      <c r="S552" s="36">
        <v>4271309.33</v>
      </c>
    </row>
    <row r="553" spans="1:19" s="2" customFormat="1" ht="49.9" customHeight="1">
      <c r="A553" s="161"/>
      <c r="B553" s="162"/>
      <c r="C553" s="163"/>
      <c r="D553" s="162"/>
      <c r="E553" s="162"/>
      <c r="F553" s="162"/>
      <c r="G553" s="162"/>
      <c r="H553" s="164"/>
      <c r="I553" s="20" t="s">
        <v>641</v>
      </c>
      <c r="J553" s="14"/>
      <c r="K553" s="36">
        <v>6408915.0099999998</v>
      </c>
      <c r="L553" s="14"/>
      <c r="M553" s="36">
        <v>7697286.2999999998</v>
      </c>
      <c r="N553" s="14"/>
      <c r="O553" s="36">
        <v>7768435.8399999999</v>
      </c>
      <c r="P553" s="14"/>
      <c r="Q553" s="36">
        <v>7773079.5999999996</v>
      </c>
      <c r="R553" s="14"/>
      <c r="S553" s="36">
        <v>7773078.7400000002</v>
      </c>
    </row>
    <row r="554" spans="1:19" s="2" customFormat="1" ht="49.9" customHeight="1">
      <c r="A554" s="160"/>
      <c r="B554" s="156"/>
      <c r="C554" s="154"/>
      <c r="D554" s="156"/>
      <c r="E554" s="156"/>
      <c r="F554" s="156"/>
      <c r="G554" s="156"/>
      <c r="H554" s="152"/>
      <c r="I554" s="20" t="s">
        <v>656</v>
      </c>
      <c r="J554" s="14"/>
      <c r="K554" s="36">
        <v>7600</v>
      </c>
      <c r="L554" s="14"/>
      <c r="M554" s="36">
        <v>0</v>
      </c>
      <c r="N554" s="14"/>
      <c r="O554" s="36">
        <v>0</v>
      </c>
      <c r="P554" s="14"/>
      <c r="Q554" s="36">
        <v>0</v>
      </c>
      <c r="R554" s="14"/>
      <c r="S554" s="36">
        <v>0</v>
      </c>
    </row>
    <row r="555" spans="1:19" s="2" customFormat="1" ht="46.9" customHeight="1">
      <c r="A555" s="159" t="s">
        <v>1170</v>
      </c>
      <c r="B555" s="155" t="s">
        <v>967</v>
      </c>
      <c r="C555" s="153" t="s">
        <v>122</v>
      </c>
      <c r="D555" s="155" t="s">
        <v>159</v>
      </c>
      <c r="E555" s="155" t="s">
        <v>386</v>
      </c>
      <c r="F555" s="155" t="s">
        <v>125</v>
      </c>
      <c r="G555" s="155" t="s">
        <v>379</v>
      </c>
      <c r="H555" s="151" t="s">
        <v>127</v>
      </c>
      <c r="I555" s="20" t="s">
        <v>638</v>
      </c>
      <c r="J555" s="14">
        <v>1.3</v>
      </c>
      <c r="K555" s="36">
        <v>175930.89</v>
      </c>
      <c r="L555" s="14">
        <v>2</v>
      </c>
      <c r="M555" s="36">
        <v>306165.5</v>
      </c>
      <c r="N555" s="14">
        <v>4</v>
      </c>
      <c r="O555" s="36">
        <v>97258.45</v>
      </c>
      <c r="P555" s="14">
        <v>4</v>
      </c>
      <c r="Q555" s="36">
        <v>90487.040000000008</v>
      </c>
      <c r="R555" s="14">
        <v>4</v>
      </c>
      <c r="S555" s="36">
        <v>90487.040000000008</v>
      </c>
    </row>
    <row r="556" spans="1:19" s="2" customFormat="1" ht="46.9" customHeight="1">
      <c r="A556" s="161"/>
      <c r="B556" s="162"/>
      <c r="C556" s="163"/>
      <c r="D556" s="162"/>
      <c r="E556" s="162"/>
      <c r="F556" s="162"/>
      <c r="G556" s="162"/>
      <c r="H556" s="164"/>
      <c r="I556" s="20" t="s">
        <v>640</v>
      </c>
      <c r="J556" s="14"/>
      <c r="K556" s="36">
        <v>10538.37</v>
      </c>
      <c r="L556" s="14"/>
      <c r="M556" s="36">
        <v>11512.42</v>
      </c>
      <c r="N556" s="14"/>
      <c r="O556" s="36">
        <v>11245.68</v>
      </c>
      <c r="P556" s="14"/>
      <c r="Q556" s="36">
        <v>11240.29</v>
      </c>
      <c r="R556" s="14"/>
      <c r="S556" s="36">
        <v>11240.29</v>
      </c>
    </row>
    <row r="557" spans="1:19" s="2" customFormat="1" ht="46.9" customHeight="1">
      <c r="A557" s="160"/>
      <c r="B557" s="156"/>
      <c r="C557" s="154"/>
      <c r="D557" s="156"/>
      <c r="E557" s="156"/>
      <c r="F557" s="156"/>
      <c r="G557" s="156"/>
      <c r="H557" s="152"/>
      <c r="I557" s="20" t="s">
        <v>641</v>
      </c>
      <c r="J557" s="14"/>
      <c r="K557" s="36">
        <v>21161.74</v>
      </c>
      <c r="L557" s="14"/>
      <c r="M557" s="36">
        <v>20702.59</v>
      </c>
      <c r="N557" s="14"/>
      <c r="O557" s="36">
        <v>20524.27</v>
      </c>
      <c r="P557" s="14"/>
      <c r="Q557" s="36">
        <v>20455.47</v>
      </c>
      <c r="R557" s="14"/>
      <c r="S557" s="36">
        <v>20455.47</v>
      </c>
    </row>
    <row r="558" spans="1:19" s="2" customFormat="1" ht="42" customHeight="1">
      <c r="A558" s="159" t="s">
        <v>1171</v>
      </c>
      <c r="B558" s="155" t="s">
        <v>967</v>
      </c>
      <c r="C558" s="153" t="s">
        <v>122</v>
      </c>
      <c r="D558" s="155" t="s">
        <v>159</v>
      </c>
      <c r="E558" s="155" t="s">
        <v>387</v>
      </c>
      <c r="F558" s="155" t="s">
        <v>125</v>
      </c>
      <c r="G558" s="155" t="s">
        <v>379</v>
      </c>
      <c r="H558" s="151" t="s">
        <v>127</v>
      </c>
      <c r="I558" s="20" t="s">
        <v>638</v>
      </c>
      <c r="J558" s="14">
        <v>2</v>
      </c>
      <c r="K558" s="36">
        <v>434620.94</v>
      </c>
      <c r="L558" s="14">
        <v>1</v>
      </c>
      <c r="M558" s="36">
        <v>454030.26</v>
      </c>
      <c r="N558" s="14">
        <v>2</v>
      </c>
      <c r="O558" s="36">
        <v>161136.73000000001</v>
      </c>
      <c r="P558" s="14">
        <v>2</v>
      </c>
      <c r="Q558" s="36">
        <v>151522.51999999999</v>
      </c>
      <c r="R558" s="14">
        <v>2</v>
      </c>
      <c r="S558" s="36">
        <v>151522.51999999999</v>
      </c>
    </row>
    <row r="559" spans="1:19" s="2" customFormat="1" ht="34.9" customHeight="1">
      <c r="A559" s="161"/>
      <c r="B559" s="162"/>
      <c r="C559" s="163"/>
      <c r="D559" s="162"/>
      <c r="E559" s="162"/>
      <c r="F559" s="162"/>
      <c r="G559" s="162"/>
      <c r="H559" s="164"/>
      <c r="I559" s="20" t="s">
        <v>640</v>
      </c>
      <c r="J559" s="14"/>
      <c r="K559" s="36">
        <v>5269.19</v>
      </c>
      <c r="L559" s="14"/>
      <c r="M559" s="36">
        <v>5756.21</v>
      </c>
      <c r="N559" s="14"/>
      <c r="O559" s="36">
        <v>5622.84</v>
      </c>
      <c r="P559" s="14"/>
      <c r="Q559" s="36">
        <v>5620.14</v>
      </c>
      <c r="R559" s="14"/>
      <c r="S559" s="36">
        <v>5620.14</v>
      </c>
    </row>
    <row r="560" spans="1:19" s="2" customFormat="1" ht="44.45" customHeight="1">
      <c r="A560" s="160"/>
      <c r="B560" s="156"/>
      <c r="C560" s="154"/>
      <c r="D560" s="156"/>
      <c r="E560" s="156"/>
      <c r="F560" s="156"/>
      <c r="G560" s="156"/>
      <c r="H560" s="152"/>
      <c r="I560" s="20" t="s">
        <v>641</v>
      </c>
      <c r="J560" s="14"/>
      <c r="K560" s="36">
        <v>10580.87</v>
      </c>
      <c r="L560" s="14"/>
      <c r="M560" s="36">
        <v>10351.290000000001</v>
      </c>
      <c r="N560" s="14"/>
      <c r="O560" s="36">
        <v>10262.129999999999</v>
      </c>
      <c r="P560" s="14"/>
      <c r="Q560" s="36">
        <v>10227.74</v>
      </c>
      <c r="R560" s="14"/>
      <c r="S560" s="36">
        <v>10227.74</v>
      </c>
    </row>
    <row r="561" spans="1:19" s="2" customFormat="1" ht="67.150000000000006" customHeight="1">
      <c r="A561" s="159" t="s">
        <v>1172</v>
      </c>
      <c r="B561" s="155" t="s">
        <v>967</v>
      </c>
      <c r="C561" s="153" t="s">
        <v>122</v>
      </c>
      <c r="D561" s="155" t="s">
        <v>389</v>
      </c>
      <c r="E561" s="155" t="s">
        <v>388</v>
      </c>
      <c r="F561" s="155" t="s">
        <v>125</v>
      </c>
      <c r="G561" s="155" t="s">
        <v>379</v>
      </c>
      <c r="H561" s="151" t="s">
        <v>127</v>
      </c>
      <c r="I561" s="20" t="s">
        <v>638</v>
      </c>
      <c r="J561" s="14">
        <v>95.5</v>
      </c>
      <c r="K561" s="36">
        <v>33351562.089999996</v>
      </c>
      <c r="L561" s="14">
        <v>104.6</v>
      </c>
      <c r="M561" s="36">
        <v>48294571.950000003</v>
      </c>
      <c r="N561" s="14">
        <v>102</v>
      </c>
      <c r="O561" s="36">
        <v>46534976.759999998</v>
      </c>
      <c r="P561" s="14">
        <v>99</v>
      </c>
      <c r="Q561" s="36">
        <v>43828559.390000001</v>
      </c>
      <c r="R561" s="14">
        <v>99</v>
      </c>
      <c r="S561" s="36">
        <v>43828559.390000001</v>
      </c>
    </row>
    <row r="562" spans="1:19" s="2" customFormat="1" ht="49.15" customHeight="1">
      <c r="A562" s="160"/>
      <c r="B562" s="156"/>
      <c r="C562" s="154"/>
      <c r="D562" s="156"/>
      <c r="E562" s="156"/>
      <c r="F562" s="156"/>
      <c r="G562" s="156"/>
      <c r="H562" s="152"/>
      <c r="I562" s="20" t="s">
        <v>640</v>
      </c>
      <c r="J562" s="14"/>
      <c r="K562" s="36">
        <v>551156.91</v>
      </c>
      <c r="L562" s="14"/>
      <c r="M562" s="36">
        <v>602099.62</v>
      </c>
      <c r="N562" s="14"/>
      <c r="O562" s="36">
        <v>573529.75</v>
      </c>
      <c r="P562" s="14"/>
      <c r="Q562" s="36">
        <v>556392.25</v>
      </c>
      <c r="R562" s="14"/>
      <c r="S562" s="36">
        <v>556390.25</v>
      </c>
    </row>
    <row r="563" spans="1:19" s="2" customFormat="1" ht="47.45" customHeight="1">
      <c r="A563" s="159" t="s">
        <v>1173</v>
      </c>
      <c r="B563" s="155" t="s">
        <v>967</v>
      </c>
      <c r="C563" s="153" t="s">
        <v>122</v>
      </c>
      <c r="D563" s="155" t="s">
        <v>389</v>
      </c>
      <c r="E563" s="155" t="s">
        <v>390</v>
      </c>
      <c r="F563" s="155" t="s">
        <v>125</v>
      </c>
      <c r="G563" s="155" t="s">
        <v>379</v>
      </c>
      <c r="H563" s="151" t="s">
        <v>127</v>
      </c>
      <c r="I563" s="20" t="s">
        <v>638</v>
      </c>
      <c r="J563" s="14">
        <v>11</v>
      </c>
      <c r="K563" s="36">
        <v>3700710.95</v>
      </c>
      <c r="L563" s="14">
        <v>11</v>
      </c>
      <c r="M563" s="36">
        <v>4928349.01</v>
      </c>
      <c r="N563" s="14">
        <v>10</v>
      </c>
      <c r="O563" s="36">
        <v>4802129.5999999996</v>
      </c>
      <c r="P563" s="14">
        <v>8</v>
      </c>
      <c r="Q563" s="36">
        <v>3657477.0500000003</v>
      </c>
      <c r="R563" s="14">
        <v>8</v>
      </c>
      <c r="S563" s="36">
        <v>3657477.0500000003</v>
      </c>
    </row>
    <row r="564" spans="1:19" s="2" customFormat="1" ht="54.6" customHeight="1">
      <c r="A564" s="160"/>
      <c r="B564" s="156"/>
      <c r="C564" s="154"/>
      <c r="D564" s="156"/>
      <c r="E564" s="156"/>
      <c r="F564" s="156"/>
      <c r="G564" s="156"/>
      <c r="H564" s="152"/>
      <c r="I564" s="20" t="s">
        <v>640</v>
      </c>
      <c r="J564" s="14"/>
      <c r="K564" s="36">
        <v>57961.05</v>
      </c>
      <c r="L564" s="14"/>
      <c r="M564" s="36">
        <v>63318.32</v>
      </c>
      <c r="N564" s="14"/>
      <c r="O564" s="36">
        <v>56228.41</v>
      </c>
      <c r="P564" s="14"/>
      <c r="Q564" s="36">
        <v>44961.15</v>
      </c>
      <c r="R564" s="14"/>
      <c r="S564" s="36">
        <v>44961.15</v>
      </c>
    </row>
    <row r="565" spans="1:19" s="2" customFormat="1" ht="53.45" customHeight="1">
      <c r="A565" s="159" t="s">
        <v>1174</v>
      </c>
      <c r="B565" s="155" t="s">
        <v>967</v>
      </c>
      <c r="C565" s="153" t="s">
        <v>122</v>
      </c>
      <c r="D565" s="155" t="s">
        <v>389</v>
      </c>
      <c r="E565" s="155" t="s">
        <v>391</v>
      </c>
      <c r="F565" s="155" t="s">
        <v>125</v>
      </c>
      <c r="G565" s="155" t="s">
        <v>379</v>
      </c>
      <c r="H565" s="151" t="s">
        <v>127</v>
      </c>
      <c r="I565" s="20" t="s">
        <v>638</v>
      </c>
      <c r="J565" s="14">
        <v>7</v>
      </c>
      <c r="K565" s="36">
        <v>8601702.5099999998</v>
      </c>
      <c r="L565" s="14">
        <v>8</v>
      </c>
      <c r="M565" s="36">
        <v>10209961.380000001</v>
      </c>
      <c r="N565" s="14">
        <v>16</v>
      </c>
      <c r="O565" s="36">
        <v>3799281.88</v>
      </c>
      <c r="P565" s="14">
        <v>18</v>
      </c>
      <c r="Q565" s="36">
        <v>4036125.31</v>
      </c>
      <c r="R565" s="14">
        <v>18</v>
      </c>
      <c r="S565" s="36">
        <v>4036125.31</v>
      </c>
    </row>
    <row r="566" spans="1:19" s="2" customFormat="1" ht="45.6" customHeight="1">
      <c r="A566" s="160"/>
      <c r="B566" s="156"/>
      <c r="C566" s="154"/>
      <c r="D566" s="156"/>
      <c r="E566" s="156"/>
      <c r="F566" s="156"/>
      <c r="G566" s="156"/>
      <c r="H566" s="152"/>
      <c r="I566" s="20" t="s">
        <v>640</v>
      </c>
      <c r="J566" s="14"/>
      <c r="K566" s="36">
        <v>42153.49</v>
      </c>
      <c r="L566" s="14"/>
      <c r="M566" s="36">
        <v>46049.68</v>
      </c>
      <c r="N566" s="14"/>
      <c r="O566" s="36">
        <v>44982.73</v>
      </c>
      <c r="P566" s="14"/>
      <c r="Q566" s="36">
        <v>50581.29</v>
      </c>
      <c r="R566" s="14"/>
      <c r="S566" s="36">
        <v>50581.29</v>
      </c>
    </row>
    <row r="567" spans="1:19" s="2" customFormat="1" ht="47.45" customHeight="1">
      <c r="A567" s="159" t="s">
        <v>1175</v>
      </c>
      <c r="B567" s="155" t="s">
        <v>967</v>
      </c>
      <c r="C567" s="153" t="s">
        <v>122</v>
      </c>
      <c r="D567" s="155" t="s">
        <v>389</v>
      </c>
      <c r="E567" s="155" t="s">
        <v>392</v>
      </c>
      <c r="F567" s="155" t="s">
        <v>125</v>
      </c>
      <c r="G567" s="155" t="s">
        <v>379</v>
      </c>
      <c r="H567" s="151" t="s">
        <v>127</v>
      </c>
      <c r="I567" s="20" t="s">
        <v>638</v>
      </c>
      <c r="J567" s="14">
        <v>865.2</v>
      </c>
      <c r="K567" s="36">
        <v>48587362.75</v>
      </c>
      <c r="L567" s="14">
        <v>891</v>
      </c>
      <c r="M567" s="36">
        <v>66002792.840000004</v>
      </c>
      <c r="N567" s="14">
        <v>893</v>
      </c>
      <c r="O567" s="36">
        <f>67300463.28+15</f>
        <v>67300478.280000001</v>
      </c>
      <c r="P567" s="14">
        <v>897</v>
      </c>
      <c r="Q567" s="36">
        <f>64714479.19+17</f>
        <v>64714496.189999998</v>
      </c>
      <c r="R567" s="14">
        <v>897</v>
      </c>
      <c r="S567" s="36">
        <f>64714479.14+19</f>
        <v>64714498.140000001</v>
      </c>
    </row>
    <row r="568" spans="1:19" s="2" customFormat="1" ht="47.45" customHeight="1">
      <c r="A568" s="160"/>
      <c r="B568" s="156"/>
      <c r="C568" s="154"/>
      <c r="D568" s="156"/>
      <c r="E568" s="156"/>
      <c r="F568" s="156"/>
      <c r="G568" s="156"/>
      <c r="H568" s="152"/>
      <c r="I568" s="20" t="s">
        <v>640</v>
      </c>
      <c r="J568" s="14"/>
      <c r="K568" s="36">
        <v>4694845.2699999996</v>
      </c>
      <c r="L568" s="14"/>
      <c r="M568" s="36">
        <v>5128783.59</v>
      </c>
      <c r="N568" s="14"/>
      <c r="O568" s="36">
        <v>5021196.75</v>
      </c>
      <c r="P568" s="14"/>
      <c r="Q568" s="36">
        <v>5041271.08</v>
      </c>
      <c r="R568" s="14"/>
      <c r="S568" s="36">
        <v>5041273.08</v>
      </c>
    </row>
    <row r="569" spans="1:19" s="2" customFormat="1" ht="37.9" customHeight="1">
      <c r="A569" s="159" t="s">
        <v>1176</v>
      </c>
      <c r="B569" s="155" t="s">
        <v>967</v>
      </c>
      <c r="C569" s="153" t="s">
        <v>122</v>
      </c>
      <c r="D569" s="155" t="s">
        <v>389</v>
      </c>
      <c r="E569" s="155" t="s">
        <v>393</v>
      </c>
      <c r="F569" s="155" t="s">
        <v>125</v>
      </c>
      <c r="G569" s="155" t="s">
        <v>379</v>
      </c>
      <c r="H569" s="151" t="s">
        <v>127</v>
      </c>
      <c r="I569" s="20" t="s">
        <v>638</v>
      </c>
      <c r="J569" s="14">
        <v>3.5</v>
      </c>
      <c r="K569" s="36">
        <v>605658.43999999994</v>
      </c>
      <c r="L569" s="14">
        <v>3</v>
      </c>
      <c r="M569" s="36">
        <v>683555.64</v>
      </c>
      <c r="N569" s="14">
        <v>6</v>
      </c>
      <c r="O569" s="36">
        <v>248920.58000000002</v>
      </c>
      <c r="P569" s="14">
        <v>6</v>
      </c>
      <c r="Q569" s="36">
        <v>234660.77000000002</v>
      </c>
      <c r="R569" s="14">
        <v>6</v>
      </c>
      <c r="S569" s="36">
        <v>234660.77000000002</v>
      </c>
    </row>
    <row r="570" spans="1:19" s="2" customFormat="1" ht="45" customHeight="1">
      <c r="A570" s="160"/>
      <c r="B570" s="156"/>
      <c r="C570" s="154"/>
      <c r="D570" s="156"/>
      <c r="E570" s="156"/>
      <c r="F570" s="156"/>
      <c r="G570" s="156"/>
      <c r="H570" s="152"/>
      <c r="I570" s="20" t="s">
        <v>640</v>
      </c>
      <c r="J570" s="14"/>
      <c r="K570" s="36">
        <v>15807.56</v>
      </c>
      <c r="L570" s="14"/>
      <c r="M570" s="36">
        <v>17268.63</v>
      </c>
      <c r="N570" s="14"/>
      <c r="O570" s="36">
        <v>16868.52</v>
      </c>
      <c r="P570" s="14"/>
      <c r="Q570" s="36">
        <v>16860.43</v>
      </c>
      <c r="R570" s="14"/>
      <c r="S570" s="36">
        <v>16860.43</v>
      </c>
    </row>
    <row r="571" spans="1:19" s="2" customFormat="1" ht="55.9" customHeight="1">
      <c r="A571" s="159" t="s">
        <v>1177</v>
      </c>
      <c r="B571" s="155" t="s">
        <v>967</v>
      </c>
      <c r="C571" s="153" t="s">
        <v>122</v>
      </c>
      <c r="D571" s="155" t="s">
        <v>389</v>
      </c>
      <c r="E571" s="155" t="s">
        <v>394</v>
      </c>
      <c r="F571" s="155" t="s">
        <v>125</v>
      </c>
      <c r="G571" s="155" t="s">
        <v>379</v>
      </c>
      <c r="H571" s="151" t="s">
        <v>127</v>
      </c>
      <c r="I571" s="20" t="s">
        <v>638</v>
      </c>
      <c r="J571" s="14">
        <v>6.7</v>
      </c>
      <c r="K571" s="36">
        <v>4277708.07</v>
      </c>
      <c r="L571" s="14">
        <v>5</v>
      </c>
      <c r="M571" s="36">
        <v>3315176.73</v>
      </c>
      <c r="N571" s="14">
        <v>10</v>
      </c>
      <c r="O571" s="36">
        <v>1228323.31</v>
      </c>
      <c r="P571" s="14">
        <v>10</v>
      </c>
      <c r="Q571" s="36">
        <v>1159522.28</v>
      </c>
      <c r="R571" s="14">
        <v>10</v>
      </c>
      <c r="S571" s="36">
        <v>1159522.28</v>
      </c>
    </row>
    <row r="572" spans="1:19" s="2" customFormat="1" ht="41.45" customHeight="1">
      <c r="A572" s="160"/>
      <c r="B572" s="156"/>
      <c r="C572" s="154"/>
      <c r="D572" s="156"/>
      <c r="E572" s="156"/>
      <c r="F572" s="156"/>
      <c r="G572" s="156"/>
      <c r="H572" s="152"/>
      <c r="I572" s="20" t="s">
        <v>640</v>
      </c>
      <c r="J572" s="14"/>
      <c r="K572" s="36">
        <v>26345.93</v>
      </c>
      <c r="L572" s="14"/>
      <c r="M572" s="36">
        <v>28781.05</v>
      </c>
      <c r="N572" s="14"/>
      <c r="O572" s="36">
        <v>28114.2</v>
      </c>
      <c r="P572" s="14"/>
      <c r="Q572" s="36">
        <v>28100.720000000001</v>
      </c>
      <c r="R572" s="14"/>
      <c r="S572" s="36">
        <v>28100.720000000001</v>
      </c>
    </row>
    <row r="573" spans="1:19" s="2" customFormat="1" ht="53.45" customHeight="1">
      <c r="A573" s="159" t="s">
        <v>1178</v>
      </c>
      <c r="B573" s="155" t="s">
        <v>967</v>
      </c>
      <c r="C573" s="153" t="s">
        <v>122</v>
      </c>
      <c r="D573" s="155" t="s">
        <v>396</v>
      </c>
      <c r="E573" s="155" t="s">
        <v>395</v>
      </c>
      <c r="F573" s="155" t="s">
        <v>125</v>
      </c>
      <c r="G573" s="155" t="s">
        <v>379</v>
      </c>
      <c r="H573" s="151" t="s">
        <v>127</v>
      </c>
      <c r="I573" s="20" t="s">
        <v>638</v>
      </c>
      <c r="J573" s="14">
        <v>1</v>
      </c>
      <c r="K573" s="36">
        <v>347471.81</v>
      </c>
      <c r="L573" s="14">
        <v>1</v>
      </c>
      <c r="M573" s="36">
        <v>462573.55</v>
      </c>
      <c r="N573" s="14">
        <v>1</v>
      </c>
      <c r="O573" s="36">
        <v>495827.86</v>
      </c>
      <c r="P573" s="14">
        <v>0</v>
      </c>
      <c r="Q573" s="36">
        <v>0</v>
      </c>
      <c r="R573" s="14">
        <v>0</v>
      </c>
      <c r="S573" s="36">
        <v>0</v>
      </c>
    </row>
    <row r="574" spans="1:19" s="2" customFormat="1" ht="53.45" customHeight="1">
      <c r="A574" s="160"/>
      <c r="B574" s="156"/>
      <c r="C574" s="154"/>
      <c r="D574" s="156"/>
      <c r="E574" s="156"/>
      <c r="F574" s="156"/>
      <c r="G574" s="156"/>
      <c r="H574" s="152"/>
      <c r="I574" s="20" t="s">
        <v>640</v>
      </c>
      <c r="J574" s="14"/>
      <c r="K574" s="36">
        <v>5269.19</v>
      </c>
      <c r="L574" s="14"/>
      <c r="M574" s="36">
        <v>5756.21</v>
      </c>
      <c r="N574" s="14"/>
      <c r="O574" s="36">
        <v>5622.84</v>
      </c>
      <c r="P574" s="14"/>
      <c r="Q574" s="36">
        <v>0</v>
      </c>
      <c r="R574" s="14"/>
      <c r="S574" s="36">
        <v>0</v>
      </c>
    </row>
    <row r="575" spans="1:19" s="2" customFormat="1" ht="49.15" customHeight="1">
      <c r="A575" s="159" t="s">
        <v>1179</v>
      </c>
      <c r="B575" s="155" t="s">
        <v>967</v>
      </c>
      <c r="C575" s="153" t="s">
        <v>122</v>
      </c>
      <c r="D575" s="155" t="s">
        <v>396</v>
      </c>
      <c r="E575" s="155" t="s">
        <v>397</v>
      </c>
      <c r="F575" s="155" t="s">
        <v>125</v>
      </c>
      <c r="G575" s="155" t="s">
        <v>379</v>
      </c>
      <c r="H575" s="151" t="s">
        <v>127</v>
      </c>
      <c r="I575" s="20" t="s">
        <v>638</v>
      </c>
      <c r="J575" s="14">
        <v>2.2999999999999998</v>
      </c>
      <c r="K575" s="36">
        <v>3075764.44</v>
      </c>
      <c r="L575" s="14">
        <v>3</v>
      </c>
      <c r="M575" s="36">
        <v>3952666.64</v>
      </c>
      <c r="N575" s="14">
        <v>6</v>
      </c>
      <c r="O575" s="36">
        <v>1471061.58</v>
      </c>
      <c r="P575" s="14">
        <v>8</v>
      </c>
      <c r="Q575" s="36">
        <v>1852188.02</v>
      </c>
      <c r="R575" s="14">
        <v>8</v>
      </c>
      <c r="S575" s="36">
        <v>1852188.02</v>
      </c>
    </row>
    <row r="576" spans="1:19" s="2" customFormat="1" ht="58.9" customHeight="1">
      <c r="A576" s="160"/>
      <c r="B576" s="156"/>
      <c r="C576" s="154"/>
      <c r="D576" s="156"/>
      <c r="E576" s="156"/>
      <c r="F576" s="156"/>
      <c r="G576" s="156"/>
      <c r="H576" s="152"/>
      <c r="I576" s="20" t="s">
        <v>640</v>
      </c>
      <c r="J576" s="14"/>
      <c r="K576" s="36">
        <v>15807.56</v>
      </c>
      <c r="L576" s="14"/>
      <c r="M576" s="36">
        <v>17268.63</v>
      </c>
      <c r="N576" s="14"/>
      <c r="O576" s="36">
        <v>16868.52</v>
      </c>
      <c r="P576" s="14"/>
      <c r="Q576" s="36">
        <v>22480.58</v>
      </c>
      <c r="R576" s="14"/>
      <c r="S576" s="36">
        <v>22480.58</v>
      </c>
    </row>
    <row r="577" spans="1:19" s="2" customFormat="1" ht="67.150000000000006" customHeight="1">
      <c r="A577" s="159" t="s">
        <v>1180</v>
      </c>
      <c r="B577" s="155" t="s">
        <v>967</v>
      </c>
      <c r="C577" s="153" t="s">
        <v>122</v>
      </c>
      <c r="D577" s="155" t="s">
        <v>396</v>
      </c>
      <c r="E577" s="155" t="s">
        <v>398</v>
      </c>
      <c r="F577" s="155" t="s">
        <v>125</v>
      </c>
      <c r="G577" s="155" t="s">
        <v>379</v>
      </c>
      <c r="H577" s="151" t="s">
        <v>127</v>
      </c>
      <c r="I577" s="20" t="s">
        <v>638</v>
      </c>
      <c r="J577" s="14">
        <v>131</v>
      </c>
      <c r="K577" s="36">
        <v>7763275.1799999997</v>
      </c>
      <c r="L577" s="14">
        <v>133</v>
      </c>
      <c r="M577" s="36">
        <v>11021127.67</v>
      </c>
      <c r="N577" s="14">
        <v>133</v>
      </c>
      <c r="O577" s="36">
        <v>11512704.43</v>
      </c>
      <c r="P577" s="14">
        <v>133</v>
      </c>
      <c r="Q577" s="36">
        <v>10937085.120000001</v>
      </c>
      <c r="R577" s="14">
        <v>133</v>
      </c>
      <c r="S577" s="36">
        <v>10937085.17</v>
      </c>
    </row>
    <row r="578" spans="1:19" s="2" customFormat="1" ht="46.9" customHeight="1">
      <c r="A578" s="160"/>
      <c r="B578" s="156"/>
      <c r="C578" s="154"/>
      <c r="D578" s="156"/>
      <c r="E578" s="156"/>
      <c r="F578" s="156"/>
      <c r="G578" s="156"/>
      <c r="H578" s="152"/>
      <c r="I578" s="20" t="s">
        <v>640</v>
      </c>
      <c r="J578" s="14"/>
      <c r="K578" s="36">
        <v>700801.82000000007</v>
      </c>
      <c r="L578" s="14"/>
      <c r="M578" s="36">
        <v>765576</v>
      </c>
      <c r="N578" s="14"/>
      <c r="O578" s="36">
        <v>747837.81</v>
      </c>
      <c r="P578" s="14"/>
      <c r="Q578" s="36">
        <v>747479.1399999999</v>
      </c>
      <c r="R578" s="14"/>
      <c r="S578" s="36">
        <v>747479.1399999999</v>
      </c>
    </row>
    <row r="579" spans="1:19" s="2" customFormat="1" ht="60.6" customHeight="1">
      <c r="A579" s="159" t="s">
        <v>1181</v>
      </c>
      <c r="B579" s="155" t="s">
        <v>967</v>
      </c>
      <c r="C579" s="153" t="s">
        <v>122</v>
      </c>
      <c r="D579" s="155" t="s">
        <v>396</v>
      </c>
      <c r="E579" s="155" t="s">
        <v>399</v>
      </c>
      <c r="F579" s="155" t="s">
        <v>125</v>
      </c>
      <c r="G579" s="155" t="s">
        <v>379</v>
      </c>
      <c r="H579" s="151" t="s">
        <v>127</v>
      </c>
      <c r="I579" s="20" t="s">
        <v>638</v>
      </c>
      <c r="J579" s="14">
        <v>28.9</v>
      </c>
      <c r="K579" s="36">
        <v>1488744.02</v>
      </c>
      <c r="L579" s="14">
        <v>32</v>
      </c>
      <c r="M579" s="36">
        <v>2436099.4900000002</v>
      </c>
      <c r="N579" s="14">
        <v>25</v>
      </c>
      <c r="O579" s="36">
        <v>1752748.5100000002</v>
      </c>
      <c r="P579" s="14">
        <v>22</v>
      </c>
      <c r="Q579" s="36">
        <v>1466917.64</v>
      </c>
      <c r="R579" s="14">
        <v>22</v>
      </c>
      <c r="S579" s="36">
        <v>1466917.64</v>
      </c>
    </row>
    <row r="580" spans="1:19" s="2" customFormat="1" ht="55.9" customHeight="1">
      <c r="A580" s="160"/>
      <c r="B580" s="156"/>
      <c r="C580" s="154"/>
      <c r="D580" s="156"/>
      <c r="E580" s="156"/>
      <c r="F580" s="156"/>
      <c r="G580" s="156"/>
      <c r="H580" s="152"/>
      <c r="I580" s="20" t="s">
        <v>640</v>
      </c>
      <c r="J580" s="14"/>
      <c r="K580" s="36">
        <v>168613.97999999998</v>
      </c>
      <c r="L580" s="14"/>
      <c r="M580" s="36">
        <v>184198.73</v>
      </c>
      <c r="N580" s="14"/>
      <c r="O580" s="36">
        <v>140571.01</v>
      </c>
      <c r="P580" s="14"/>
      <c r="Q580" s="36">
        <v>123643.17</v>
      </c>
      <c r="R580" s="14"/>
      <c r="S580" s="36">
        <v>123643.17</v>
      </c>
    </row>
    <row r="581" spans="1:19" s="2" customFormat="1" ht="51" customHeight="1">
      <c r="A581" s="159" t="s">
        <v>1182</v>
      </c>
      <c r="B581" s="155" t="s">
        <v>967</v>
      </c>
      <c r="C581" s="153" t="s">
        <v>122</v>
      </c>
      <c r="D581" s="155" t="s">
        <v>396</v>
      </c>
      <c r="E581" s="155" t="s">
        <v>400</v>
      </c>
      <c r="F581" s="155" t="s">
        <v>125</v>
      </c>
      <c r="G581" s="155" t="s">
        <v>379</v>
      </c>
      <c r="H581" s="151" t="s">
        <v>127</v>
      </c>
      <c r="I581" s="20" t="s">
        <v>638</v>
      </c>
      <c r="J581" s="14">
        <v>10.3</v>
      </c>
      <c r="K581" s="36">
        <v>6759538.3200000003</v>
      </c>
      <c r="L581" s="14">
        <v>9</v>
      </c>
      <c r="M581" s="36">
        <v>6139410.9199999999</v>
      </c>
      <c r="N581" s="14">
        <v>18</v>
      </c>
      <c r="O581" s="36">
        <v>2275318.7400000002</v>
      </c>
      <c r="P581" s="14">
        <v>20</v>
      </c>
      <c r="Q581" s="36">
        <v>2386571.56</v>
      </c>
      <c r="R581" s="14">
        <v>20</v>
      </c>
      <c r="S581" s="36">
        <v>2386571.56</v>
      </c>
    </row>
    <row r="582" spans="1:19" s="2" customFormat="1" ht="55.15" customHeight="1">
      <c r="A582" s="160"/>
      <c r="B582" s="156"/>
      <c r="C582" s="154"/>
      <c r="D582" s="156"/>
      <c r="E582" s="156"/>
      <c r="F582" s="156"/>
      <c r="G582" s="156"/>
      <c r="H582" s="152"/>
      <c r="I582" s="20" t="s">
        <v>640</v>
      </c>
      <c r="J582" s="14"/>
      <c r="K582" s="36">
        <v>47422.68</v>
      </c>
      <c r="L582" s="14"/>
      <c r="M582" s="36">
        <v>51805.89</v>
      </c>
      <c r="N582" s="14"/>
      <c r="O582" s="36">
        <v>50605.57</v>
      </c>
      <c r="P582" s="14"/>
      <c r="Q582" s="36">
        <v>56201.440000000002</v>
      </c>
      <c r="R582" s="14"/>
      <c r="S582" s="36">
        <v>56201.440000000002</v>
      </c>
    </row>
    <row r="583" spans="1:19" s="2" customFormat="1" ht="82.15" customHeight="1">
      <c r="A583" s="49" t="s">
        <v>1183</v>
      </c>
      <c r="B583" s="35" t="s">
        <v>967</v>
      </c>
      <c r="C583" s="23" t="s">
        <v>122</v>
      </c>
      <c r="D583" s="35" t="s">
        <v>153</v>
      </c>
      <c r="E583" s="35" t="s">
        <v>401</v>
      </c>
      <c r="F583" s="35" t="s">
        <v>125</v>
      </c>
      <c r="G583" s="35" t="s">
        <v>154</v>
      </c>
      <c r="H583" s="35" t="s">
        <v>155</v>
      </c>
      <c r="I583" s="20" t="s">
        <v>648</v>
      </c>
      <c r="J583" s="14">
        <v>54883</v>
      </c>
      <c r="K583" s="36">
        <v>8766782</v>
      </c>
      <c r="L583" s="14">
        <v>7400</v>
      </c>
      <c r="M583" s="36">
        <v>3030413.69</v>
      </c>
      <c r="N583" s="14">
        <v>0</v>
      </c>
      <c r="O583" s="36">
        <v>0</v>
      </c>
      <c r="P583" s="14">
        <v>0</v>
      </c>
      <c r="Q583" s="36">
        <v>0</v>
      </c>
      <c r="R583" s="14">
        <v>0</v>
      </c>
      <c r="S583" s="36">
        <v>0</v>
      </c>
    </row>
    <row r="584" spans="1:19" s="2" customFormat="1" ht="88.9" customHeight="1">
      <c r="A584" s="49" t="s">
        <v>1184</v>
      </c>
      <c r="B584" s="35" t="s">
        <v>967</v>
      </c>
      <c r="C584" s="23" t="s">
        <v>122</v>
      </c>
      <c r="D584" s="35" t="s">
        <v>153</v>
      </c>
      <c r="E584" s="35" t="s">
        <v>402</v>
      </c>
      <c r="F584" s="35" t="s">
        <v>125</v>
      </c>
      <c r="G584" s="35" t="s">
        <v>154</v>
      </c>
      <c r="H584" s="35" t="s">
        <v>155</v>
      </c>
      <c r="I584" s="20" t="s">
        <v>648</v>
      </c>
      <c r="J584" s="14">
        <v>29372</v>
      </c>
      <c r="K584" s="36">
        <v>18763302</v>
      </c>
      <c r="L584" s="14">
        <v>8000</v>
      </c>
      <c r="M584" s="36">
        <v>819194</v>
      </c>
      <c r="N584" s="14">
        <v>0</v>
      </c>
      <c r="O584" s="36">
        <v>0</v>
      </c>
      <c r="P584" s="14">
        <v>0</v>
      </c>
      <c r="Q584" s="36">
        <v>0</v>
      </c>
      <c r="R584" s="14">
        <v>0</v>
      </c>
      <c r="S584" s="36">
        <v>0</v>
      </c>
    </row>
    <row r="585" spans="1:19" s="2" customFormat="1" ht="81.599999999999994" customHeight="1">
      <c r="A585" s="49" t="s">
        <v>1185</v>
      </c>
      <c r="B585" s="35" t="s">
        <v>967</v>
      </c>
      <c r="C585" s="23" t="s">
        <v>122</v>
      </c>
      <c r="D585" s="35" t="s">
        <v>153</v>
      </c>
      <c r="E585" s="35" t="s">
        <v>401</v>
      </c>
      <c r="F585" s="35" t="s">
        <v>125</v>
      </c>
      <c r="G585" s="35" t="s">
        <v>403</v>
      </c>
      <c r="H585" s="35" t="s">
        <v>155</v>
      </c>
      <c r="I585" s="20" t="s">
        <v>649</v>
      </c>
      <c r="J585" s="14">
        <v>0</v>
      </c>
      <c r="K585" s="36">
        <v>0</v>
      </c>
      <c r="L585" s="14">
        <v>32000</v>
      </c>
      <c r="M585" s="36">
        <v>12075818.91</v>
      </c>
      <c r="N585" s="14">
        <v>40000</v>
      </c>
      <c r="O585" s="36">
        <v>1181833</v>
      </c>
      <c r="P585" s="14">
        <v>40000</v>
      </c>
      <c r="Q585" s="36">
        <v>1181833</v>
      </c>
      <c r="R585" s="14">
        <v>40000</v>
      </c>
      <c r="S585" s="36">
        <v>1181833</v>
      </c>
    </row>
    <row r="586" spans="1:19" s="2" customFormat="1" ht="79.900000000000006" customHeight="1">
      <c r="A586" s="49" t="s">
        <v>1186</v>
      </c>
      <c r="B586" s="35" t="s">
        <v>967</v>
      </c>
      <c r="C586" s="23" t="s">
        <v>122</v>
      </c>
      <c r="D586" s="35" t="s">
        <v>153</v>
      </c>
      <c r="E586" s="35" t="s">
        <v>402</v>
      </c>
      <c r="F586" s="35" t="s">
        <v>125</v>
      </c>
      <c r="G586" s="35" t="s">
        <v>403</v>
      </c>
      <c r="H586" s="35" t="s">
        <v>155</v>
      </c>
      <c r="I586" s="20" t="s">
        <v>649</v>
      </c>
      <c r="J586" s="14">
        <v>0</v>
      </c>
      <c r="K586" s="36">
        <v>0</v>
      </c>
      <c r="L586" s="14">
        <v>30200</v>
      </c>
      <c r="M586" s="36">
        <v>12157602.4</v>
      </c>
      <c r="N586" s="14">
        <v>37600</v>
      </c>
      <c r="O586" s="36">
        <v>4442807</v>
      </c>
      <c r="P586" s="14">
        <v>37600</v>
      </c>
      <c r="Q586" s="36">
        <v>4442807</v>
      </c>
      <c r="R586" s="14">
        <v>37600</v>
      </c>
      <c r="S586" s="36">
        <v>4442807</v>
      </c>
    </row>
    <row r="587" spans="1:19" s="2" customFormat="1" ht="90.6" customHeight="1">
      <c r="A587" s="49" t="s">
        <v>1187</v>
      </c>
      <c r="B587" s="35" t="s">
        <v>967</v>
      </c>
      <c r="C587" s="23" t="s">
        <v>122</v>
      </c>
      <c r="D587" s="35" t="s">
        <v>153</v>
      </c>
      <c r="E587" s="35" t="s">
        <v>402</v>
      </c>
      <c r="F587" s="35" t="s">
        <v>125</v>
      </c>
      <c r="G587" s="35" t="s">
        <v>403</v>
      </c>
      <c r="H587" s="35" t="s">
        <v>155</v>
      </c>
      <c r="I587" s="20" t="s">
        <v>650</v>
      </c>
      <c r="J587" s="14">
        <v>0</v>
      </c>
      <c r="K587" s="36">
        <v>0</v>
      </c>
      <c r="L587" s="14">
        <v>5503</v>
      </c>
      <c r="M587" s="36">
        <v>3140117</v>
      </c>
      <c r="N587" s="14">
        <v>15390</v>
      </c>
      <c r="O587" s="36">
        <v>8872309</v>
      </c>
      <c r="P587" s="14">
        <v>15390</v>
      </c>
      <c r="Q587" s="36">
        <v>10661568</v>
      </c>
      <c r="R587" s="14">
        <v>15390</v>
      </c>
      <c r="S587" s="36">
        <v>10661568</v>
      </c>
    </row>
    <row r="588" spans="1:19" s="2" customFormat="1" ht="75.599999999999994" customHeight="1">
      <c r="A588" s="49" t="s">
        <v>1188</v>
      </c>
      <c r="B588" s="35" t="s">
        <v>967</v>
      </c>
      <c r="C588" s="23" t="s">
        <v>122</v>
      </c>
      <c r="D588" s="35" t="s">
        <v>153</v>
      </c>
      <c r="E588" s="35" t="s">
        <v>402</v>
      </c>
      <c r="F588" s="35" t="s">
        <v>125</v>
      </c>
      <c r="G588" s="35" t="s">
        <v>154</v>
      </c>
      <c r="H588" s="35" t="s">
        <v>155</v>
      </c>
      <c r="I588" s="20" t="s">
        <v>638</v>
      </c>
      <c r="J588" s="14">
        <v>184568</v>
      </c>
      <c r="K588" s="36">
        <v>7078552</v>
      </c>
      <c r="L588" s="14">
        <v>155172</v>
      </c>
      <c r="M588" s="36">
        <v>9271934</v>
      </c>
      <c r="N588" s="14">
        <v>0</v>
      </c>
      <c r="O588" s="36">
        <v>0</v>
      </c>
      <c r="P588" s="14">
        <v>0</v>
      </c>
      <c r="Q588" s="36">
        <v>0</v>
      </c>
      <c r="R588" s="14">
        <v>0</v>
      </c>
      <c r="S588" s="36">
        <v>0</v>
      </c>
    </row>
    <row r="589" spans="1:19" s="2" customFormat="1" ht="83.45" customHeight="1">
      <c r="A589" s="49" t="s">
        <v>1189</v>
      </c>
      <c r="B589" s="35" t="s">
        <v>967</v>
      </c>
      <c r="C589" s="23" t="s">
        <v>122</v>
      </c>
      <c r="D589" s="35" t="s">
        <v>153</v>
      </c>
      <c r="E589" s="35" t="s">
        <v>402</v>
      </c>
      <c r="F589" s="35" t="s">
        <v>125</v>
      </c>
      <c r="G589" s="35" t="s">
        <v>403</v>
      </c>
      <c r="H589" s="35" t="s">
        <v>155</v>
      </c>
      <c r="I589" s="20" t="s">
        <v>651</v>
      </c>
      <c r="J589" s="14">
        <v>0</v>
      </c>
      <c r="K589" s="36">
        <v>0</v>
      </c>
      <c r="L589" s="14">
        <v>0</v>
      </c>
      <c r="M589" s="36">
        <v>0</v>
      </c>
      <c r="N589" s="14">
        <v>159860</v>
      </c>
      <c r="O589" s="36">
        <v>12387330</v>
      </c>
      <c r="P589" s="14">
        <v>160276</v>
      </c>
      <c r="Q589" s="36">
        <v>12387330</v>
      </c>
      <c r="R589" s="14">
        <v>160276</v>
      </c>
      <c r="S589" s="36">
        <v>12387330</v>
      </c>
    </row>
    <row r="590" spans="1:19" s="2" customFormat="1" ht="78.599999999999994" customHeight="1">
      <c r="A590" s="49" t="s">
        <v>1190</v>
      </c>
      <c r="B590" s="35" t="s">
        <v>967</v>
      </c>
      <c r="C590" s="23" t="s">
        <v>122</v>
      </c>
      <c r="D590" s="35" t="s">
        <v>153</v>
      </c>
      <c r="E590" s="35" t="s">
        <v>404</v>
      </c>
      <c r="F590" s="35" t="s">
        <v>125</v>
      </c>
      <c r="G590" s="35" t="s">
        <v>154</v>
      </c>
      <c r="H590" s="35" t="s">
        <v>155</v>
      </c>
      <c r="I590" s="20" t="s">
        <v>638</v>
      </c>
      <c r="J590" s="14">
        <v>21637</v>
      </c>
      <c r="K590" s="36">
        <v>1896513</v>
      </c>
      <c r="L590" s="14">
        <v>22788</v>
      </c>
      <c r="M590" s="36">
        <v>2729915</v>
      </c>
      <c r="N590" s="14">
        <v>0</v>
      </c>
      <c r="O590" s="36">
        <v>0</v>
      </c>
      <c r="P590" s="14">
        <v>0</v>
      </c>
      <c r="Q590" s="36">
        <v>0</v>
      </c>
      <c r="R590" s="14">
        <v>0</v>
      </c>
      <c r="S590" s="36">
        <v>0</v>
      </c>
    </row>
    <row r="591" spans="1:19" s="2" customFormat="1" ht="81" customHeight="1">
      <c r="A591" s="49" t="s">
        <v>1191</v>
      </c>
      <c r="B591" s="35" t="s">
        <v>967</v>
      </c>
      <c r="C591" s="23" t="s">
        <v>122</v>
      </c>
      <c r="D591" s="35" t="s">
        <v>153</v>
      </c>
      <c r="E591" s="35" t="s">
        <v>404</v>
      </c>
      <c r="F591" s="35" t="s">
        <v>125</v>
      </c>
      <c r="G591" s="35" t="s">
        <v>403</v>
      </c>
      <c r="H591" s="35" t="s">
        <v>155</v>
      </c>
      <c r="I591" s="20" t="s">
        <v>651</v>
      </c>
      <c r="J591" s="14">
        <v>0</v>
      </c>
      <c r="K591" s="36">
        <v>0</v>
      </c>
      <c r="L591" s="14">
        <v>0</v>
      </c>
      <c r="M591" s="36">
        <v>0</v>
      </c>
      <c r="N591" s="14">
        <v>29568</v>
      </c>
      <c r="O591" s="36">
        <v>2273279</v>
      </c>
      <c r="P591" s="14">
        <v>28994</v>
      </c>
      <c r="Q591" s="36">
        <v>2273279</v>
      </c>
      <c r="R591" s="14">
        <v>28994</v>
      </c>
      <c r="S591" s="36">
        <v>2273279</v>
      </c>
    </row>
    <row r="592" spans="1:19" s="2" customFormat="1" ht="315" customHeight="1">
      <c r="A592" s="49" t="s">
        <v>1192</v>
      </c>
      <c r="B592" s="35" t="s">
        <v>967</v>
      </c>
      <c r="C592" s="23" t="s">
        <v>122</v>
      </c>
      <c r="D592" s="35" t="s">
        <v>406</v>
      </c>
      <c r="E592" s="35" t="s">
        <v>405</v>
      </c>
      <c r="F592" s="35" t="s">
        <v>125</v>
      </c>
      <c r="G592" s="38" t="s">
        <v>102</v>
      </c>
      <c r="H592" s="38" t="s">
        <v>178</v>
      </c>
      <c r="I592" s="20" t="s">
        <v>648</v>
      </c>
      <c r="J592" s="14">
        <v>0</v>
      </c>
      <c r="K592" s="36">
        <v>0</v>
      </c>
      <c r="L592" s="14">
        <v>0</v>
      </c>
      <c r="M592" s="36">
        <v>0</v>
      </c>
      <c r="N592" s="14">
        <v>1</v>
      </c>
      <c r="O592" s="36">
        <v>22836573</v>
      </c>
      <c r="P592" s="14">
        <v>1</v>
      </c>
      <c r="Q592" s="36">
        <v>18322275</v>
      </c>
      <c r="R592" s="14">
        <v>1</v>
      </c>
      <c r="S592" s="36">
        <v>18322275</v>
      </c>
    </row>
    <row r="593" spans="1:19" s="2" customFormat="1" ht="109.15" customHeight="1">
      <c r="A593" s="49" t="s">
        <v>1193</v>
      </c>
      <c r="B593" s="35" t="s">
        <v>967</v>
      </c>
      <c r="C593" s="23" t="s">
        <v>122</v>
      </c>
      <c r="D593" s="35" t="s">
        <v>408</v>
      </c>
      <c r="E593" s="35" t="s">
        <v>407</v>
      </c>
      <c r="F593" s="35" t="s">
        <v>125</v>
      </c>
      <c r="G593" s="35" t="s">
        <v>379</v>
      </c>
      <c r="H593" s="35" t="s">
        <v>127</v>
      </c>
      <c r="I593" s="20" t="s">
        <v>638</v>
      </c>
      <c r="J593" s="14">
        <v>13</v>
      </c>
      <c r="K593" s="36">
        <v>538732</v>
      </c>
      <c r="L593" s="14">
        <v>11</v>
      </c>
      <c r="M593" s="36">
        <v>600218</v>
      </c>
      <c r="N593" s="14">
        <v>12</v>
      </c>
      <c r="O593" s="36">
        <v>703117</v>
      </c>
      <c r="P593" s="14">
        <v>12</v>
      </c>
      <c r="Q593" s="36">
        <v>669601</v>
      </c>
      <c r="R593" s="14">
        <v>12</v>
      </c>
      <c r="S593" s="36">
        <v>669601</v>
      </c>
    </row>
    <row r="594" spans="1:19" s="2" customFormat="1" ht="67.150000000000006" customHeight="1">
      <c r="A594" s="49" t="s">
        <v>1194</v>
      </c>
      <c r="B594" s="35" t="s">
        <v>967</v>
      </c>
      <c r="C594" s="23" t="s">
        <v>122</v>
      </c>
      <c r="D594" s="35" t="s">
        <v>410</v>
      </c>
      <c r="E594" s="35" t="s">
        <v>409</v>
      </c>
      <c r="F594" s="35" t="s">
        <v>125</v>
      </c>
      <c r="G594" s="35" t="s">
        <v>379</v>
      </c>
      <c r="H594" s="35" t="s">
        <v>127</v>
      </c>
      <c r="I594" s="20" t="s">
        <v>638</v>
      </c>
      <c r="J594" s="14">
        <v>6</v>
      </c>
      <c r="K594" s="36">
        <v>260431</v>
      </c>
      <c r="L594" s="14">
        <v>5</v>
      </c>
      <c r="M594" s="36">
        <v>285758</v>
      </c>
      <c r="N594" s="14">
        <v>6</v>
      </c>
      <c r="O594" s="36">
        <v>368222</v>
      </c>
      <c r="P594" s="14">
        <v>6</v>
      </c>
      <c r="Q594" s="36">
        <v>350670</v>
      </c>
      <c r="R594" s="14">
        <v>6</v>
      </c>
      <c r="S594" s="36">
        <v>350670</v>
      </c>
    </row>
    <row r="595" spans="1:19" s="2" customFormat="1" ht="67.150000000000006" customHeight="1">
      <c r="A595" s="49" t="s">
        <v>1195</v>
      </c>
      <c r="B595" s="35" t="s">
        <v>967</v>
      </c>
      <c r="C595" s="23" t="s">
        <v>122</v>
      </c>
      <c r="D595" s="35" t="s">
        <v>410</v>
      </c>
      <c r="E595" s="35" t="s">
        <v>411</v>
      </c>
      <c r="F595" s="35" t="s">
        <v>125</v>
      </c>
      <c r="G595" s="35" t="s">
        <v>379</v>
      </c>
      <c r="H595" s="35" t="s">
        <v>127</v>
      </c>
      <c r="I595" s="20" t="s">
        <v>638</v>
      </c>
      <c r="J595" s="14">
        <v>30</v>
      </c>
      <c r="K595" s="36">
        <v>2202277</v>
      </c>
      <c r="L595" s="14">
        <v>28</v>
      </c>
      <c r="M595" s="36">
        <v>2706424</v>
      </c>
      <c r="N595" s="14">
        <v>30</v>
      </c>
      <c r="O595" s="36">
        <v>3113787</v>
      </c>
      <c r="P595" s="14">
        <v>32</v>
      </c>
      <c r="Q595" s="36">
        <v>3163049</v>
      </c>
      <c r="R595" s="14">
        <v>32</v>
      </c>
      <c r="S595" s="36">
        <v>3163049</v>
      </c>
    </row>
    <row r="596" spans="1:19" s="2" customFormat="1" ht="67.150000000000006" customHeight="1">
      <c r="A596" s="49" t="s">
        <v>1196</v>
      </c>
      <c r="B596" s="35" t="s">
        <v>967</v>
      </c>
      <c r="C596" s="23" t="s">
        <v>122</v>
      </c>
      <c r="D596" s="35" t="s">
        <v>410</v>
      </c>
      <c r="E596" s="35" t="s">
        <v>412</v>
      </c>
      <c r="F596" s="35" t="s">
        <v>125</v>
      </c>
      <c r="G596" s="35" t="s">
        <v>379</v>
      </c>
      <c r="H596" s="35" t="s">
        <v>127</v>
      </c>
      <c r="I596" s="20" t="s">
        <v>638</v>
      </c>
      <c r="J596" s="14">
        <v>7</v>
      </c>
      <c r="K596" s="36">
        <v>116873</v>
      </c>
      <c r="L596" s="14">
        <v>6</v>
      </c>
      <c r="M596" s="36">
        <v>131903</v>
      </c>
      <c r="N596" s="14">
        <v>6</v>
      </c>
      <c r="O596" s="36">
        <v>141640</v>
      </c>
      <c r="P596" s="14">
        <v>6</v>
      </c>
      <c r="Q596" s="36">
        <v>134888</v>
      </c>
      <c r="R596" s="14">
        <v>6</v>
      </c>
      <c r="S596" s="36">
        <v>134888</v>
      </c>
    </row>
    <row r="597" spans="1:19" s="2" customFormat="1" ht="63">
      <c r="A597" s="49" t="s">
        <v>1197</v>
      </c>
      <c r="B597" s="35" t="s">
        <v>967</v>
      </c>
      <c r="C597" s="23" t="s">
        <v>122</v>
      </c>
      <c r="D597" s="35" t="s">
        <v>410</v>
      </c>
      <c r="E597" s="35" t="s">
        <v>413</v>
      </c>
      <c r="F597" s="35" t="s">
        <v>125</v>
      </c>
      <c r="G597" s="35" t="s">
        <v>379</v>
      </c>
      <c r="H597" s="35" t="s">
        <v>127</v>
      </c>
      <c r="I597" s="20" t="s">
        <v>638</v>
      </c>
      <c r="J597" s="14">
        <v>29</v>
      </c>
      <c r="K597" s="36">
        <v>818850</v>
      </c>
      <c r="L597" s="14">
        <v>197</v>
      </c>
      <c r="M597" s="36">
        <v>6844905</v>
      </c>
      <c r="N597" s="14">
        <v>271</v>
      </c>
      <c r="O597" s="36">
        <v>9179217</v>
      </c>
      <c r="P597" s="14">
        <v>266</v>
      </c>
      <c r="Q597" s="36">
        <v>8738769</v>
      </c>
      <c r="R597" s="14">
        <v>266</v>
      </c>
      <c r="S597" s="36">
        <v>8738769</v>
      </c>
    </row>
    <row r="598" spans="1:19" s="2" customFormat="1" ht="63">
      <c r="A598" s="49" t="s">
        <v>1198</v>
      </c>
      <c r="B598" s="35" t="s">
        <v>967</v>
      </c>
      <c r="C598" s="23" t="s">
        <v>122</v>
      </c>
      <c r="D598" s="35" t="s">
        <v>410</v>
      </c>
      <c r="E598" s="35" t="s">
        <v>414</v>
      </c>
      <c r="F598" s="35" t="s">
        <v>125</v>
      </c>
      <c r="G598" s="35" t="s">
        <v>379</v>
      </c>
      <c r="H598" s="35" t="s">
        <v>127</v>
      </c>
      <c r="I598" s="20" t="s">
        <v>638</v>
      </c>
      <c r="J598" s="14">
        <v>15</v>
      </c>
      <c r="K598" s="36">
        <v>1101139</v>
      </c>
      <c r="L598" s="14">
        <v>19</v>
      </c>
      <c r="M598" s="36">
        <v>1836502</v>
      </c>
      <c r="N598" s="14">
        <v>18</v>
      </c>
      <c r="O598" s="36">
        <v>1868272</v>
      </c>
      <c r="P598" s="14">
        <v>16</v>
      </c>
      <c r="Q598" s="36">
        <v>1581524</v>
      </c>
      <c r="R598" s="14">
        <v>16</v>
      </c>
      <c r="S598" s="36">
        <v>1581524</v>
      </c>
    </row>
    <row r="599" spans="1:19" s="2" customFormat="1" ht="63">
      <c r="A599" s="49" t="s">
        <v>1199</v>
      </c>
      <c r="B599" s="35" t="s">
        <v>967</v>
      </c>
      <c r="C599" s="23" t="s">
        <v>122</v>
      </c>
      <c r="D599" s="35" t="s">
        <v>410</v>
      </c>
      <c r="E599" s="35" t="s">
        <v>415</v>
      </c>
      <c r="F599" s="35" t="s">
        <v>125</v>
      </c>
      <c r="G599" s="35" t="s">
        <v>379</v>
      </c>
      <c r="H599" s="35" t="s">
        <v>127</v>
      </c>
      <c r="I599" s="20" t="s">
        <v>638</v>
      </c>
      <c r="J599" s="14">
        <v>12</v>
      </c>
      <c r="K599" s="36">
        <v>338835</v>
      </c>
      <c r="L599" s="14">
        <v>271</v>
      </c>
      <c r="M599" s="36">
        <v>9481089</v>
      </c>
      <c r="N599" s="14">
        <v>339</v>
      </c>
      <c r="O599" s="36">
        <v>11973306</v>
      </c>
      <c r="P599" s="14">
        <v>330</v>
      </c>
      <c r="Q599" s="36">
        <v>11292000</v>
      </c>
      <c r="R599" s="14">
        <v>330</v>
      </c>
      <c r="S599" s="36">
        <v>11292000</v>
      </c>
    </row>
    <row r="600" spans="1:19" s="2" customFormat="1" ht="63">
      <c r="A600" s="49" t="s">
        <v>1200</v>
      </c>
      <c r="B600" s="35" t="s">
        <v>967</v>
      </c>
      <c r="C600" s="23" t="s">
        <v>122</v>
      </c>
      <c r="D600" s="35" t="s">
        <v>410</v>
      </c>
      <c r="E600" s="35" t="s">
        <v>416</v>
      </c>
      <c r="F600" s="35" t="s">
        <v>125</v>
      </c>
      <c r="G600" s="35" t="s">
        <v>379</v>
      </c>
      <c r="H600" s="35" t="s">
        <v>127</v>
      </c>
      <c r="I600" s="20" t="s">
        <v>638</v>
      </c>
      <c r="J600" s="14">
        <v>1</v>
      </c>
      <c r="K600" s="36">
        <v>73409</v>
      </c>
      <c r="L600" s="14">
        <v>1</v>
      </c>
      <c r="M600" s="36">
        <v>96658</v>
      </c>
      <c r="N600" s="14">
        <v>0</v>
      </c>
      <c r="O600" s="36">
        <v>0</v>
      </c>
      <c r="P600" s="14">
        <v>0</v>
      </c>
      <c r="Q600" s="36">
        <v>0</v>
      </c>
      <c r="R600" s="14">
        <v>0</v>
      </c>
      <c r="S600" s="36">
        <v>0</v>
      </c>
    </row>
    <row r="601" spans="1:19" s="2" customFormat="1" ht="63">
      <c r="A601" s="49" t="s">
        <v>1201</v>
      </c>
      <c r="B601" s="35" t="s">
        <v>967</v>
      </c>
      <c r="C601" s="23" t="s">
        <v>122</v>
      </c>
      <c r="D601" s="35" t="s">
        <v>410</v>
      </c>
      <c r="E601" s="35" t="s">
        <v>417</v>
      </c>
      <c r="F601" s="35" t="s">
        <v>125</v>
      </c>
      <c r="G601" s="35" t="s">
        <v>379</v>
      </c>
      <c r="H601" s="35" t="s">
        <v>127</v>
      </c>
      <c r="I601" s="20" t="s">
        <v>638</v>
      </c>
      <c r="J601" s="14">
        <v>0</v>
      </c>
      <c r="K601" s="36">
        <v>0</v>
      </c>
      <c r="L601" s="14">
        <v>46</v>
      </c>
      <c r="M601" s="36">
        <v>1626977</v>
      </c>
      <c r="N601" s="14">
        <v>46</v>
      </c>
      <c r="O601" s="36">
        <v>1678363</v>
      </c>
      <c r="P601" s="14">
        <v>46</v>
      </c>
      <c r="Q601" s="36">
        <v>1614275</v>
      </c>
      <c r="R601" s="14">
        <v>46</v>
      </c>
      <c r="S601" s="36">
        <v>1614275</v>
      </c>
    </row>
    <row r="602" spans="1:19" s="2" customFormat="1" ht="96" customHeight="1">
      <c r="A602" s="49" t="s">
        <v>1202</v>
      </c>
      <c r="B602" s="35" t="s">
        <v>967</v>
      </c>
      <c r="C602" s="23" t="s">
        <v>122</v>
      </c>
      <c r="D602" s="35" t="s">
        <v>410</v>
      </c>
      <c r="E602" s="35" t="s">
        <v>418</v>
      </c>
      <c r="F602" s="35" t="s">
        <v>125</v>
      </c>
      <c r="G602" s="35" t="s">
        <v>379</v>
      </c>
      <c r="H602" s="35" t="s">
        <v>127</v>
      </c>
      <c r="I602" s="20" t="s">
        <v>638</v>
      </c>
      <c r="J602" s="14">
        <v>76</v>
      </c>
      <c r="K602" s="36">
        <v>2264308</v>
      </c>
      <c r="L602" s="14">
        <v>74</v>
      </c>
      <c r="M602" s="36">
        <v>2423439</v>
      </c>
      <c r="N602" s="14">
        <v>74</v>
      </c>
      <c r="O602" s="36">
        <v>2518810</v>
      </c>
      <c r="P602" s="14">
        <v>74</v>
      </c>
      <c r="Q602" s="36">
        <v>2420269</v>
      </c>
      <c r="R602" s="14">
        <v>74</v>
      </c>
      <c r="S602" s="36">
        <v>2420269</v>
      </c>
    </row>
    <row r="603" spans="1:19" s="2" customFormat="1" ht="97.9" customHeight="1">
      <c r="A603" s="49" t="s">
        <v>1203</v>
      </c>
      <c r="B603" s="35" t="s">
        <v>967</v>
      </c>
      <c r="C603" s="23" t="s">
        <v>122</v>
      </c>
      <c r="D603" s="35" t="s">
        <v>408</v>
      </c>
      <c r="E603" s="35" t="s">
        <v>419</v>
      </c>
      <c r="F603" s="35" t="s">
        <v>125</v>
      </c>
      <c r="G603" s="35" t="s">
        <v>379</v>
      </c>
      <c r="H603" s="35" t="s">
        <v>127</v>
      </c>
      <c r="I603" s="20" t="s">
        <v>638</v>
      </c>
      <c r="J603" s="14">
        <v>926.2</v>
      </c>
      <c r="K603" s="36">
        <v>38599881</v>
      </c>
      <c r="L603" s="14">
        <v>890</v>
      </c>
      <c r="M603" s="36">
        <v>46742818</v>
      </c>
      <c r="N603" s="14">
        <v>893</v>
      </c>
      <c r="O603" s="36">
        <v>46609943</v>
      </c>
      <c r="P603" s="14">
        <v>897</v>
      </c>
      <c r="Q603" s="36">
        <v>44976470</v>
      </c>
      <c r="R603" s="14">
        <v>897</v>
      </c>
      <c r="S603" s="36">
        <v>44976468</v>
      </c>
    </row>
    <row r="604" spans="1:19" s="2" customFormat="1" ht="91.9" customHeight="1">
      <c r="A604" s="49" t="s">
        <v>1204</v>
      </c>
      <c r="B604" s="35" t="s">
        <v>967</v>
      </c>
      <c r="C604" s="23" t="s">
        <v>122</v>
      </c>
      <c r="D604" s="35" t="s">
        <v>408</v>
      </c>
      <c r="E604" s="35" t="s">
        <v>420</v>
      </c>
      <c r="F604" s="35" t="s">
        <v>125</v>
      </c>
      <c r="G604" s="35" t="s">
        <v>379</v>
      </c>
      <c r="H604" s="35" t="s">
        <v>127</v>
      </c>
      <c r="I604" s="20" t="s">
        <v>638</v>
      </c>
      <c r="J604" s="14">
        <v>299</v>
      </c>
      <c r="K604" s="36">
        <v>14274241</v>
      </c>
      <c r="L604" s="14">
        <v>318</v>
      </c>
      <c r="M604" s="36">
        <v>15284476</v>
      </c>
      <c r="N604" s="14">
        <v>318</v>
      </c>
      <c r="O604" s="36">
        <v>15885977</v>
      </c>
      <c r="P604" s="14">
        <v>318</v>
      </c>
      <c r="Q604" s="36">
        <v>15264485</v>
      </c>
      <c r="R604" s="14">
        <v>318</v>
      </c>
      <c r="S604" s="36">
        <v>15264485</v>
      </c>
    </row>
    <row r="605" spans="1:19" s="2" customFormat="1" ht="91.9" customHeight="1">
      <c r="A605" s="49" t="s">
        <v>1205</v>
      </c>
      <c r="B605" s="35" t="s">
        <v>967</v>
      </c>
      <c r="C605" s="23" t="s">
        <v>122</v>
      </c>
      <c r="D605" s="35" t="s">
        <v>408</v>
      </c>
      <c r="E605" s="35" t="s">
        <v>421</v>
      </c>
      <c r="F605" s="35" t="s">
        <v>125</v>
      </c>
      <c r="G605" s="35" t="s">
        <v>379</v>
      </c>
      <c r="H605" s="35" t="s">
        <v>127</v>
      </c>
      <c r="I605" s="20" t="s">
        <v>638</v>
      </c>
      <c r="J605" s="14">
        <v>665.1</v>
      </c>
      <c r="K605" s="36">
        <v>28149559</v>
      </c>
      <c r="L605" s="14">
        <v>687</v>
      </c>
      <c r="M605" s="36">
        <v>38348230</v>
      </c>
      <c r="N605" s="14">
        <v>685</v>
      </c>
      <c r="O605" s="36">
        <v>35921328</v>
      </c>
      <c r="P605" s="14">
        <v>685</v>
      </c>
      <c r="Q605" s="36">
        <v>34393881</v>
      </c>
      <c r="R605" s="14">
        <v>685</v>
      </c>
      <c r="S605" s="36">
        <v>34393881</v>
      </c>
    </row>
    <row r="606" spans="1:19" s="2" customFormat="1" ht="104.45" customHeight="1">
      <c r="A606" s="49" t="s">
        <v>1206</v>
      </c>
      <c r="B606" s="35" t="s">
        <v>967</v>
      </c>
      <c r="C606" s="23" t="s">
        <v>122</v>
      </c>
      <c r="D606" s="35" t="s">
        <v>408</v>
      </c>
      <c r="E606" s="35" t="s">
        <v>422</v>
      </c>
      <c r="F606" s="35" t="s">
        <v>125</v>
      </c>
      <c r="G606" s="35" t="s">
        <v>379</v>
      </c>
      <c r="H606" s="35" t="s">
        <v>127</v>
      </c>
      <c r="I606" s="20" t="s">
        <v>638</v>
      </c>
      <c r="J606" s="14">
        <v>170.2</v>
      </c>
      <c r="K606" s="36">
        <v>8161653.8099999996</v>
      </c>
      <c r="L606" s="14">
        <v>176</v>
      </c>
      <c r="M606" s="36">
        <v>10276177</v>
      </c>
      <c r="N606" s="14">
        <v>169</v>
      </c>
      <c r="O606" s="36">
        <v>8353104</v>
      </c>
      <c r="P606" s="14">
        <v>167</v>
      </c>
      <c r="Q606" s="36">
        <v>7758531</v>
      </c>
      <c r="R606" s="14">
        <v>167</v>
      </c>
      <c r="S606" s="36">
        <v>7758531</v>
      </c>
    </row>
    <row r="607" spans="1:19" s="2" customFormat="1" ht="21" customHeight="1">
      <c r="A607" s="157" t="s">
        <v>1214</v>
      </c>
      <c r="B607" s="158"/>
      <c r="C607" s="158"/>
      <c r="D607" s="158"/>
      <c r="E607" s="158"/>
      <c r="F607" s="158"/>
      <c r="G607" s="158"/>
      <c r="H607" s="158"/>
      <c r="I607" s="158"/>
      <c r="J607" s="158"/>
      <c r="K607" s="54">
        <f>SUM(K608:K662)</f>
        <v>2934037168.6900001</v>
      </c>
      <c r="L607" s="55"/>
      <c r="M607" s="54">
        <f>SUM(M608:M662)</f>
        <v>3026398022</v>
      </c>
      <c r="N607" s="55"/>
      <c r="O607" s="54">
        <f>SUM(O608:O662)</f>
        <v>3280751488</v>
      </c>
      <c r="P607" s="55"/>
      <c r="Q607" s="54">
        <f>SUM(Q608:Q662)</f>
        <v>2831921876</v>
      </c>
      <c r="R607" s="55"/>
      <c r="S607" s="138">
        <f>SUM(S608:S662)</f>
        <v>2831806776</v>
      </c>
    </row>
    <row r="608" spans="1:19" s="2" customFormat="1" ht="125.25" customHeight="1">
      <c r="A608" s="59" t="s">
        <v>1215</v>
      </c>
      <c r="B608" s="56" t="s">
        <v>704</v>
      </c>
      <c r="C608" s="56" t="s">
        <v>1336</v>
      </c>
      <c r="D608" s="56" t="s">
        <v>706</v>
      </c>
      <c r="E608" s="56" t="s">
        <v>705</v>
      </c>
      <c r="F608" s="56" t="s">
        <v>707</v>
      </c>
      <c r="G608" s="60" t="s">
        <v>708</v>
      </c>
      <c r="H608" s="56" t="s">
        <v>709</v>
      </c>
      <c r="I608" s="60" t="s">
        <v>1682</v>
      </c>
      <c r="J608" s="57">
        <v>75700</v>
      </c>
      <c r="K608" s="136">
        <v>43108583.049999997</v>
      </c>
      <c r="L608" s="58">
        <v>79956</v>
      </c>
      <c r="M608" s="136">
        <v>42833334</v>
      </c>
      <c r="N608" s="58" t="s">
        <v>710</v>
      </c>
      <c r="O608" s="136">
        <f>42820405+5000000</f>
        <v>47820405</v>
      </c>
      <c r="P608" s="58" t="s">
        <v>710</v>
      </c>
      <c r="Q608" s="136">
        <v>42820405</v>
      </c>
      <c r="R608" s="58" t="s">
        <v>710</v>
      </c>
      <c r="S608" s="136">
        <v>42820405</v>
      </c>
    </row>
    <row r="609" spans="1:19" s="2" customFormat="1" ht="128.25" customHeight="1">
      <c r="A609" s="59" t="s">
        <v>1216</v>
      </c>
      <c r="B609" s="56" t="s">
        <v>704</v>
      </c>
      <c r="C609" s="56" t="s">
        <v>1336</v>
      </c>
      <c r="D609" s="56" t="s">
        <v>706</v>
      </c>
      <c r="E609" s="56" t="s">
        <v>711</v>
      </c>
      <c r="F609" s="56" t="s">
        <v>707</v>
      </c>
      <c r="G609" s="60" t="s">
        <v>708</v>
      </c>
      <c r="H609" s="56" t="s">
        <v>709</v>
      </c>
      <c r="I609" s="60" t="s">
        <v>1682</v>
      </c>
      <c r="J609" s="57">
        <v>92000</v>
      </c>
      <c r="K609" s="136">
        <v>52073270</v>
      </c>
      <c r="L609" s="58" t="s">
        <v>712</v>
      </c>
      <c r="M609" s="136">
        <v>57151990</v>
      </c>
      <c r="N609" s="58" t="s">
        <v>712</v>
      </c>
      <c r="O609" s="136">
        <v>57087976</v>
      </c>
      <c r="P609" s="58" t="s">
        <v>712</v>
      </c>
      <c r="Q609" s="136">
        <v>57087976</v>
      </c>
      <c r="R609" s="58" t="s">
        <v>712</v>
      </c>
      <c r="S609" s="136">
        <v>57087976</v>
      </c>
    </row>
    <row r="610" spans="1:19" s="2" customFormat="1" ht="135" customHeight="1">
      <c r="A610" s="59" t="s">
        <v>1217</v>
      </c>
      <c r="B610" s="56" t="s">
        <v>704</v>
      </c>
      <c r="C610" s="56" t="s">
        <v>1336</v>
      </c>
      <c r="D610" s="56" t="s">
        <v>706</v>
      </c>
      <c r="E610" s="56" t="s">
        <v>713</v>
      </c>
      <c r="F610" s="56" t="s">
        <v>707</v>
      </c>
      <c r="G610" s="60" t="s">
        <v>708</v>
      </c>
      <c r="H610" s="56" t="s">
        <v>709</v>
      </c>
      <c r="I610" s="60" t="s">
        <v>1682</v>
      </c>
      <c r="J610" s="57">
        <v>100190</v>
      </c>
      <c r="K610" s="136">
        <v>25611617</v>
      </c>
      <c r="L610" s="58" t="s">
        <v>714</v>
      </c>
      <c r="M610" s="136">
        <v>29091619</v>
      </c>
      <c r="N610" s="58" t="s">
        <v>714</v>
      </c>
      <c r="O610" s="136">
        <v>29089226</v>
      </c>
      <c r="P610" s="58" t="s">
        <v>714</v>
      </c>
      <c r="Q610" s="136">
        <v>29089226</v>
      </c>
      <c r="R610" s="58" t="s">
        <v>714</v>
      </c>
      <c r="S610" s="136">
        <v>29089226</v>
      </c>
    </row>
    <row r="611" spans="1:19" s="2" customFormat="1" ht="130.15" customHeight="1">
      <c r="A611" s="59" t="s">
        <v>1218</v>
      </c>
      <c r="B611" s="56" t="s">
        <v>704</v>
      </c>
      <c r="C611" s="56" t="s">
        <v>1336</v>
      </c>
      <c r="D611" s="56" t="s">
        <v>706</v>
      </c>
      <c r="E611" s="56" t="s">
        <v>715</v>
      </c>
      <c r="F611" s="56" t="s">
        <v>707</v>
      </c>
      <c r="G611" s="60" t="s">
        <v>708</v>
      </c>
      <c r="H611" s="56" t="s">
        <v>709</v>
      </c>
      <c r="I611" s="60" t="s">
        <v>1683</v>
      </c>
      <c r="J611" s="57">
        <v>54693</v>
      </c>
      <c r="K611" s="136">
        <v>69758808</v>
      </c>
      <c r="L611" s="58">
        <v>56220</v>
      </c>
      <c r="M611" s="136">
        <v>64488339</v>
      </c>
      <c r="N611" s="58" t="s">
        <v>716</v>
      </c>
      <c r="O611" s="136">
        <f>64436931+10000000</f>
        <v>74436931</v>
      </c>
      <c r="P611" s="58" t="s">
        <v>716</v>
      </c>
      <c r="Q611" s="136">
        <v>64436931</v>
      </c>
      <c r="R611" s="58" t="s">
        <v>716</v>
      </c>
      <c r="S611" s="136">
        <v>64436931</v>
      </c>
    </row>
    <row r="612" spans="1:19" s="2" customFormat="1" ht="135" customHeight="1">
      <c r="A612" s="59" t="s">
        <v>1219</v>
      </c>
      <c r="B612" s="56" t="s">
        <v>704</v>
      </c>
      <c r="C612" s="56" t="s">
        <v>1336</v>
      </c>
      <c r="D612" s="56" t="s">
        <v>706</v>
      </c>
      <c r="E612" s="56" t="s">
        <v>717</v>
      </c>
      <c r="F612" s="56" t="s">
        <v>707</v>
      </c>
      <c r="G612" s="60" t="s">
        <v>708</v>
      </c>
      <c r="H612" s="56" t="s">
        <v>709</v>
      </c>
      <c r="I612" s="60" t="s">
        <v>1682</v>
      </c>
      <c r="J612" s="57">
        <v>16643</v>
      </c>
      <c r="K612" s="136">
        <v>33971556</v>
      </c>
      <c r="L612" s="58" t="s">
        <v>718</v>
      </c>
      <c r="M612" s="136">
        <v>33368764</v>
      </c>
      <c r="N612" s="58" t="s">
        <v>718</v>
      </c>
      <c r="O612" s="136">
        <f>33368764+5000000</f>
        <v>38368764</v>
      </c>
      <c r="P612" s="58" t="s">
        <v>718</v>
      </c>
      <c r="Q612" s="136">
        <v>33368764</v>
      </c>
      <c r="R612" s="58" t="s">
        <v>718</v>
      </c>
      <c r="S612" s="136">
        <v>33368764</v>
      </c>
    </row>
    <row r="613" spans="1:19" s="2" customFormat="1" ht="130.5" customHeight="1">
      <c r="A613" s="59" t="s">
        <v>1220</v>
      </c>
      <c r="B613" s="56" t="s">
        <v>704</v>
      </c>
      <c r="C613" s="56" t="s">
        <v>1336</v>
      </c>
      <c r="D613" s="56" t="s">
        <v>706</v>
      </c>
      <c r="E613" s="56" t="s">
        <v>719</v>
      </c>
      <c r="F613" s="56" t="s">
        <v>707</v>
      </c>
      <c r="G613" s="60" t="s">
        <v>708</v>
      </c>
      <c r="H613" s="56" t="s">
        <v>709</v>
      </c>
      <c r="I613" s="60" t="s">
        <v>1684</v>
      </c>
      <c r="J613" s="57">
        <v>35112</v>
      </c>
      <c r="K613" s="136">
        <v>15436482</v>
      </c>
      <c r="L613" s="58" t="s">
        <v>720</v>
      </c>
      <c r="M613" s="136">
        <v>13436482</v>
      </c>
      <c r="N613" s="58" t="s">
        <v>720</v>
      </c>
      <c r="O613" s="136">
        <f>13436482+3000000</f>
        <v>16436482</v>
      </c>
      <c r="P613" s="58" t="s">
        <v>720</v>
      </c>
      <c r="Q613" s="136">
        <v>13436482</v>
      </c>
      <c r="R613" s="58" t="s">
        <v>720</v>
      </c>
      <c r="S613" s="136">
        <v>13436482</v>
      </c>
    </row>
    <row r="614" spans="1:19" s="2" customFormat="1" ht="105.75" customHeight="1">
      <c r="A614" s="59" t="s">
        <v>1221</v>
      </c>
      <c r="B614" s="56" t="s">
        <v>704</v>
      </c>
      <c r="C614" s="56" t="s">
        <v>1336</v>
      </c>
      <c r="D614" s="56" t="s">
        <v>706</v>
      </c>
      <c r="E614" s="56" t="s">
        <v>705</v>
      </c>
      <c r="F614" s="56" t="s">
        <v>707</v>
      </c>
      <c r="G614" s="60" t="s">
        <v>721</v>
      </c>
      <c r="H614" s="56" t="s">
        <v>709</v>
      </c>
      <c r="I614" s="60" t="s">
        <v>1682</v>
      </c>
      <c r="J614" s="57">
        <v>18776</v>
      </c>
      <c r="K614" s="136">
        <v>28484093</v>
      </c>
      <c r="L614" s="58">
        <v>17950</v>
      </c>
      <c r="M614" s="136">
        <v>26862619</v>
      </c>
      <c r="N614" s="58" t="s">
        <v>722</v>
      </c>
      <c r="O614" s="136">
        <f>26875549+10000000</f>
        <v>36875549</v>
      </c>
      <c r="P614" s="58" t="s">
        <v>722</v>
      </c>
      <c r="Q614" s="136">
        <v>26875549</v>
      </c>
      <c r="R614" s="58" t="s">
        <v>722</v>
      </c>
      <c r="S614" s="136">
        <v>26875549</v>
      </c>
    </row>
    <row r="615" spans="1:19" s="2" customFormat="1" ht="125.25" customHeight="1">
      <c r="A615" s="59" t="s">
        <v>1222</v>
      </c>
      <c r="B615" s="56" t="s">
        <v>704</v>
      </c>
      <c r="C615" s="56" t="s">
        <v>1336</v>
      </c>
      <c r="D615" s="56" t="s">
        <v>706</v>
      </c>
      <c r="E615" s="56" t="s">
        <v>711</v>
      </c>
      <c r="F615" s="56" t="s">
        <v>707</v>
      </c>
      <c r="G615" s="60" t="s">
        <v>721</v>
      </c>
      <c r="H615" s="56" t="s">
        <v>709</v>
      </c>
      <c r="I615" s="60" t="s">
        <v>1682</v>
      </c>
      <c r="J615" s="57">
        <v>46687</v>
      </c>
      <c r="K615" s="136">
        <v>56212089</v>
      </c>
      <c r="L615" s="58" t="s">
        <v>723</v>
      </c>
      <c r="M615" s="136">
        <v>59992542</v>
      </c>
      <c r="N615" s="58" t="s">
        <v>723</v>
      </c>
      <c r="O615" s="136">
        <f>54489886+11647095</f>
        <v>66136981</v>
      </c>
      <c r="P615" s="58" t="s">
        <v>723</v>
      </c>
      <c r="Q615" s="136">
        <f>45657439+8832447</f>
        <v>54489886</v>
      </c>
      <c r="R615" s="58" t="s">
        <v>723</v>
      </c>
      <c r="S615" s="136">
        <f>45657439+8832447</f>
        <v>54489886</v>
      </c>
    </row>
    <row r="616" spans="1:19" s="2" customFormat="1" ht="122.25" customHeight="1">
      <c r="A616" s="59" t="s">
        <v>1223</v>
      </c>
      <c r="B616" s="56" t="s">
        <v>704</v>
      </c>
      <c r="C616" s="56" t="s">
        <v>1336</v>
      </c>
      <c r="D616" s="56" t="s">
        <v>706</v>
      </c>
      <c r="E616" s="56" t="s">
        <v>713</v>
      </c>
      <c r="F616" s="56" t="s">
        <v>707</v>
      </c>
      <c r="G616" s="60" t="s">
        <v>721</v>
      </c>
      <c r="H616" s="56" t="s">
        <v>709</v>
      </c>
      <c r="I616" s="60" t="s">
        <v>1682</v>
      </c>
      <c r="J616" s="57">
        <v>52980</v>
      </c>
      <c r="K616" s="136">
        <v>60681149</v>
      </c>
      <c r="L616" s="58" t="s">
        <v>724</v>
      </c>
      <c r="M616" s="136">
        <f>60915743+4698482</f>
        <v>65614225</v>
      </c>
      <c r="N616" s="58" t="s">
        <v>724</v>
      </c>
      <c r="O616" s="136">
        <v>75966192</v>
      </c>
      <c r="P616" s="58" t="s">
        <v>724</v>
      </c>
      <c r="Q616" s="136">
        <f>49410478+19965788</f>
        <v>69376266</v>
      </c>
      <c r="R616" s="58" t="s">
        <v>724</v>
      </c>
      <c r="S616" s="136">
        <f>49410478+19965788</f>
        <v>69376266</v>
      </c>
    </row>
    <row r="617" spans="1:19" s="2" customFormat="1" ht="122.25" customHeight="1">
      <c r="A617" s="59" t="s">
        <v>1224</v>
      </c>
      <c r="B617" s="56" t="s">
        <v>704</v>
      </c>
      <c r="C617" s="56" t="s">
        <v>1336</v>
      </c>
      <c r="D617" s="56" t="s">
        <v>706</v>
      </c>
      <c r="E617" s="56" t="s">
        <v>715</v>
      </c>
      <c r="F617" s="56" t="s">
        <v>707</v>
      </c>
      <c r="G617" s="60" t="s">
        <v>721</v>
      </c>
      <c r="H617" s="56" t="s">
        <v>709</v>
      </c>
      <c r="I617" s="60" t="s">
        <v>1682</v>
      </c>
      <c r="J617" s="57">
        <v>8850</v>
      </c>
      <c r="K617" s="136">
        <v>12780792</v>
      </c>
      <c r="L617" s="58">
        <v>8380</v>
      </c>
      <c r="M617" s="136">
        <v>12074767</v>
      </c>
      <c r="N617" s="58" t="s">
        <v>725</v>
      </c>
      <c r="O617" s="136">
        <v>12126176</v>
      </c>
      <c r="P617" s="58" t="s">
        <v>725</v>
      </c>
      <c r="Q617" s="136">
        <v>12126176</v>
      </c>
      <c r="R617" s="58" t="s">
        <v>725</v>
      </c>
      <c r="S617" s="136">
        <v>12126176</v>
      </c>
    </row>
    <row r="618" spans="1:19" s="2" customFormat="1" ht="130.5" customHeight="1">
      <c r="A618" s="59" t="s">
        <v>1225</v>
      </c>
      <c r="B618" s="56" t="s">
        <v>704</v>
      </c>
      <c r="C618" s="56" t="s">
        <v>1336</v>
      </c>
      <c r="D618" s="56" t="s">
        <v>706</v>
      </c>
      <c r="E618" s="56" t="s">
        <v>726</v>
      </c>
      <c r="F618" s="56" t="s">
        <v>707</v>
      </c>
      <c r="G618" s="60" t="s">
        <v>721</v>
      </c>
      <c r="H618" s="56" t="s">
        <v>709</v>
      </c>
      <c r="I618" s="60" t="s">
        <v>1682</v>
      </c>
      <c r="J618" s="57">
        <v>1200</v>
      </c>
      <c r="K618" s="136">
        <v>861475</v>
      </c>
      <c r="L618" s="58" t="s">
        <v>727</v>
      </c>
      <c r="M618" s="136">
        <v>430737</v>
      </c>
      <c r="N618" s="58" t="s">
        <v>727</v>
      </c>
      <c r="O618" s="136">
        <v>430737</v>
      </c>
      <c r="P618" s="58" t="s">
        <v>727</v>
      </c>
      <c r="Q618" s="136">
        <v>430737</v>
      </c>
      <c r="R618" s="58" t="s">
        <v>727</v>
      </c>
      <c r="S618" s="136">
        <v>430737</v>
      </c>
    </row>
    <row r="619" spans="1:19" s="2" customFormat="1" ht="132" customHeight="1">
      <c r="A619" s="59" t="s">
        <v>1226</v>
      </c>
      <c r="B619" s="56" t="s">
        <v>704</v>
      </c>
      <c r="C619" s="56" t="s">
        <v>1336</v>
      </c>
      <c r="D619" s="56" t="s">
        <v>706</v>
      </c>
      <c r="E619" s="56" t="s">
        <v>728</v>
      </c>
      <c r="F619" s="56" t="s">
        <v>707</v>
      </c>
      <c r="G619" s="60" t="s">
        <v>1213</v>
      </c>
      <c r="H619" s="56" t="s">
        <v>709</v>
      </c>
      <c r="I619" s="60" t="s">
        <v>1682</v>
      </c>
      <c r="J619" s="57">
        <v>99104</v>
      </c>
      <c r="K619" s="136">
        <v>27093448</v>
      </c>
      <c r="L619" s="58" t="s">
        <v>729</v>
      </c>
      <c r="M619" s="136">
        <v>24612232</v>
      </c>
      <c r="N619" s="58" t="s">
        <v>729</v>
      </c>
      <c r="O619" s="136">
        <f>24612232+5000000</f>
        <v>29612232</v>
      </c>
      <c r="P619" s="58" t="s">
        <v>729</v>
      </c>
      <c r="Q619" s="136">
        <v>24612232</v>
      </c>
      <c r="R619" s="58" t="s">
        <v>729</v>
      </c>
      <c r="S619" s="136">
        <v>24612232</v>
      </c>
    </row>
    <row r="620" spans="1:19" s="2" customFormat="1" ht="207" customHeight="1">
      <c r="A620" s="59" t="s">
        <v>1227</v>
      </c>
      <c r="B620" s="56" t="s">
        <v>704</v>
      </c>
      <c r="C620" s="56" t="s">
        <v>1336</v>
      </c>
      <c r="D620" s="56" t="s">
        <v>731</v>
      </c>
      <c r="E620" s="56" t="s">
        <v>730</v>
      </c>
      <c r="F620" s="56" t="s">
        <v>707</v>
      </c>
      <c r="G620" s="60" t="s">
        <v>732</v>
      </c>
      <c r="H620" s="56" t="s">
        <v>709</v>
      </c>
      <c r="I620" s="60" t="s">
        <v>1685</v>
      </c>
      <c r="J620" s="57">
        <v>1293</v>
      </c>
      <c r="K620" s="136">
        <v>283264654</v>
      </c>
      <c r="L620" s="58" t="s">
        <v>733</v>
      </c>
      <c r="M620" s="136">
        <v>336404213</v>
      </c>
      <c r="N620" s="58" t="s">
        <v>733</v>
      </c>
      <c r="O620" s="136">
        <v>336404213</v>
      </c>
      <c r="P620" s="58" t="s">
        <v>733</v>
      </c>
      <c r="Q620" s="136">
        <v>336404213</v>
      </c>
      <c r="R620" s="58" t="s">
        <v>733</v>
      </c>
      <c r="S620" s="136">
        <v>336404213</v>
      </c>
    </row>
    <row r="621" spans="1:19" s="2" customFormat="1" ht="141.75">
      <c r="A621" s="59" t="s">
        <v>1228</v>
      </c>
      <c r="B621" s="56" t="s">
        <v>704</v>
      </c>
      <c r="C621" s="56" t="s">
        <v>1336</v>
      </c>
      <c r="D621" s="56" t="s">
        <v>731</v>
      </c>
      <c r="E621" s="56" t="s">
        <v>734</v>
      </c>
      <c r="F621" s="56" t="s">
        <v>707</v>
      </c>
      <c r="G621" s="60" t="s">
        <v>732</v>
      </c>
      <c r="H621" s="56" t="s">
        <v>709</v>
      </c>
      <c r="I621" s="60" t="s">
        <v>1685</v>
      </c>
      <c r="J621" s="57">
        <v>166</v>
      </c>
      <c r="K621" s="136">
        <v>19233025</v>
      </c>
      <c r="L621" s="58" t="s">
        <v>735</v>
      </c>
      <c r="M621" s="136">
        <v>23962725</v>
      </c>
      <c r="N621" s="58" t="s">
        <v>735</v>
      </c>
      <c r="O621" s="136">
        <v>23962725</v>
      </c>
      <c r="P621" s="58" t="s">
        <v>735</v>
      </c>
      <c r="Q621" s="136">
        <v>23962725</v>
      </c>
      <c r="R621" s="58" t="s">
        <v>735</v>
      </c>
      <c r="S621" s="136">
        <v>23962725</v>
      </c>
    </row>
    <row r="622" spans="1:19" s="2" customFormat="1" ht="141.75">
      <c r="A622" s="59" t="s">
        <v>1229</v>
      </c>
      <c r="B622" s="56" t="s">
        <v>704</v>
      </c>
      <c r="C622" s="56" t="s">
        <v>1336</v>
      </c>
      <c r="D622" s="56" t="s">
        <v>731</v>
      </c>
      <c r="E622" s="56" t="s">
        <v>736</v>
      </c>
      <c r="F622" s="56" t="s">
        <v>707</v>
      </c>
      <c r="G622" s="56" t="s">
        <v>737</v>
      </c>
      <c r="H622" s="56" t="s">
        <v>709</v>
      </c>
      <c r="I622" s="60" t="s">
        <v>1686</v>
      </c>
      <c r="J622" s="57">
        <v>139</v>
      </c>
      <c r="K622" s="136">
        <v>485454</v>
      </c>
      <c r="L622" s="58" t="s">
        <v>738</v>
      </c>
      <c r="M622" s="136">
        <v>561959</v>
      </c>
      <c r="N622" s="58" t="s">
        <v>738</v>
      </c>
      <c r="O622" s="136">
        <v>634992</v>
      </c>
      <c r="P622" s="58" t="s">
        <v>738</v>
      </c>
      <c r="Q622" s="136">
        <v>634992</v>
      </c>
      <c r="R622" s="58" t="s">
        <v>738</v>
      </c>
      <c r="S622" s="136">
        <v>634992</v>
      </c>
    </row>
    <row r="623" spans="1:19" s="2" customFormat="1" ht="141.75">
      <c r="A623" s="59" t="s">
        <v>1230</v>
      </c>
      <c r="B623" s="56" t="s">
        <v>704</v>
      </c>
      <c r="C623" s="56" t="s">
        <v>1336</v>
      </c>
      <c r="D623" s="56" t="s">
        <v>731</v>
      </c>
      <c r="E623" s="56" t="s">
        <v>739</v>
      </c>
      <c r="F623" s="56" t="s">
        <v>707</v>
      </c>
      <c r="G623" s="60" t="s">
        <v>732</v>
      </c>
      <c r="H623" s="56" t="s">
        <v>709</v>
      </c>
      <c r="I623" s="60" t="s">
        <v>1685</v>
      </c>
      <c r="J623" s="57">
        <v>2382</v>
      </c>
      <c r="K623" s="136">
        <v>99086508</v>
      </c>
      <c r="L623" s="58" t="s">
        <v>740</v>
      </c>
      <c r="M623" s="136">
        <v>103523885</v>
      </c>
      <c r="N623" s="58" t="s">
        <v>740</v>
      </c>
      <c r="O623" s="136">
        <v>103523885</v>
      </c>
      <c r="P623" s="58" t="s">
        <v>740</v>
      </c>
      <c r="Q623" s="136">
        <v>103523885</v>
      </c>
      <c r="R623" s="58" t="s">
        <v>740</v>
      </c>
      <c r="S623" s="136">
        <v>103523885</v>
      </c>
    </row>
    <row r="624" spans="1:19" s="2" customFormat="1" ht="141.75">
      <c r="A624" s="59" t="s">
        <v>1231</v>
      </c>
      <c r="B624" s="56" t="s">
        <v>704</v>
      </c>
      <c r="C624" s="56" t="s">
        <v>1336</v>
      </c>
      <c r="D624" s="56" t="s">
        <v>731</v>
      </c>
      <c r="E624" s="56" t="s">
        <v>741</v>
      </c>
      <c r="F624" s="56" t="s">
        <v>707</v>
      </c>
      <c r="G624" s="56" t="s">
        <v>737</v>
      </c>
      <c r="H624" s="56" t="s">
        <v>709</v>
      </c>
      <c r="I624" s="60" t="s">
        <v>1686</v>
      </c>
      <c r="J624" s="57">
        <v>150</v>
      </c>
      <c r="K624" s="136">
        <v>1629649</v>
      </c>
      <c r="L624" s="58" t="s">
        <v>742</v>
      </c>
      <c r="M624" s="136">
        <v>1659335</v>
      </c>
      <c r="N624" s="58" t="s">
        <v>742</v>
      </c>
      <c r="O624" s="136">
        <v>1659335</v>
      </c>
      <c r="P624" s="58" t="s">
        <v>742</v>
      </c>
      <c r="Q624" s="136">
        <v>1659335</v>
      </c>
      <c r="R624" s="58" t="s">
        <v>742</v>
      </c>
      <c r="S624" s="136">
        <v>1659335</v>
      </c>
    </row>
    <row r="625" spans="1:19" s="2" customFormat="1" ht="209.25" customHeight="1">
      <c r="A625" s="59" t="s">
        <v>1232</v>
      </c>
      <c r="B625" s="56" t="s">
        <v>704</v>
      </c>
      <c r="C625" s="56" t="s">
        <v>1336</v>
      </c>
      <c r="D625" s="56" t="s">
        <v>731</v>
      </c>
      <c r="E625" s="56" t="s">
        <v>743</v>
      </c>
      <c r="F625" s="56" t="s">
        <v>707</v>
      </c>
      <c r="G625" s="60" t="s">
        <v>732</v>
      </c>
      <c r="H625" s="56" t="s">
        <v>709</v>
      </c>
      <c r="I625" s="60" t="s">
        <v>1687</v>
      </c>
      <c r="J625" s="57">
        <v>7217</v>
      </c>
      <c r="K625" s="136">
        <v>863000574</v>
      </c>
      <c r="L625" s="58" t="s">
        <v>744</v>
      </c>
      <c r="M625" s="136">
        <v>847291067</v>
      </c>
      <c r="N625" s="58" t="s">
        <v>744</v>
      </c>
      <c r="O625" s="136">
        <f>930028077+3000</f>
        <v>930031077</v>
      </c>
      <c r="P625" s="58" t="s">
        <v>744</v>
      </c>
      <c r="Q625" s="136">
        <v>750933635</v>
      </c>
      <c r="R625" s="58" t="s">
        <v>744</v>
      </c>
      <c r="S625" s="136">
        <v>750933635</v>
      </c>
    </row>
    <row r="626" spans="1:19" s="2" customFormat="1" ht="207.75" customHeight="1">
      <c r="A626" s="59" t="s">
        <v>1233</v>
      </c>
      <c r="B626" s="56" t="s">
        <v>704</v>
      </c>
      <c r="C626" s="56" t="s">
        <v>1336</v>
      </c>
      <c r="D626" s="56" t="s">
        <v>731</v>
      </c>
      <c r="E626" s="56" t="s">
        <v>745</v>
      </c>
      <c r="F626" s="56" t="s">
        <v>707</v>
      </c>
      <c r="G626" s="56" t="s">
        <v>737</v>
      </c>
      <c r="H626" s="56" t="s">
        <v>709</v>
      </c>
      <c r="I626" s="60" t="s">
        <v>1686</v>
      </c>
      <c r="J626" s="57">
        <v>559</v>
      </c>
      <c r="K626" s="136">
        <v>26102469</v>
      </c>
      <c r="L626" s="58" t="s">
        <v>746</v>
      </c>
      <c r="M626" s="136">
        <v>27618311</v>
      </c>
      <c r="N626" s="58" t="s">
        <v>746</v>
      </c>
      <c r="O626" s="136">
        <v>32633623</v>
      </c>
      <c r="P626" s="58" t="s">
        <v>746</v>
      </c>
      <c r="Q626" s="136">
        <v>21505336</v>
      </c>
      <c r="R626" s="58" t="s">
        <v>746</v>
      </c>
      <c r="S626" s="136">
        <v>21505336</v>
      </c>
    </row>
    <row r="627" spans="1:19" s="2" customFormat="1" ht="202.5" customHeight="1">
      <c r="A627" s="59" t="s">
        <v>1234</v>
      </c>
      <c r="B627" s="56" t="s">
        <v>704</v>
      </c>
      <c r="C627" s="56" t="s">
        <v>1336</v>
      </c>
      <c r="D627" s="56" t="s">
        <v>731</v>
      </c>
      <c r="E627" s="56" t="s">
        <v>747</v>
      </c>
      <c r="F627" s="56" t="s">
        <v>707</v>
      </c>
      <c r="G627" s="56" t="s">
        <v>732</v>
      </c>
      <c r="H627" s="56" t="s">
        <v>709</v>
      </c>
      <c r="I627" s="60" t="s">
        <v>1688</v>
      </c>
      <c r="J627" s="57">
        <v>62</v>
      </c>
      <c r="K627" s="136">
        <v>2617782</v>
      </c>
      <c r="L627" s="58" t="s">
        <v>748</v>
      </c>
      <c r="M627" s="136">
        <v>10749166</v>
      </c>
      <c r="N627" s="58" t="s">
        <v>748</v>
      </c>
      <c r="O627" s="136">
        <v>10749166</v>
      </c>
      <c r="P627" s="58" t="s">
        <v>748</v>
      </c>
      <c r="Q627" s="136">
        <v>10749166</v>
      </c>
      <c r="R627" s="58" t="s">
        <v>748</v>
      </c>
      <c r="S627" s="136">
        <v>10749166</v>
      </c>
    </row>
    <row r="628" spans="1:19" s="2" customFormat="1" ht="210.75" customHeight="1">
      <c r="A628" s="59" t="s">
        <v>1235</v>
      </c>
      <c r="B628" s="56" t="s">
        <v>704</v>
      </c>
      <c r="C628" s="56" t="s">
        <v>1336</v>
      </c>
      <c r="D628" s="56" t="s">
        <v>731</v>
      </c>
      <c r="E628" s="56" t="s">
        <v>749</v>
      </c>
      <c r="F628" s="56" t="s">
        <v>707</v>
      </c>
      <c r="G628" s="56" t="s">
        <v>732</v>
      </c>
      <c r="H628" s="56" t="s">
        <v>709</v>
      </c>
      <c r="I628" s="60" t="s">
        <v>1689</v>
      </c>
      <c r="J628" s="57">
        <v>425</v>
      </c>
      <c r="K628" s="136">
        <v>9396272</v>
      </c>
      <c r="L628" s="58" t="s">
        <v>750</v>
      </c>
      <c r="M628" s="136">
        <v>12489101</v>
      </c>
      <c r="N628" s="58" t="s">
        <v>750</v>
      </c>
      <c r="O628" s="136">
        <v>12489101</v>
      </c>
      <c r="P628" s="58" t="s">
        <v>750</v>
      </c>
      <c r="Q628" s="136">
        <v>12489101</v>
      </c>
      <c r="R628" s="58" t="s">
        <v>750</v>
      </c>
      <c r="S628" s="136">
        <v>12489101</v>
      </c>
    </row>
    <row r="629" spans="1:19" s="2" customFormat="1" ht="87.6" customHeight="1">
      <c r="A629" s="59" t="s">
        <v>1236</v>
      </c>
      <c r="B629" s="56" t="s">
        <v>704</v>
      </c>
      <c r="C629" s="56" t="s">
        <v>1336</v>
      </c>
      <c r="D629" s="56" t="s">
        <v>752</v>
      </c>
      <c r="E629" s="56" t="s">
        <v>751</v>
      </c>
      <c r="F629" s="56" t="s">
        <v>707</v>
      </c>
      <c r="G629" s="60" t="s">
        <v>753</v>
      </c>
      <c r="H629" s="56" t="s">
        <v>709</v>
      </c>
      <c r="I629" s="60" t="s">
        <v>1689</v>
      </c>
      <c r="J629" s="57">
        <v>682</v>
      </c>
      <c r="K629" s="136">
        <v>423870</v>
      </c>
      <c r="L629" s="58" t="s">
        <v>754</v>
      </c>
      <c r="M629" s="136">
        <v>604932</v>
      </c>
      <c r="N629" s="58" t="s">
        <v>754</v>
      </c>
      <c r="O629" s="136">
        <v>604932</v>
      </c>
      <c r="P629" s="58" t="s">
        <v>754</v>
      </c>
      <c r="Q629" s="136">
        <v>604932</v>
      </c>
      <c r="R629" s="58" t="s">
        <v>754</v>
      </c>
      <c r="S629" s="136">
        <v>604932</v>
      </c>
    </row>
    <row r="630" spans="1:19" s="2" customFormat="1" ht="136.5" customHeight="1">
      <c r="A630" s="59" t="s">
        <v>1237</v>
      </c>
      <c r="B630" s="56" t="s">
        <v>704</v>
      </c>
      <c r="C630" s="56" t="s">
        <v>1336</v>
      </c>
      <c r="D630" s="56" t="s">
        <v>756</v>
      </c>
      <c r="E630" s="60" t="s">
        <v>755</v>
      </c>
      <c r="F630" s="56" t="s">
        <v>707</v>
      </c>
      <c r="G630" s="60" t="s">
        <v>757</v>
      </c>
      <c r="H630" s="60" t="s">
        <v>127</v>
      </c>
      <c r="I630" s="60" t="s">
        <v>1690</v>
      </c>
      <c r="J630" s="57">
        <v>195</v>
      </c>
      <c r="K630" s="136">
        <v>25126652</v>
      </c>
      <c r="L630" s="58" t="s">
        <v>758</v>
      </c>
      <c r="M630" s="136">
        <v>25809054</v>
      </c>
      <c r="N630" s="58" t="s">
        <v>758</v>
      </c>
      <c r="O630" s="136">
        <v>25692191</v>
      </c>
      <c r="P630" s="58" t="s">
        <v>758</v>
      </c>
      <c r="Q630" s="136">
        <v>25618765</v>
      </c>
      <c r="R630" s="58" t="s">
        <v>758</v>
      </c>
      <c r="S630" s="136">
        <v>25560919</v>
      </c>
    </row>
    <row r="631" spans="1:19" s="2" customFormat="1" ht="144" customHeight="1">
      <c r="A631" s="59" t="s">
        <v>1238</v>
      </c>
      <c r="B631" s="56" t="s">
        <v>704</v>
      </c>
      <c r="C631" s="56" t="s">
        <v>1336</v>
      </c>
      <c r="D631" s="56" t="s">
        <v>756</v>
      </c>
      <c r="E631" s="60" t="s">
        <v>759</v>
      </c>
      <c r="F631" s="56" t="s">
        <v>707</v>
      </c>
      <c r="G631" s="60" t="s">
        <v>757</v>
      </c>
      <c r="H631" s="60" t="s">
        <v>127</v>
      </c>
      <c r="I631" s="60" t="s">
        <v>1691</v>
      </c>
      <c r="J631" s="57">
        <v>5</v>
      </c>
      <c r="K631" s="136">
        <v>3570228</v>
      </c>
      <c r="L631" s="58" t="s">
        <v>760</v>
      </c>
      <c r="M631" s="136">
        <v>4066470</v>
      </c>
      <c r="N631" s="58" t="s">
        <v>760</v>
      </c>
      <c r="O631" s="136">
        <v>4048157</v>
      </c>
      <c r="P631" s="58" t="s">
        <v>760</v>
      </c>
      <c r="Q631" s="136">
        <v>4036588</v>
      </c>
      <c r="R631" s="58" t="s">
        <v>760</v>
      </c>
      <c r="S631" s="136">
        <v>4027473</v>
      </c>
    </row>
    <row r="632" spans="1:19" s="2" customFormat="1" ht="135.75" customHeight="1">
      <c r="A632" s="59" t="s">
        <v>1239</v>
      </c>
      <c r="B632" s="56" t="s">
        <v>704</v>
      </c>
      <c r="C632" s="56" t="s">
        <v>1336</v>
      </c>
      <c r="D632" s="56" t="s">
        <v>756</v>
      </c>
      <c r="E632" s="56" t="s">
        <v>761</v>
      </c>
      <c r="F632" s="56" t="s">
        <v>707</v>
      </c>
      <c r="G632" s="60" t="s">
        <v>757</v>
      </c>
      <c r="H632" s="60" t="s">
        <v>127</v>
      </c>
      <c r="I632" s="111" t="s">
        <v>1770</v>
      </c>
      <c r="J632" s="57">
        <v>30</v>
      </c>
      <c r="K632" s="136">
        <v>8767000</v>
      </c>
      <c r="L632" s="58" t="s">
        <v>762</v>
      </c>
      <c r="M632" s="136">
        <v>0</v>
      </c>
      <c r="N632" s="58" t="s">
        <v>762</v>
      </c>
      <c r="O632" s="136">
        <v>0</v>
      </c>
      <c r="P632" s="58" t="s">
        <v>762</v>
      </c>
      <c r="Q632" s="136">
        <v>0</v>
      </c>
      <c r="R632" s="58" t="s">
        <v>762</v>
      </c>
      <c r="S632" s="136">
        <v>0</v>
      </c>
    </row>
    <row r="633" spans="1:19" s="2" customFormat="1" ht="137.25" customHeight="1">
      <c r="A633" s="59" t="s">
        <v>1240</v>
      </c>
      <c r="B633" s="56" t="s">
        <v>704</v>
      </c>
      <c r="C633" s="56" t="s">
        <v>1336</v>
      </c>
      <c r="D633" s="56" t="s">
        <v>756</v>
      </c>
      <c r="E633" s="56" t="s">
        <v>763</v>
      </c>
      <c r="F633" s="56" t="s">
        <v>707</v>
      </c>
      <c r="G633" s="60" t="s">
        <v>757</v>
      </c>
      <c r="H633" s="60" t="s">
        <v>127</v>
      </c>
      <c r="I633" s="60" t="s">
        <v>1691</v>
      </c>
      <c r="J633" s="199">
        <v>97</v>
      </c>
      <c r="K633" s="136">
        <v>1318835</v>
      </c>
      <c r="L633" s="58" t="s">
        <v>764</v>
      </c>
      <c r="M633" s="136">
        <v>1104141</v>
      </c>
      <c r="N633" s="58" t="s">
        <v>764</v>
      </c>
      <c r="O633" s="136">
        <v>1099168</v>
      </c>
      <c r="P633" s="58" t="s">
        <v>764</v>
      </c>
      <c r="Q633" s="136">
        <v>1096027</v>
      </c>
      <c r="R633" s="58" t="s">
        <v>764</v>
      </c>
      <c r="S633" s="136">
        <v>1093552</v>
      </c>
    </row>
    <row r="634" spans="1:19" s="2" customFormat="1" ht="126" customHeight="1">
      <c r="A634" s="59" t="s">
        <v>1241</v>
      </c>
      <c r="B634" s="56" t="s">
        <v>704</v>
      </c>
      <c r="C634" s="56" t="s">
        <v>1336</v>
      </c>
      <c r="D634" s="56" t="s">
        <v>756</v>
      </c>
      <c r="E634" s="56" t="s">
        <v>765</v>
      </c>
      <c r="F634" s="56" t="s">
        <v>707</v>
      </c>
      <c r="G634" s="60" t="s">
        <v>757</v>
      </c>
      <c r="H634" s="60" t="s">
        <v>127</v>
      </c>
      <c r="I634" s="60" t="s">
        <v>1692</v>
      </c>
      <c r="J634" s="200"/>
      <c r="K634" s="136">
        <v>8433089</v>
      </c>
      <c r="L634" s="58" t="s">
        <v>766</v>
      </c>
      <c r="M634" s="136">
        <v>8866379</v>
      </c>
      <c r="N634" s="58" t="s">
        <v>766</v>
      </c>
      <c r="O634" s="136">
        <v>8826449</v>
      </c>
      <c r="P634" s="58" t="s">
        <v>766</v>
      </c>
      <c r="Q634" s="136">
        <v>8801223</v>
      </c>
      <c r="R634" s="58" t="s">
        <v>766</v>
      </c>
      <c r="S634" s="136">
        <v>8781351</v>
      </c>
    </row>
    <row r="635" spans="1:19" s="2" customFormat="1" ht="119.25" customHeight="1">
      <c r="A635" s="59" t="s">
        <v>1242</v>
      </c>
      <c r="B635" s="56" t="s">
        <v>704</v>
      </c>
      <c r="C635" s="56" t="s">
        <v>1336</v>
      </c>
      <c r="D635" s="56" t="s">
        <v>756</v>
      </c>
      <c r="E635" s="60" t="s">
        <v>767</v>
      </c>
      <c r="F635" s="56" t="s">
        <v>707</v>
      </c>
      <c r="G635" s="60" t="s">
        <v>757</v>
      </c>
      <c r="H635" s="60" t="s">
        <v>127</v>
      </c>
      <c r="I635" s="60" t="s">
        <v>1691</v>
      </c>
      <c r="J635" s="199">
        <v>55</v>
      </c>
      <c r="K635" s="136">
        <v>10449387</v>
      </c>
      <c r="L635" s="58" t="s">
        <v>768</v>
      </c>
      <c r="M635" s="136">
        <v>10582890</v>
      </c>
      <c r="N635" s="58" t="s">
        <v>768</v>
      </c>
      <c r="O635" s="136">
        <v>10535230</v>
      </c>
      <c r="P635" s="58" t="s">
        <v>768</v>
      </c>
      <c r="Q635" s="136">
        <v>10505121</v>
      </c>
      <c r="R635" s="58" t="s">
        <v>768</v>
      </c>
      <c r="S635" s="136">
        <v>10481401</v>
      </c>
    </row>
    <row r="636" spans="1:19" s="2" customFormat="1" ht="126.75" customHeight="1">
      <c r="A636" s="59" t="s">
        <v>1243</v>
      </c>
      <c r="B636" s="56" t="s">
        <v>704</v>
      </c>
      <c r="C636" s="56" t="s">
        <v>1336</v>
      </c>
      <c r="D636" s="56" t="s">
        <v>756</v>
      </c>
      <c r="E636" s="60" t="s">
        <v>769</v>
      </c>
      <c r="F636" s="56" t="s">
        <v>707</v>
      </c>
      <c r="G636" s="60" t="s">
        <v>757</v>
      </c>
      <c r="H636" s="60" t="s">
        <v>127</v>
      </c>
      <c r="I636" s="60" t="s">
        <v>1691</v>
      </c>
      <c r="J636" s="200"/>
      <c r="K636" s="136">
        <v>869306</v>
      </c>
      <c r="L636" s="58" t="s">
        <v>770</v>
      </c>
      <c r="M636" s="136">
        <v>924063</v>
      </c>
      <c r="N636" s="58" t="s">
        <v>770</v>
      </c>
      <c r="O636" s="136">
        <v>919902</v>
      </c>
      <c r="P636" s="58" t="s">
        <v>770</v>
      </c>
      <c r="Q636" s="136">
        <v>917273</v>
      </c>
      <c r="R636" s="58" t="s">
        <v>770</v>
      </c>
      <c r="S636" s="136">
        <v>915201</v>
      </c>
    </row>
    <row r="637" spans="1:19" s="2" customFormat="1" ht="278.25" customHeight="1">
      <c r="A637" s="59" t="s">
        <v>1244</v>
      </c>
      <c r="B637" s="56" t="s">
        <v>704</v>
      </c>
      <c r="C637" s="56" t="s">
        <v>1336</v>
      </c>
      <c r="D637" s="56" t="s">
        <v>772</v>
      </c>
      <c r="E637" s="56" t="s">
        <v>771</v>
      </c>
      <c r="F637" s="56" t="s">
        <v>707</v>
      </c>
      <c r="G637" s="56" t="s">
        <v>757</v>
      </c>
      <c r="H637" s="60" t="s">
        <v>127</v>
      </c>
      <c r="I637" s="60" t="s">
        <v>1693</v>
      </c>
      <c r="J637" s="57">
        <v>510</v>
      </c>
      <c r="K637" s="136">
        <v>13188477</v>
      </c>
      <c r="L637" s="58" t="s">
        <v>773</v>
      </c>
      <c r="M637" s="136">
        <v>13358738</v>
      </c>
      <c r="N637" s="58" t="s">
        <v>773</v>
      </c>
      <c r="O637" s="136">
        <v>16397167</v>
      </c>
      <c r="P637" s="58" t="s">
        <v>773</v>
      </c>
      <c r="Q637" s="136">
        <v>13614257</v>
      </c>
      <c r="R637" s="58" t="s">
        <v>773</v>
      </c>
      <c r="S637" s="136">
        <v>13614257</v>
      </c>
    </row>
    <row r="638" spans="1:19" s="2" customFormat="1" ht="122.45" customHeight="1">
      <c r="A638" s="59" t="s">
        <v>1245</v>
      </c>
      <c r="B638" s="56" t="s">
        <v>704</v>
      </c>
      <c r="C638" s="56" t="s">
        <v>1336</v>
      </c>
      <c r="D638" s="56" t="s">
        <v>166</v>
      </c>
      <c r="E638" s="56" t="s">
        <v>774</v>
      </c>
      <c r="F638" s="56" t="s">
        <v>707</v>
      </c>
      <c r="G638" s="56" t="s">
        <v>154</v>
      </c>
      <c r="H638" s="60" t="s">
        <v>155</v>
      </c>
      <c r="I638" s="56" t="s">
        <v>1694</v>
      </c>
      <c r="J638" s="57">
        <v>270828</v>
      </c>
      <c r="K638" s="136">
        <v>4078780</v>
      </c>
      <c r="L638" s="58" t="s">
        <v>775</v>
      </c>
      <c r="M638" s="136">
        <v>4827459</v>
      </c>
      <c r="N638" s="58" t="s">
        <v>775</v>
      </c>
      <c r="O638" s="136">
        <v>4827459</v>
      </c>
      <c r="P638" s="58" t="s">
        <v>775</v>
      </c>
      <c r="Q638" s="136">
        <v>4827459</v>
      </c>
      <c r="R638" s="58" t="s">
        <v>775</v>
      </c>
      <c r="S638" s="136">
        <v>4827459</v>
      </c>
    </row>
    <row r="639" spans="1:19" s="2" customFormat="1" ht="276.75" customHeight="1">
      <c r="A639" s="59" t="s">
        <v>1246</v>
      </c>
      <c r="B639" s="56" t="s">
        <v>704</v>
      </c>
      <c r="C639" s="56" t="s">
        <v>1336</v>
      </c>
      <c r="D639" s="56" t="s">
        <v>772</v>
      </c>
      <c r="E639" s="56" t="s">
        <v>771</v>
      </c>
      <c r="F639" s="56" t="s">
        <v>707</v>
      </c>
      <c r="G639" s="56" t="s">
        <v>757</v>
      </c>
      <c r="H639" s="60" t="s">
        <v>127</v>
      </c>
      <c r="I639" s="60" t="s">
        <v>1695</v>
      </c>
      <c r="J639" s="57">
        <v>9560</v>
      </c>
      <c r="K639" s="136">
        <v>100029224.97</v>
      </c>
      <c r="L639" s="58" t="s">
        <v>776</v>
      </c>
      <c r="M639" s="136">
        <f>80120421+9669183</f>
        <v>89789604</v>
      </c>
      <c r="N639" s="58" t="s">
        <v>776</v>
      </c>
      <c r="O639" s="136">
        <v>114004246</v>
      </c>
      <c r="P639" s="58" t="s">
        <v>776</v>
      </c>
      <c r="Q639" s="136">
        <f>103716464-10000000</f>
        <v>93716464</v>
      </c>
      <c r="R639" s="58" t="s">
        <v>776</v>
      </c>
      <c r="S639" s="136">
        <f>103716464-10000000</f>
        <v>93716464</v>
      </c>
    </row>
    <row r="640" spans="1:19" s="2" customFormat="1" ht="141" customHeight="1">
      <c r="A640" s="59" t="s">
        <v>1247</v>
      </c>
      <c r="B640" s="56" t="s">
        <v>704</v>
      </c>
      <c r="C640" s="56" t="s">
        <v>1336</v>
      </c>
      <c r="D640" s="56" t="s">
        <v>133</v>
      </c>
      <c r="E640" s="56" t="s">
        <v>777</v>
      </c>
      <c r="F640" s="56" t="s">
        <v>707</v>
      </c>
      <c r="G640" s="56" t="s">
        <v>126</v>
      </c>
      <c r="H640" s="60" t="s">
        <v>127</v>
      </c>
      <c r="I640" s="56" t="s">
        <v>1696</v>
      </c>
      <c r="J640" s="57">
        <v>57</v>
      </c>
      <c r="K640" s="136">
        <v>5091442.8</v>
      </c>
      <c r="L640" s="58" t="s">
        <v>778</v>
      </c>
      <c r="M640" s="136">
        <v>4717321.8</v>
      </c>
      <c r="N640" s="58" t="s">
        <v>778</v>
      </c>
      <c r="O640" s="136">
        <v>4717321.8</v>
      </c>
      <c r="P640" s="58" t="s">
        <v>778</v>
      </c>
      <c r="Q640" s="136">
        <v>4717321.8</v>
      </c>
      <c r="R640" s="58" t="s">
        <v>778</v>
      </c>
      <c r="S640" s="136">
        <v>4717321.8</v>
      </c>
    </row>
    <row r="641" spans="1:19" s="2" customFormat="1" ht="147.6" customHeight="1">
      <c r="A641" s="59" t="s">
        <v>1248</v>
      </c>
      <c r="B641" s="56" t="s">
        <v>704</v>
      </c>
      <c r="C641" s="56" t="s">
        <v>1336</v>
      </c>
      <c r="D641" s="56" t="s">
        <v>133</v>
      </c>
      <c r="E641" s="56" t="s">
        <v>779</v>
      </c>
      <c r="F641" s="56" t="s">
        <v>707</v>
      </c>
      <c r="G641" s="56" t="s">
        <v>126</v>
      </c>
      <c r="H641" s="60" t="s">
        <v>127</v>
      </c>
      <c r="I641" s="56" t="s">
        <v>1696</v>
      </c>
      <c r="J641" s="57">
        <v>777</v>
      </c>
      <c r="K641" s="136">
        <v>70565617.200000003</v>
      </c>
      <c r="L641" s="58" t="s">
        <v>780</v>
      </c>
      <c r="M641" s="136">
        <v>78967957.599999994</v>
      </c>
      <c r="N641" s="58" t="s">
        <v>780</v>
      </c>
      <c r="O641" s="136">
        <f>85998757.6+2351664</f>
        <v>88350421.599999994</v>
      </c>
      <c r="P641" s="58" t="s">
        <v>780</v>
      </c>
      <c r="Q641" s="136">
        <f>87639277.6-4796476</f>
        <v>82842801.599999994</v>
      </c>
      <c r="R641" s="58" t="s">
        <v>780</v>
      </c>
      <c r="S641" s="136">
        <v>82842801.599999994</v>
      </c>
    </row>
    <row r="642" spans="1:19" s="2" customFormat="1" ht="163.9" customHeight="1">
      <c r="A642" s="59" t="s">
        <v>1249</v>
      </c>
      <c r="B642" s="56" t="s">
        <v>704</v>
      </c>
      <c r="C642" s="56" t="s">
        <v>1336</v>
      </c>
      <c r="D642" s="56" t="s">
        <v>133</v>
      </c>
      <c r="E642" s="56" t="s">
        <v>781</v>
      </c>
      <c r="F642" s="56" t="s">
        <v>707</v>
      </c>
      <c r="G642" s="56" t="s">
        <v>126</v>
      </c>
      <c r="H642" s="60" t="s">
        <v>127</v>
      </c>
      <c r="I642" s="56" t="s">
        <v>1696</v>
      </c>
      <c r="J642" s="57">
        <v>133</v>
      </c>
      <c r="K642" s="136">
        <v>12237329</v>
      </c>
      <c r="L642" s="58" t="s">
        <v>735</v>
      </c>
      <c r="M642" s="136">
        <v>15095428.5</v>
      </c>
      <c r="N642" s="58" t="s">
        <v>735</v>
      </c>
      <c r="O642" s="136">
        <v>15095428.5</v>
      </c>
      <c r="P642" s="58" t="s">
        <v>735</v>
      </c>
      <c r="Q642" s="136">
        <v>15095428.5</v>
      </c>
      <c r="R642" s="58" t="s">
        <v>735</v>
      </c>
      <c r="S642" s="136">
        <v>15095428.5</v>
      </c>
    </row>
    <row r="643" spans="1:19" s="2" customFormat="1" ht="147.6" customHeight="1">
      <c r="A643" s="59" t="s">
        <v>1250</v>
      </c>
      <c r="B643" s="56" t="s">
        <v>704</v>
      </c>
      <c r="C643" s="56" t="s">
        <v>1336</v>
      </c>
      <c r="D643" s="56" t="s">
        <v>133</v>
      </c>
      <c r="E643" s="56" t="s">
        <v>782</v>
      </c>
      <c r="F643" s="56" t="s">
        <v>707</v>
      </c>
      <c r="G643" s="56" t="s">
        <v>126</v>
      </c>
      <c r="H643" s="60" t="s">
        <v>127</v>
      </c>
      <c r="I643" s="56" t="s">
        <v>1696</v>
      </c>
      <c r="J643" s="57">
        <v>120</v>
      </c>
      <c r="K643" s="136">
        <v>10540180</v>
      </c>
      <c r="L643" s="58" t="s">
        <v>783</v>
      </c>
      <c r="M643" s="136">
        <v>12736767</v>
      </c>
      <c r="N643" s="58" t="s">
        <v>783</v>
      </c>
      <c r="O643" s="136">
        <v>12736767</v>
      </c>
      <c r="P643" s="58" t="s">
        <v>783</v>
      </c>
      <c r="Q643" s="136">
        <v>12736767</v>
      </c>
      <c r="R643" s="58" t="s">
        <v>783</v>
      </c>
      <c r="S643" s="136">
        <v>12736767</v>
      </c>
    </row>
    <row r="644" spans="1:19" s="2" customFormat="1" ht="146.44999999999999" customHeight="1">
      <c r="A644" s="59" t="s">
        <v>1251</v>
      </c>
      <c r="B644" s="56" t="s">
        <v>704</v>
      </c>
      <c r="C644" s="56" t="s">
        <v>1336</v>
      </c>
      <c r="D644" s="56" t="s">
        <v>133</v>
      </c>
      <c r="E644" s="56" t="s">
        <v>784</v>
      </c>
      <c r="F644" s="56" t="s">
        <v>707</v>
      </c>
      <c r="G644" s="56" t="s">
        <v>126</v>
      </c>
      <c r="H644" s="60" t="s">
        <v>127</v>
      </c>
      <c r="I644" s="56" t="s">
        <v>1696</v>
      </c>
      <c r="J644" s="57">
        <v>192</v>
      </c>
      <c r="K644" s="136">
        <v>17150124</v>
      </c>
      <c r="L644" s="58" t="s">
        <v>785</v>
      </c>
      <c r="M644" s="136">
        <v>21416638.100000001</v>
      </c>
      <c r="N644" s="58" t="s">
        <v>785</v>
      </c>
      <c r="O644" s="136">
        <v>21416638.100000001</v>
      </c>
      <c r="P644" s="58" t="s">
        <v>785</v>
      </c>
      <c r="Q644" s="136">
        <v>21416638.100000001</v>
      </c>
      <c r="R644" s="58" t="s">
        <v>785</v>
      </c>
      <c r="S644" s="136">
        <v>21416638.100000001</v>
      </c>
    </row>
    <row r="645" spans="1:19" s="2" customFormat="1" ht="134.44999999999999" customHeight="1">
      <c r="A645" s="59" t="s">
        <v>1252</v>
      </c>
      <c r="B645" s="56" t="s">
        <v>704</v>
      </c>
      <c r="C645" s="56" t="s">
        <v>1336</v>
      </c>
      <c r="D645" s="56" t="s">
        <v>133</v>
      </c>
      <c r="E645" s="56" t="s">
        <v>786</v>
      </c>
      <c r="F645" s="56" t="s">
        <v>707</v>
      </c>
      <c r="G645" s="56" t="s">
        <v>126</v>
      </c>
      <c r="H645" s="60" t="s">
        <v>127</v>
      </c>
      <c r="I645" s="56" t="s">
        <v>1696</v>
      </c>
      <c r="J645" s="57">
        <v>6</v>
      </c>
      <c r="K645" s="136">
        <v>535942</v>
      </c>
      <c r="L645" s="58" t="s">
        <v>762</v>
      </c>
      <c r="M645" s="136">
        <v>0</v>
      </c>
      <c r="N645" s="58" t="s">
        <v>762</v>
      </c>
      <c r="O645" s="136">
        <v>0</v>
      </c>
      <c r="P645" s="58" t="s">
        <v>762</v>
      </c>
      <c r="Q645" s="136">
        <v>0</v>
      </c>
      <c r="R645" s="58" t="s">
        <v>762</v>
      </c>
      <c r="S645" s="136">
        <v>0</v>
      </c>
    </row>
    <row r="646" spans="1:19" s="2" customFormat="1" ht="112.9" customHeight="1">
      <c r="A646" s="59" t="s">
        <v>1253</v>
      </c>
      <c r="B646" s="56" t="s">
        <v>704</v>
      </c>
      <c r="C646" s="56" t="s">
        <v>1336</v>
      </c>
      <c r="D646" s="56" t="s">
        <v>163</v>
      </c>
      <c r="E646" s="56" t="s">
        <v>787</v>
      </c>
      <c r="F646" s="56" t="s">
        <v>707</v>
      </c>
      <c r="G646" s="56" t="s">
        <v>154</v>
      </c>
      <c r="H646" s="60" t="s">
        <v>155</v>
      </c>
      <c r="I646" s="56" t="s">
        <v>1697</v>
      </c>
      <c r="J646" s="57">
        <v>76752</v>
      </c>
      <c r="K646" s="136">
        <v>793151</v>
      </c>
      <c r="L646" s="58" t="s">
        <v>788</v>
      </c>
      <c r="M646" s="136">
        <v>347341</v>
      </c>
      <c r="N646" s="58" t="s">
        <v>788</v>
      </c>
      <c r="O646" s="136">
        <v>347341</v>
      </c>
      <c r="P646" s="58" t="s">
        <v>788</v>
      </c>
      <c r="Q646" s="136">
        <v>347341</v>
      </c>
      <c r="R646" s="58" t="s">
        <v>788</v>
      </c>
      <c r="S646" s="136">
        <v>347341</v>
      </c>
    </row>
    <row r="647" spans="1:19" s="2" customFormat="1" ht="171" customHeight="1">
      <c r="A647" s="59" t="s">
        <v>1254</v>
      </c>
      <c r="B647" s="56" t="s">
        <v>704</v>
      </c>
      <c r="C647" s="56" t="s">
        <v>1336</v>
      </c>
      <c r="D647" s="56" t="s">
        <v>790</v>
      </c>
      <c r="E647" s="56" t="s">
        <v>789</v>
      </c>
      <c r="F647" s="56" t="s">
        <v>707</v>
      </c>
      <c r="G647" s="60" t="s">
        <v>732</v>
      </c>
      <c r="H647" s="56" t="s">
        <v>709</v>
      </c>
      <c r="I647" s="60" t="s">
        <v>1698</v>
      </c>
      <c r="J647" s="57">
        <v>2559</v>
      </c>
      <c r="K647" s="136">
        <v>127241344.38</v>
      </c>
      <c r="L647" s="58" t="s">
        <v>791</v>
      </c>
      <c r="M647" s="136">
        <f>144302692+1532215</f>
        <v>145834907</v>
      </c>
      <c r="N647" s="58" t="s">
        <v>791</v>
      </c>
      <c r="O647" s="136">
        <f>200463002-54224108</f>
        <v>146238894</v>
      </c>
      <c r="P647" s="58" t="s">
        <v>791</v>
      </c>
      <c r="Q647" s="136">
        <f>137316459-11224108</f>
        <v>126092351</v>
      </c>
      <c r="R647" s="58" t="s">
        <v>791</v>
      </c>
      <c r="S647" s="136">
        <f>137316459-11224108</f>
        <v>126092351</v>
      </c>
    </row>
    <row r="648" spans="1:19" s="2" customFormat="1" ht="134.44999999999999" customHeight="1">
      <c r="A648" s="59" t="s">
        <v>1255</v>
      </c>
      <c r="B648" s="56" t="s">
        <v>704</v>
      </c>
      <c r="C648" s="56" t="s">
        <v>1336</v>
      </c>
      <c r="D648" s="56" t="s">
        <v>793</v>
      </c>
      <c r="E648" s="56" t="s">
        <v>792</v>
      </c>
      <c r="F648" s="56" t="s">
        <v>707</v>
      </c>
      <c r="G648" s="56" t="s">
        <v>794</v>
      </c>
      <c r="H648" s="56" t="s">
        <v>709</v>
      </c>
      <c r="I648" s="60" t="s">
        <v>1699</v>
      </c>
      <c r="J648" s="57">
        <v>12441</v>
      </c>
      <c r="K648" s="136">
        <v>202927288</v>
      </c>
      <c r="L648" s="58" t="s">
        <v>795</v>
      </c>
      <c r="M648" s="136">
        <v>213538384</v>
      </c>
      <c r="N648" s="58" t="s">
        <v>795</v>
      </c>
      <c r="O648" s="136">
        <v>215368112</v>
      </c>
      <c r="P648" s="58" t="s">
        <v>795</v>
      </c>
      <c r="Q648" s="136">
        <v>149180123</v>
      </c>
      <c r="R648" s="58" t="s">
        <v>795</v>
      </c>
      <c r="S648" s="136">
        <v>149180123</v>
      </c>
    </row>
    <row r="649" spans="1:19" s="2" customFormat="1" ht="87.6" customHeight="1">
      <c r="A649" s="59" t="s">
        <v>1256</v>
      </c>
      <c r="B649" s="56" t="s">
        <v>704</v>
      </c>
      <c r="C649" s="56" t="s">
        <v>1336</v>
      </c>
      <c r="D649" s="56" t="s">
        <v>797</v>
      </c>
      <c r="E649" s="56" t="s">
        <v>796</v>
      </c>
      <c r="F649" s="56" t="s">
        <v>707</v>
      </c>
      <c r="G649" s="60" t="s">
        <v>41</v>
      </c>
      <c r="H649" s="56" t="s">
        <v>709</v>
      </c>
      <c r="I649" s="111" t="s">
        <v>1769</v>
      </c>
      <c r="J649" s="57">
        <v>2091</v>
      </c>
      <c r="K649" s="136">
        <v>3600000</v>
      </c>
      <c r="L649" s="58" t="s">
        <v>762</v>
      </c>
      <c r="M649" s="136">
        <v>0</v>
      </c>
      <c r="N649" s="58" t="s">
        <v>762</v>
      </c>
      <c r="O649" s="136">
        <v>0</v>
      </c>
      <c r="P649" s="58" t="s">
        <v>762</v>
      </c>
      <c r="Q649" s="136">
        <v>0</v>
      </c>
      <c r="R649" s="58" t="s">
        <v>762</v>
      </c>
      <c r="S649" s="136">
        <v>0</v>
      </c>
    </row>
    <row r="650" spans="1:19" s="2" customFormat="1" ht="163.9" customHeight="1">
      <c r="A650" s="59" t="s">
        <v>1257</v>
      </c>
      <c r="B650" s="56" t="s">
        <v>704</v>
      </c>
      <c r="C650" s="56" t="s">
        <v>1336</v>
      </c>
      <c r="D650" s="56" t="s">
        <v>799</v>
      </c>
      <c r="E650" s="56" t="s">
        <v>798</v>
      </c>
      <c r="F650" s="56" t="s">
        <v>707</v>
      </c>
      <c r="G650" s="60" t="s">
        <v>800</v>
      </c>
      <c r="H650" s="60" t="s">
        <v>429</v>
      </c>
      <c r="I650" s="60" t="s">
        <v>1700</v>
      </c>
      <c r="J650" s="57">
        <v>286</v>
      </c>
      <c r="K650" s="136">
        <v>35782554</v>
      </c>
      <c r="L650" s="58" t="s">
        <v>801</v>
      </c>
      <c r="M650" s="136">
        <v>37997476</v>
      </c>
      <c r="N650" s="58" t="s">
        <v>801</v>
      </c>
      <c r="O650" s="136">
        <f>39817473+5000000</f>
        <v>44817473</v>
      </c>
      <c r="P650" s="58" t="s">
        <v>801</v>
      </c>
      <c r="Q650" s="136">
        <v>35692654</v>
      </c>
      <c r="R650" s="58" t="s">
        <v>801</v>
      </c>
      <c r="S650" s="136">
        <v>35692654</v>
      </c>
    </row>
    <row r="651" spans="1:19" s="2" customFormat="1" ht="87.6" customHeight="1">
      <c r="A651" s="59" t="s">
        <v>1258</v>
      </c>
      <c r="B651" s="56" t="s">
        <v>704</v>
      </c>
      <c r="C651" s="56" t="s">
        <v>1336</v>
      </c>
      <c r="D651" s="56" t="s">
        <v>803</v>
      </c>
      <c r="E651" s="56" t="s">
        <v>802</v>
      </c>
      <c r="F651" s="56" t="s">
        <v>707</v>
      </c>
      <c r="G651" s="56" t="s">
        <v>804</v>
      </c>
      <c r="H651" s="56" t="s">
        <v>709</v>
      </c>
      <c r="I651" s="60" t="s">
        <v>1682</v>
      </c>
      <c r="J651" s="57">
        <v>2232</v>
      </c>
      <c r="K651" s="136">
        <v>21702340</v>
      </c>
      <c r="L651" s="58" t="s">
        <v>805</v>
      </c>
      <c r="M651" s="136">
        <v>21971450</v>
      </c>
      <c r="N651" s="58" t="s">
        <v>805</v>
      </c>
      <c r="O651" s="136">
        <v>21971450</v>
      </c>
      <c r="P651" s="58" t="s">
        <v>805</v>
      </c>
      <c r="Q651" s="136">
        <v>21971450</v>
      </c>
      <c r="R651" s="58" t="s">
        <v>805</v>
      </c>
      <c r="S651" s="136">
        <v>21971450</v>
      </c>
    </row>
    <row r="652" spans="1:19" s="2" customFormat="1" ht="87.6" customHeight="1">
      <c r="A652" s="59" t="s">
        <v>1259</v>
      </c>
      <c r="B652" s="56" t="s">
        <v>704</v>
      </c>
      <c r="C652" s="56" t="s">
        <v>1336</v>
      </c>
      <c r="D652" s="56" t="s">
        <v>803</v>
      </c>
      <c r="E652" s="56" t="s">
        <v>802</v>
      </c>
      <c r="F652" s="56" t="s">
        <v>707</v>
      </c>
      <c r="G652" s="56" t="s">
        <v>804</v>
      </c>
      <c r="H652" s="56" t="s">
        <v>709</v>
      </c>
      <c r="I652" s="60" t="s">
        <v>1685</v>
      </c>
      <c r="J652" s="57">
        <v>392</v>
      </c>
      <c r="K652" s="136">
        <v>46804500</v>
      </c>
      <c r="L652" s="58" t="s">
        <v>806</v>
      </c>
      <c r="M652" s="136">
        <v>48505071</v>
      </c>
      <c r="N652" s="58" t="s">
        <v>806</v>
      </c>
      <c r="O652" s="136">
        <v>48804500</v>
      </c>
      <c r="P652" s="58" t="s">
        <v>806</v>
      </c>
      <c r="Q652" s="136">
        <v>48804500</v>
      </c>
      <c r="R652" s="58" t="s">
        <v>806</v>
      </c>
      <c r="S652" s="136">
        <v>48804500</v>
      </c>
    </row>
    <row r="653" spans="1:19" s="2" customFormat="1" ht="87.6" customHeight="1">
      <c r="A653" s="59" t="s">
        <v>1260</v>
      </c>
      <c r="B653" s="56" t="s">
        <v>704</v>
      </c>
      <c r="C653" s="56" t="s">
        <v>1336</v>
      </c>
      <c r="D653" s="56" t="s">
        <v>808</v>
      </c>
      <c r="E653" s="56" t="s">
        <v>807</v>
      </c>
      <c r="F653" s="56" t="s">
        <v>707</v>
      </c>
      <c r="G653" s="56" t="s">
        <v>444</v>
      </c>
      <c r="H653" s="60" t="s">
        <v>429</v>
      </c>
      <c r="I653" s="60" t="s">
        <v>1701</v>
      </c>
      <c r="J653" s="57">
        <v>44207</v>
      </c>
      <c r="K653" s="136">
        <v>83094792</v>
      </c>
      <c r="L653" s="58" t="s">
        <v>809</v>
      </c>
      <c r="M653" s="136">
        <v>76290993</v>
      </c>
      <c r="N653" s="58" t="s">
        <v>810</v>
      </c>
      <c r="O653" s="136">
        <v>88829415</v>
      </c>
      <c r="P653" s="58" t="s">
        <v>810</v>
      </c>
      <c r="Q653" s="136">
        <v>81588061</v>
      </c>
      <c r="R653" s="58" t="s">
        <v>810</v>
      </c>
      <c r="S653" s="136">
        <v>81588061</v>
      </c>
    </row>
    <row r="654" spans="1:19" s="2" customFormat="1" ht="87.6" customHeight="1">
      <c r="A654" s="59" t="s">
        <v>1261</v>
      </c>
      <c r="B654" s="56" t="s">
        <v>704</v>
      </c>
      <c r="C654" s="56" t="s">
        <v>1336</v>
      </c>
      <c r="D654" s="56" t="s">
        <v>812</v>
      </c>
      <c r="E654" s="56" t="s">
        <v>811</v>
      </c>
      <c r="F654" s="56" t="s">
        <v>707</v>
      </c>
      <c r="G654" s="56" t="s">
        <v>804</v>
      </c>
      <c r="H654" s="56" t="s">
        <v>709</v>
      </c>
      <c r="I654" s="60" t="s">
        <v>1702</v>
      </c>
      <c r="J654" s="57">
        <v>26379</v>
      </c>
      <c r="K654" s="136">
        <v>120172381</v>
      </c>
      <c r="L654" s="58" t="s">
        <v>813</v>
      </c>
      <c r="M654" s="136">
        <f>127197637-2745633</f>
        <v>124452004</v>
      </c>
      <c r="N654" s="58" t="s">
        <v>813</v>
      </c>
      <c r="O654" s="136">
        <f>139342706-2777651</f>
        <v>136565055</v>
      </c>
      <c r="P654" s="58" t="s">
        <v>813</v>
      </c>
      <c r="Q654" s="136">
        <f>123440469-2777651</f>
        <v>120662818</v>
      </c>
      <c r="R654" s="58" t="s">
        <v>813</v>
      </c>
      <c r="S654" s="136">
        <f>123440469-2777651</f>
        <v>120662818</v>
      </c>
    </row>
    <row r="655" spans="1:19" s="2" customFormat="1" ht="87.6" customHeight="1">
      <c r="A655" s="59" t="s">
        <v>1262</v>
      </c>
      <c r="B655" s="56" t="s">
        <v>704</v>
      </c>
      <c r="C655" s="56" t="s">
        <v>1336</v>
      </c>
      <c r="D655" s="56" t="s">
        <v>815</v>
      </c>
      <c r="E655" s="56" t="s">
        <v>814</v>
      </c>
      <c r="F655" s="56" t="s">
        <v>707</v>
      </c>
      <c r="G655" s="56" t="s">
        <v>800</v>
      </c>
      <c r="H655" s="60" t="s">
        <v>429</v>
      </c>
      <c r="I655" s="60" t="s">
        <v>1702</v>
      </c>
      <c r="J655" s="57">
        <v>70080</v>
      </c>
      <c r="K655" s="136">
        <v>31966536</v>
      </c>
      <c r="L655" s="58" t="s">
        <v>816</v>
      </c>
      <c r="M655" s="136">
        <v>22065490</v>
      </c>
      <c r="N655" s="58" t="s">
        <v>816</v>
      </c>
      <c r="O655" s="136">
        <v>31680665</v>
      </c>
      <c r="P655" s="58" t="s">
        <v>816</v>
      </c>
      <c r="Q655" s="136">
        <v>24944207</v>
      </c>
      <c r="R655" s="58" t="s">
        <v>816</v>
      </c>
      <c r="S655" s="136">
        <v>24944207</v>
      </c>
    </row>
    <row r="656" spans="1:19" s="2" customFormat="1" ht="87.6" customHeight="1">
      <c r="A656" s="59" t="s">
        <v>1263</v>
      </c>
      <c r="B656" s="56" t="s">
        <v>704</v>
      </c>
      <c r="C656" s="56" t="s">
        <v>1336</v>
      </c>
      <c r="D656" s="56" t="s">
        <v>818</v>
      </c>
      <c r="E656" s="56" t="s">
        <v>817</v>
      </c>
      <c r="F656" s="56" t="s">
        <v>707</v>
      </c>
      <c r="G656" s="56" t="s">
        <v>819</v>
      </c>
      <c r="H656" s="60" t="s">
        <v>429</v>
      </c>
      <c r="I656" s="60" t="s">
        <v>1702</v>
      </c>
      <c r="J656" s="57">
        <v>68</v>
      </c>
      <c r="K656" s="136">
        <v>21317945</v>
      </c>
      <c r="L656" s="58" t="s">
        <v>820</v>
      </c>
      <c r="M656" s="136">
        <v>25219811</v>
      </c>
      <c r="N656" s="58" t="s">
        <v>820</v>
      </c>
      <c r="O656" s="136">
        <v>21662680</v>
      </c>
      <c r="P656" s="58" t="s">
        <v>820</v>
      </c>
      <c r="Q656" s="136">
        <v>21662680</v>
      </c>
      <c r="R656" s="58" t="s">
        <v>820</v>
      </c>
      <c r="S656" s="136">
        <v>21662680</v>
      </c>
    </row>
    <row r="657" spans="1:19" s="2" customFormat="1" ht="187.9" customHeight="1">
      <c r="A657" s="59" t="s">
        <v>1264</v>
      </c>
      <c r="B657" s="56" t="s">
        <v>704</v>
      </c>
      <c r="C657" s="56" t="s">
        <v>1336</v>
      </c>
      <c r="D657" s="56" t="s">
        <v>822</v>
      </c>
      <c r="E657" s="56" t="s">
        <v>821</v>
      </c>
      <c r="F657" s="56" t="s">
        <v>707</v>
      </c>
      <c r="G657" s="56" t="s">
        <v>823</v>
      </c>
      <c r="H657" s="60" t="s">
        <v>429</v>
      </c>
      <c r="I657" s="60" t="s">
        <v>1702</v>
      </c>
      <c r="J657" s="57">
        <v>1591</v>
      </c>
      <c r="K657" s="136">
        <v>2671110</v>
      </c>
      <c r="L657" s="58" t="s">
        <v>824</v>
      </c>
      <c r="M657" s="136">
        <v>2745633</v>
      </c>
      <c r="N657" s="58" t="s">
        <v>824</v>
      </c>
      <c r="O657" s="136">
        <v>2777651</v>
      </c>
      <c r="P657" s="58" t="s">
        <v>824</v>
      </c>
      <c r="Q657" s="136">
        <v>2777651</v>
      </c>
      <c r="R657" s="58" t="s">
        <v>824</v>
      </c>
      <c r="S657" s="136">
        <v>2777651</v>
      </c>
    </row>
    <row r="658" spans="1:19" s="2" customFormat="1" ht="131.44999999999999" customHeight="1">
      <c r="A658" s="59" t="s">
        <v>1265</v>
      </c>
      <c r="B658" s="56" t="s">
        <v>704</v>
      </c>
      <c r="C658" s="56" t="s">
        <v>1336</v>
      </c>
      <c r="D658" s="56" t="s">
        <v>826</v>
      </c>
      <c r="E658" s="56" t="s">
        <v>825</v>
      </c>
      <c r="F658" s="56" t="s">
        <v>707</v>
      </c>
      <c r="G658" s="56" t="s">
        <v>827</v>
      </c>
      <c r="H658" s="60" t="s">
        <v>828</v>
      </c>
      <c r="I658" s="60" t="s">
        <v>1682</v>
      </c>
      <c r="J658" s="57">
        <v>12779</v>
      </c>
      <c r="K658" s="136">
        <v>22702043</v>
      </c>
      <c r="L658" s="58" t="s">
        <v>829</v>
      </c>
      <c r="M658" s="136">
        <v>24424948</v>
      </c>
      <c r="N658" s="58" t="s">
        <v>830</v>
      </c>
      <c r="O658" s="136">
        <v>26542748</v>
      </c>
      <c r="P658" s="58" t="s">
        <v>830</v>
      </c>
      <c r="Q658" s="136">
        <v>26542748</v>
      </c>
      <c r="R658" s="58" t="s">
        <v>830</v>
      </c>
      <c r="S658" s="136">
        <v>26542748</v>
      </c>
    </row>
    <row r="659" spans="1:19" s="2" customFormat="1" ht="87.6" customHeight="1">
      <c r="A659" s="59" t="s">
        <v>1266</v>
      </c>
      <c r="B659" s="56" t="s">
        <v>704</v>
      </c>
      <c r="C659" s="56" t="s">
        <v>1336</v>
      </c>
      <c r="D659" s="56" t="s">
        <v>832</v>
      </c>
      <c r="E659" s="56" t="s">
        <v>831</v>
      </c>
      <c r="F659" s="56" t="s">
        <v>707</v>
      </c>
      <c r="G659" s="60" t="s">
        <v>833</v>
      </c>
      <c r="H659" s="60" t="s">
        <v>834</v>
      </c>
      <c r="I659" s="60" t="s">
        <v>1775</v>
      </c>
      <c r="J659" s="57">
        <v>83344</v>
      </c>
      <c r="K659" s="136">
        <v>166914179.47999999</v>
      </c>
      <c r="L659" s="58" t="s">
        <v>835</v>
      </c>
      <c r="M659" s="136">
        <f>168878378+546840</f>
        <v>169425218</v>
      </c>
      <c r="N659" s="58" t="s">
        <v>835</v>
      </c>
      <c r="O659" s="136">
        <v>197703304</v>
      </c>
      <c r="P659" s="58" t="s">
        <v>835</v>
      </c>
      <c r="Q659" s="136">
        <v>157015812</v>
      </c>
      <c r="R659" s="58" t="s">
        <v>835</v>
      </c>
      <c r="S659" s="136">
        <v>157015812</v>
      </c>
    </row>
    <row r="660" spans="1:19" s="2" customFormat="1" ht="87.6" customHeight="1">
      <c r="A660" s="59" t="s">
        <v>1267</v>
      </c>
      <c r="B660" s="56" t="s">
        <v>704</v>
      </c>
      <c r="C660" s="56" t="s">
        <v>1336</v>
      </c>
      <c r="D660" s="56" t="s">
        <v>832</v>
      </c>
      <c r="E660" s="56" t="s">
        <v>836</v>
      </c>
      <c r="F660" s="56" t="s">
        <v>707</v>
      </c>
      <c r="G660" s="60" t="s">
        <v>837</v>
      </c>
      <c r="H660" s="56" t="s">
        <v>709</v>
      </c>
      <c r="I660" s="60" t="s">
        <v>1776</v>
      </c>
      <c r="J660" s="57">
        <f>1414+7522</f>
        <v>8936</v>
      </c>
      <c r="K660" s="136">
        <v>10751411</v>
      </c>
      <c r="L660" s="58" t="s">
        <v>838</v>
      </c>
      <c r="M660" s="136">
        <v>6154704</v>
      </c>
      <c r="N660" s="58" t="s">
        <v>838</v>
      </c>
      <c r="O660" s="136">
        <v>9500701</v>
      </c>
      <c r="P660" s="58" t="s">
        <v>838</v>
      </c>
      <c r="Q660" s="136">
        <v>6154704</v>
      </c>
      <c r="R660" s="58" t="s">
        <v>838</v>
      </c>
      <c r="S660" s="136">
        <v>6154704</v>
      </c>
    </row>
    <row r="661" spans="1:19" s="2" customFormat="1" ht="87.6" customHeight="1">
      <c r="A661" s="59" t="s">
        <v>1268</v>
      </c>
      <c r="B661" s="56" t="s">
        <v>704</v>
      </c>
      <c r="C661" s="56" t="s">
        <v>1336</v>
      </c>
      <c r="D661" s="56" t="s">
        <v>832</v>
      </c>
      <c r="E661" s="56" t="s">
        <v>839</v>
      </c>
      <c r="F661" s="56" t="s">
        <v>707</v>
      </c>
      <c r="G661" s="60" t="s">
        <v>840</v>
      </c>
      <c r="H661" s="60" t="s">
        <v>429</v>
      </c>
      <c r="I661" s="60" t="s">
        <v>1776</v>
      </c>
      <c r="J661" s="57">
        <v>6954</v>
      </c>
      <c r="K661" s="136">
        <v>10625772.810000001</v>
      </c>
      <c r="L661" s="58" t="s">
        <v>841</v>
      </c>
      <c r="M661" s="136">
        <v>19199842</v>
      </c>
      <c r="N661" s="58" t="s">
        <v>841</v>
      </c>
      <c r="O661" s="136">
        <v>21054758</v>
      </c>
      <c r="P661" s="58" t="s">
        <v>841</v>
      </c>
      <c r="Q661" s="136">
        <v>16785197</v>
      </c>
      <c r="R661" s="58" t="s">
        <v>841</v>
      </c>
      <c r="S661" s="136">
        <v>16785197</v>
      </c>
    </row>
    <row r="662" spans="1:19" s="2" customFormat="1" ht="87.6" customHeight="1">
      <c r="A662" s="59" t="s">
        <v>1269</v>
      </c>
      <c r="B662" s="56" t="s">
        <v>704</v>
      </c>
      <c r="C662" s="56" t="s">
        <v>1336</v>
      </c>
      <c r="D662" s="56" t="s">
        <v>832</v>
      </c>
      <c r="E662" s="56" t="s">
        <v>831</v>
      </c>
      <c r="F662" s="56" t="s">
        <v>707</v>
      </c>
      <c r="G662" s="60" t="s">
        <v>833</v>
      </c>
      <c r="H662" s="60" t="s">
        <v>834</v>
      </c>
      <c r="I662" s="60" t="s">
        <v>1775</v>
      </c>
      <c r="J662" s="57">
        <v>592</v>
      </c>
      <c r="K662" s="136">
        <v>1704588</v>
      </c>
      <c r="L662" s="58" t="s">
        <v>842</v>
      </c>
      <c r="M662" s="136">
        <v>1139495</v>
      </c>
      <c r="N662" s="58" t="s">
        <v>842</v>
      </c>
      <c r="O662" s="136">
        <v>1139495</v>
      </c>
      <c r="P662" s="58" t="s">
        <v>842</v>
      </c>
      <c r="Q662" s="136">
        <v>1139495</v>
      </c>
      <c r="R662" s="58" t="s">
        <v>842</v>
      </c>
      <c r="S662" s="136">
        <v>1139495</v>
      </c>
    </row>
    <row r="663" spans="1:19" s="2" customFormat="1" ht="21" customHeight="1">
      <c r="A663" s="201" t="s">
        <v>1270</v>
      </c>
      <c r="B663" s="202"/>
      <c r="C663" s="202"/>
      <c r="D663" s="202"/>
      <c r="E663" s="202"/>
      <c r="F663" s="202"/>
      <c r="G663" s="202"/>
      <c r="H663" s="202"/>
      <c r="I663" s="202"/>
      <c r="J663" s="202"/>
      <c r="K663" s="81">
        <f>SUM(K664:K681)</f>
        <v>2126840782.0000002</v>
      </c>
      <c r="L663" s="81"/>
      <c r="M663" s="81">
        <f>SUM(M664:M681)</f>
        <v>2134442316</v>
      </c>
      <c r="N663" s="81"/>
      <c r="O663" s="81">
        <f>SUM(O664:O681)</f>
        <v>2382459399</v>
      </c>
      <c r="P663" s="81"/>
      <c r="Q663" s="81">
        <f>SUM(Q664:Q681)</f>
        <v>2285014018.0000005</v>
      </c>
      <c r="R663" s="81"/>
      <c r="S663" s="139">
        <f>SUM(S664:S681)</f>
        <v>2285014018.0000005</v>
      </c>
    </row>
    <row r="664" spans="1:19" s="2" customFormat="1" ht="321" customHeight="1">
      <c r="A664" s="31" t="s">
        <v>1271</v>
      </c>
      <c r="B664" s="40" t="s">
        <v>843</v>
      </c>
      <c r="C664" s="126" t="s">
        <v>844</v>
      </c>
      <c r="D664" s="69" t="s">
        <v>845</v>
      </c>
      <c r="E664" s="69" t="s">
        <v>846</v>
      </c>
      <c r="F664" s="40" t="s">
        <v>847</v>
      </c>
      <c r="G664" s="40" t="s">
        <v>848</v>
      </c>
      <c r="H664" s="41" t="s">
        <v>127</v>
      </c>
      <c r="I664" s="20" t="s">
        <v>849</v>
      </c>
      <c r="J664" s="70">
        <v>316</v>
      </c>
      <c r="K664" s="70">
        <v>18450070.5</v>
      </c>
      <c r="L664" s="72">
        <v>369</v>
      </c>
      <c r="M664" s="70">
        <v>20847396.670000002</v>
      </c>
      <c r="N664" s="70">
        <v>369</v>
      </c>
      <c r="O664" s="70">
        <v>17458819.890000001</v>
      </c>
      <c r="P664" s="72">
        <v>369</v>
      </c>
      <c r="Q664" s="70">
        <v>15839799.789999999</v>
      </c>
      <c r="R664" s="70">
        <v>369</v>
      </c>
      <c r="S664" s="70">
        <v>15839799.789999999</v>
      </c>
    </row>
    <row r="665" spans="1:19" s="2" customFormat="1" ht="328.15" customHeight="1">
      <c r="A665" s="31" t="s">
        <v>1272</v>
      </c>
      <c r="B665" s="40" t="s">
        <v>843</v>
      </c>
      <c r="C665" s="126" t="s">
        <v>844</v>
      </c>
      <c r="D665" s="69" t="s">
        <v>845</v>
      </c>
      <c r="E665" s="69" t="s">
        <v>850</v>
      </c>
      <c r="F665" s="40" t="s">
        <v>847</v>
      </c>
      <c r="G665" s="40" t="s">
        <v>848</v>
      </c>
      <c r="H665" s="41" t="s">
        <v>127</v>
      </c>
      <c r="I665" s="20" t="s">
        <v>849</v>
      </c>
      <c r="J665" s="70">
        <v>19</v>
      </c>
      <c r="K665" s="70">
        <v>1079165.06</v>
      </c>
      <c r="L665" s="72">
        <v>40</v>
      </c>
      <c r="M665" s="70">
        <v>1371000.07</v>
      </c>
      <c r="N665" s="70">
        <v>40</v>
      </c>
      <c r="O665" s="70">
        <v>2404688.81</v>
      </c>
      <c r="P665" s="72">
        <v>40</v>
      </c>
      <c r="Q665" s="70">
        <v>3337930.52</v>
      </c>
      <c r="R665" s="70">
        <v>40</v>
      </c>
      <c r="S665" s="70">
        <v>3337930.52</v>
      </c>
    </row>
    <row r="666" spans="1:19" s="2" customFormat="1" ht="342" customHeight="1">
      <c r="A666" s="31" t="s">
        <v>1273</v>
      </c>
      <c r="B666" s="40" t="s">
        <v>843</v>
      </c>
      <c r="C666" s="126" t="s">
        <v>844</v>
      </c>
      <c r="D666" s="69" t="s">
        <v>845</v>
      </c>
      <c r="E666" s="69" t="s">
        <v>851</v>
      </c>
      <c r="F666" s="40" t="s">
        <v>852</v>
      </c>
      <c r="G666" s="40" t="s">
        <v>848</v>
      </c>
      <c r="H666" s="41" t="s">
        <v>127</v>
      </c>
      <c r="I666" s="20" t="s">
        <v>849</v>
      </c>
      <c r="J666" s="70">
        <v>6312</v>
      </c>
      <c r="K666" s="70">
        <v>392057865.23000002</v>
      </c>
      <c r="L666" s="72">
        <v>6287</v>
      </c>
      <c r="M666" s="70">
        <v>408631963.65000004</v>
      </c>
      <c r="N666" s="70">
        <v>6287</v>
      </c>
      <c r="O666" s="70">
        <v>443512115</v>
      </c>
      <c r="P666" s="72">
        <v>6287</v>
      </c>
      <c r="Q666" s="70">
        <v>443942876.29000002</v>
      </c>
      <c r="R666" s="70">
        <v>6287</v>
      </c>
      <c r="S666" s="70">
        <v>443942876.29000002</v>
      </c>
    </row>
    <row r="667" spans="1:19" s="2" customFormat="1" ht="265.89999999999998" customHeight="1">
      <c r="A667" s="31" t="s">
        <v>1274</v>
      </c>
      <c r="B667" s="40" t="s">
        <v>843</v>
      </c>
      <c r="C667" s="126" t="s">
        <v>844</v>
      </c>
      <c r="D667" s="69" t="s">
        <v>845</v>
      </c>
      <c r="E667" s="69" t="s">
        <v>853</v>
      </c>
      <c r="F667" s="40" t="s">
        <v>852</v>
      </c>
      <c r="G667" s="40" t="s">
        <v>848</v>
      </c>
      <c r="H667" s="41" t="s">
        <v>127</v>
      </c>
      <c r="I667" s="20" t="s">
        <v>849</v>
      </c>
      <c r="J667" s="70">
        <v>12209</v>
      </c>
      <c r="K667" s="70">
        <v>709792897.86000001</v>
      </c>
      <c r="L667" s="72">
        <v>12035</v>
      </c>
      <c r="M667" s="70">
        <v>701761412.22000003</v>
      </c>
      <c r="N667" s="70">
        <v>12035</v>
      </c>
      <c r="O667" s="70">
        <v>819556207.97000003</v>
      </c>
      <c r="P667" s="72">
        <v>12035</v>
      </c>
      <c r="Q667" s="70">
        <v>755593666.87</v>
      </c>
      <c r="R667" s="70">
        <v>12035</v>
      </c>
      <c r="S667" s="70">
        <v>755593666.87</v>
      </c>
    </row>
    <row r="668" spans="1:19" s="2" customFormat="1" ht="265.14999999999998" customHeight="1">
      <c r="A668" s="31" t="s">
        <v>1275</v>
      </c>
      <c r="B668" s="40" t="s">
        <v>843</v>
      </c>
      <c r="C668" s="126" t="s">
        <v>844</v>
      </c>
      <c r="D668" s="69" t="s">
        <v>845</v>
      </c>
      <c r="E668" s="69" t="s">
        <v>854</v>
      </c>
      <c r="F668" s="40" t="s">
        <v>855</v>
      </c>
      <c r="G668" s="40" t="s">
        <v>848</v>
      </c>
      <c r="H668" s="41" t="s">
        <v>127</v>
      </c>
      <c r="I668" s="20" t="s">
        <v>849</v>
      </c>
      <c r="J668" s="70">
        <v>2</v>
      </c>
      <c r="K668" s="70">
        <v>118921.04</v>
      </c>
      <c r="L668" s="70">
        <v>0</v>
      </c>
      <c r="M668" s="70"/>
      <c r="N668" s="70">
        <v>0</v>
      </c>
      <c r="O668" s="70"/>
      <c r="P668" s="70">
        <v>0</v>
      </c>
      <c r="Q668" s="70"/>
      <c r="R668" s="70">
        <v>0</v>
      </c>
      <c r="S668" s="70"/>
    </row>
    <row r="669" spans="1:19" s="2" customFormat="1" ht="307.14999999999998" customHeight="1">
      <c r="A669" s="31" t="s">
        <v>1276</v>
      </c>
      <c r="B669" s="40" t="s">
        <v>843</v>
      </c>
      <c r="C669" s="126" t="s">
        <v>844</v>
      </c>
      <c r="D669" s="69" t="s">
        <v>845</v>
      </c>
      <c r="E669" s="69" t="s">
        <v>856</v>
      </c>
      <c r="F669" s="40" t="s">
        <v>857</v>
      </c>
      <c r="G669" s="40" t="s">
        <v>848</v>
      </c>
      <c r="H669" s="41" t="s">
        <v>127</v>
      </c>
      <c r="I669" s="20" t="s">
        <v>849</v>
      </c>
      <c r="J669" s="70">
        <v>6</v>
      </c>
      <c r="K669" s="70">
        <v>356763.13</v>
      </c>
      <c r="L669" s="70">
        <v>0</v>
      </c>
      <c r="M669" s="70"/>
      <c r="N669" s="70">
        <v>0</v>
      </c>
      <c r="O669" s="70"/>
      <c r="P669" s="70">
        <v>0</v>
      </c>
      <c r="Q669" s="70"/>
      <c r="R669" s="70">
        <v>0</v>
      </c>
      <c r="S669" s="70">
        <v>0</v>
      </c>
    </row>
    <row r="670" spans="1:19" s="2" customFormat="1" ht="267.60000000000002" customHeight="1">
      <c r="A670" s="31" t="s">
        <v>1277</v>
      </c>
      <c r="B670" s="40" t="s">
        <v>843</v>
      </c>
      <c r="C670" s="126" t="s">
        <v>844</v>
      </c>
      <c r="D670" s="69" t="s">
        <v>845</v>
      </c>
      <c r="E670" s="69" t="s">
        <v>858</v>
      </c>
      <c r="F670" s="40" t="s">
        <v>859</v>
      </c>
      <c r="G670" s="40" t="s">
        <v>848</v>
      </c>
      <c r="H670" s="41" t="s">
        <v>127</v>
      </c>
      <c r="I670" s="20" t="s">
        <v>849</v>
      </c>
      <c r="J670" s="70">
        <v>120</v>
      </c>
      <c r="K670" s="70">
        <v>7135262.5300000003</v>
      </c>
      <c r="L670" s="70">
        <v>0</v>
      </c>
      <c r="M670" s="70"/>
      <c r="N670" s="70">
        <v>0</v>
      </c>
      <c r="O670" s="70"/>
      <c r="P670" s="70">
        <v>0</v>
      </c>
      <c r="Q670" s="70"/>
      <c r="R670" s="70">
        <v>0</v>
      </c>
      <c r="S670" s="70">
        <v>0</v>
      </c>
    </row>
    <row r="671" spans="1:19" s="2" customFormat="1" ht="181.9" customHeight="1">
      <c r="A671" s="31" t="s">
        <v>1278</v>
      </c>
      <c r="B671" s="40" t="s">
        <v>843</v>
      </c>
      <c r="C671" s="126" t="s">
        <v>844</v>
      </c>
      <c r="D671" s="69" t="s">
        <v>845</v>
      </c>
      <c r="E671" s="69" t="s">
        <v>860</v>
      </c>
      <c r="F671" s="40" t="s">
        <v>861</v>
      </c>
      <c r="G671" s="40" t="s">
        <v>848</v>
      </c>
      <c r="H671" s="41" t="s">
        <v>127</v>
      </c>
      <c r="I671" s="20" t="s">
        <v>849</v>
      </c>
      <c r="J671" s="70">
        <v>57</v>
      </c>
      <c r="K671" s="70">
        <v>3566039.1</v>
      </c>
      <c r="L671" s="70">
        <v>41</v>
      </c>
      <c r="M671" s="70">
        <v>2968053.79</v>
      </c>
      <c r="N671" s="70">
        <v>41</v>
      </c>
      <c r="O671" s="70">
        <v>21465084.300000001</v>
      </c>
      <c r="P671" s="70">
        <v>41</v>
      </c>
      <c r="Q671" s="70">
        <v>3188866.85</v>
      </c>
      <c r="R671" s="70">
        <v>41</v>
      </c>
      <c r="S671" s="70">
        <v>3188866.85</v>
      </c>
    </row>
    <row r="672" spans="1:19" s="2" customFormat="1" ht="226.5" customHeight="1">
      <c r="A672" s="31" t="s">
        <v>1279</v>
      </c>
      <c r="B672" s="40" t="s">
        <v>843</v>
      </c>
      <c r="C672" s="126" t="s">
        <v>844</v>
      </c>
      <c r="D672" s="69" t="s">
        <v>862</v>
      </c>
      <c r="E672" s="69" t="s">
        <v>863</v>
      </c>
      <c r="F672" s="40" t="s">
        <v>852</v>
      </c>
      <c r="G672" s="40" t="s">
        <v>848</v>
      </c>
      <c r="H672" s="41" t="s">
        <v>127</v>
      </c>
      <c r="I672" s="20" t="s">
        <v>849</v>
      </c>
      <c r="J672" s="70">
        <v>124</v>
      </c>
      <c r="K672" s="70">
        <v>11088234.9</v>
      </c>
      <c r="L672" s="70">
        <v>119</v>
      </c>
      <c r="M672" s="70">
        <v>10753258.060000001</v>
      </c>
      <c r="N672" s="70">
        <v>119</v>
      </c>
      <c r="O672" s="70">
        <v>11107153.65</v>
      </c>
      <c r="P672" s="70">
        <v>119</v>
      </c>
      <c r="Q672" s="70">
        <v>13261209.129999999</v>
      </c>
      <c r="R672" s="70">
        <v>119</v>
      </c>
      <c r="S672" s="70">
        <v>13261209.129999999</v>
      </c>
    </row>
    <row r="673" spans="1:19" s="2" customFormat="1" ht="226.5" customHeight="1">
      <c r="A673" s="31" t="s">
        <v>1280</v>
      </c>
      <c r="B673" s="40" t="s">
        <v>843</v>
      </c>
      <c r="C673" s="126" t="s">
        <v>844</v>
      </c>
      <c r="D673" s="69" t="s">
        <v>862</v>
      </c>
      <c r="E673" s="69" t="s">
        <v>864</v>
      </c>
      <c r="F673" s="40" t="s">
        <v>852</v>
      </c>
      <c r="G673" s="40" t="s">
        <v>848</v>
      </c>
      <c r="H673" s="41" t="s">
        <v>127</v>
      </c>
      <c r="I673" s="20" t="s">
        <v>849</v>
      </c>
      <c r="J673" s="70">
        <v>196</v>
      </c>
      <c r="K673" s="70">
        <v>27828353.690000001</v>
      </c>
      <c r="L673" s="70">
        <v>180</v>
      </c>
      <c r="M673" s="70">
        <v>25837889.189999998</v>
      </c>
      <c r="N673" s="70">
        <v>180</v>
      </c>
      <c r="O673" s="70">
        <v>31236774.619999997</v>
      </c>
      <c r="P673" s="70">
        <v>180</v>
      </c>
      <c r="Q673" s="70">
        <v>32390838.32</v>
      </c>
      <c r="R673" s="70">
        <v>180</v>
      </c>
      <c r="S673" s="70">
        <v>32390838.32</v>
      </c>
    </row>
    <row r="674" spans="1:19" s="2" customFormat="1" ht="132.75" customHeight="1">
      <c r="A674" s="31" t="s">
        <v>1281</v>
      </c>
      <c r="B674" s="40" t="s">
        <v>843</v>
      </c>
      <c r="C674" s="126" t="s">
        <v>844</v>
      </c>
      <c r="D674" s="69" t="s">
        <v>862</v>
      </c>
      <c r="E674" s="69" t="s">
        <v>865</v>
      </c>
      <c r="F674" s="40" t="s">
        <v>861</v>
      </c>
      <c r="G674" s="40" t="s">
        <v>848</v>
      </c>
      <c r="H674" s="41" t="s">
        <v>127</v>
      </c>
      <c r="I674" s="20" t="s">
        <v>849</v>
      </c>
      <c r="J674" s="70">
        <v>284</v>
      </c>
      <c r="K674" s="70">
        <v>18302119.59</v>
      </c>
      <c r="L674" s="70">
        <v>293</v>
      </c>
      <c r="M674" s="70">
        <v>20617066.100000001</v>
      </c>
      <c r="N674" s="70">
        <v>293</v>
      </c>
      <c r="O674" s="70">
        <v>20394786.959999997</v>
      </c>
      <c r="P674" s="70">
        <v>293</v>
      </c>
      <c r="Q674" s="70">
        <v>26784463.68</v>
      </c>
      <c r="R674" s="70">
        <v>293</v>
      </c>
      <c r="S674" s="70">
        <v>26784463.68</v>
      </c>
    </row>
    <row r="675" spans="1:19" s="2" customFormat="1" ht="207.75" customHeight="1">
      <c r="A675" s="31" t="s">
        <v>1282</v>
      </c>
      <c r="B675" s="40" t="s">
        <v>843</v>
      </c>
      <c r="C675" s="126" t="s">
        <v>844</v>
      </c>
      <c r="D675" s="69" t="s">
        <v>862</v>
      </c>
      <c r="E675" s="69" t="s">
        <v>866</v>
      </c>
      <c r="F675" s="40" t="s">
        <v>867</v>
      </c>
      <c r="G675" s="40" t="s">
        <v>848</v>
      </c>
      <c r="H675" s="41" t="s">
        <v>127</v>
      </c>
      <c r="I675" s="20" t="s">
        <v>849</v>
      </c>
      <c r="J675" s="70">
        <v>1</v>
      </c>
      <c r="K675" s="70">
        <v>857222.37</v>
      </c>
      <c r="L675" s="70">
        <v>1</v>
      </c>
      <c r="M675" s="70">
        <v>776721.25</v>
      </c>
      <c r="N675" s="70">
        <v>1</v>
      </c>
      <c r="O675" s="70">
        <v>1013060.8</v>
      </c>
      <c r="P675" s="70">
        <v>1</v>
      </c>
      <c r="Q675" s="70">
        <v>816089.54999999993</v>
      </c>
      <c r="R675" s="70">
        <v>1</v>
      </c>
      <c r="S675" s="70">
        <v>816089.54999999993</v>
      </c>
    </row>
    <row r="676" spans="1:19" s="2" customFormat="1" ht="236.25" customHeight="1">
      <c r="A676" s="31" t="s">
        <v>1283</v>
      </c>
      <c r="B676" s="40" t="s">
        <v>843</v>
      </c>
      <c r="C676" s="126" t="s">
        <v>844</v>
      </c>
      <c r="D676" s="69" t="s">
        <v>868</v>
      </c>
      <c r="E676" s="69" t="s">
        <v>869</v>
      </c>
      <c r="F676" s="40" t="s">
        <v>852</v>
      </c>
      <c r="G676" s="40" t="s">
        <v>848</v>
      </c>
      <c r="H676" s="41" t="s">
        <v>127</v>
      </c>
      <c r="I676" s="20" t="s">
        <v>870</v>
      </c>
      <c r="J676" s="70">
        <v>1192</v>
      </c>
      <c r="K676" s="70">
        <v>497645892.38</v>
      </c>
      <c r="L676" s="70">
        <v>1199</v>
      </c>
      <c r="M676" s="70">
        <v>506438488.43000001</v>
      </c>
      <c r="N676" s="70">
        <v>1203</v>
      </c>
      <c r="O676" s="70">
        <v>514090128.42000002</v>
      </c>
      <c r="P676" s="70">
        <v>1226</v>
      </c>
      <c r="Q676" s="70">
        <v>540899734.63</v>
      </c>
      <c r="R676" s="70">
        <v>1226</v>
      </c>
      <c r="S676" s="70">
        <v>540899734.63</v>
      </c>
    </row>
    <row r="677" spans="1:19" s="2" customFormat="1" ht="219" customHeight="1">
      <c r="A677" s="31" t="s">
        <v>1284</v>
      </c>
      <c r="B677" s="40" t="s">
        <v>843</v>
      </c>
      <c r="C677" s="126" t="s">
        <v>844</v>
      </c>
      <c r="D677" s="69" t="s">
        <v>868</v>
      </c>
      <c r="E677" s="69" t="s">
        <v>871</v>
      </c>
      <c r="F677" s="40" t="s">
        <v>867</v>
      </c>
      <c r="G677" s="40" t="s">
        <v>848</v>
      </c>
      <c r="H677" s="41" t="s">
        <v>127</v>
      </c>
      <c r="I677" s="20" t="s">
        <v>870</v>
      </c>
      <c r="J677" s="70">
        <v>708</v>
      </c>
      <c r="K677" s="70">
        <v>312677470.36000001</v>
      </c>
      <c r="L677" s="70">
        <v>691</v>
      </c>
      <c r="M677" s="70">
        <v>346645077.61000001</v>
      </c>
      <c r="N677" s="70">
        <v>717</v>
      </c>
      <c r="O677" s="70">
        <v>421611494.08999997</v>
      </c>
      <c r="P677" s="70">
        <v>729</v>
      </c>
      <c r="Q677" s="70">
        <v>372068434.51000005</v>
      </c>
      <c r="R677" s="70">
        <v>729</v>
      </c>
      <c r="S677" s="70">
        <v>372068434.51000005</v>
      </c>
    </row>
    <row r="678" spans="1:19" s="2" customFormat="1" ht="229.5" customHeight="1">
      <c r="A678" s="31" t="s">
        <v>1285</v>
      </c>
      <c r="B678" s="40" t="s">
        <v>843</v>
      </c>
      <c r="C678" s="126" t="s">
        <v>844</v>
      </c>
      <c r="D678" s="69" t="s">
        <v>868</v>
      </c>
      <c r="E678" s="69" t="s">
        <v>872</v>
      </c>
      <c r="F678" s="40" t="s">
        <v>873</v>
      </c>
      <c r="G678" s="40" t="s">
        <v>848</v>
      </c>
      <c r="H678" s="41" t="s">
        <v>127</v>
      </c>
      <c r="I678" s="20" t="s">
        <v>870</v>
      </c>
      <c r="J678" s="70">
        <v>16</v>
      </c>
      <c r="K678" s="70">
        <v>40922307.159999996</v>
      </c>
      <c r="L678" s="70">
        <v>16</v>
      </c>
      <c r="M678" s="70">
        <v>19637248.640000001</v>
      </c>
      <c r="N678" s="70">
        <v>16</v>
      </c>
      <c r="O678" s="70">
        <v>20412896.989999998</v>
      </c>
      <c r="P678" s="70">
        <v>16</v>
      </c>
      <c r="Q678" s="70">
        <v>15675419.08</v>
      </c>
      <c r="R678" s="70">
        <v>16</v>
      </c>
      <c r="S678" s="70">
        <v>15675419.08</v>
      </c>
    </row>
    <row r="679" spans="1:19" s="2" customFormat="1" ht="227.25" customHeight="1">
      <c r="A679" s="31" t="s">
        <v>1286</v>
      </c>
      <c r="B679" s="40" t="s">
        <v>843</v>
      </c>
      <c r="C679" s="126" t="s">
        <v>844</v>
      </c>
      <c r="D679" s="69" t="s">
        <v>868</v>
      </c>
      <c r="E679" s="69" t="s">
        <v>874</v>
      </c>
      <c r="F679" s="40" t="s">
        <v>852</v>
      </c>
      <c r="G679" s="40" t="s">
        <v>848</v>
      </c>
      <c r="H679" s="41" t="s">
        <v>127</v>
      </c>
      <c r="I679" s="20" t="s">
        <v>870</v>
      </c>
      <c r="J679" s="73">
        <v>47</v>
      </c>
      <c r="K679" s="70">
        <v>69849572.099999994</v>
      </c>
      <c r="L679" s="74">
        <v>47</v>
      </c>
      <c r="M679" s="70">
        <v>53355727.32</v>
      </c>
      <c r="N679" s="70">
        <v>47</v>
      </c>
      <c r="O679" s="70">
        <v>48144060.5</v>
      </c>
      <c r="P679" s="70">
        <v>47</v>
      </c>
      <c r="Q679" s="70">
        <v>51162561.780000001</v>
      </c>
      <c r="R679" s="70">
        <v>47</v>
      </c>
      <c r="S679" s="70">
        <v>51162561.780000001</v>
      </c>
    </row>
    <row r="680" spans="1:19" s="2" customFormat="1" ht="114" customHeight="1">
      <c r="A680" s="31" t="s">
        <v>1287</v>
      </c>
      <c r="B680" s="40" t="s">
        <v>843</v>
      </c>
      <c r="C680" s="126" t="s">
        <v>844</v>
      </c>
      <c r="D680" s="69" t="s">
        <v>875</v>
      </c>
      <c r="E680" s="69" t="s">
        <v>876</v>
      </c>
      <c r="F680" s="40" t="s">
        <v>877</v>
      </c>
      <c r="G680" s="40" t="s">
        <v>878</v>
      </c>
      <c r="H680" s="41" t="s">
        <v>127</v>
      </c>
      <c r="I680" s="20" t="s">
        <v>879</v>
      </c>
      <c r="J680" s="73">
        <v>393</v>
      </c>
      <c r="K680" s="70">
        <v>6517240</v>
      </c>
      <c r="L680" s="74">
        <v>400</v>
      </c>
      <c r="M680" s="70">
        <v>6517240</v>
      </c>
      <c r="N680" s="70">
        <v>400</v>
      </c>
      <c r="O680" s="70">
        <v>3258620</v>
      </c>
      <c r="P680" s="71">
        <v>400</v>
      </c>
      <c r="Q680" s="70">
        <v>3258620</v>
      </c>
      <c r="R680" s="71">
        <v>400</v>
      </c>
      <c r="S680" s="70">
        <v>3258620</v>
      </c>
    </row>
    <row r="681" spans="1:19" s="2" customFormat="1" ht="180" customHeight="1">
      <c r="A681" s="31" t="s">
        <v>1288</v>
      </c>
      <c r="B681" s="40" t="s">
        <v>843</v>
      </c>
      <c r="C681" s="126" t="s">
        <v>844</v>
      </c>
      <c r="D681" s="69" t="s">
        <v>880</v>
      </c>
      <c r="E681" s="69" t="s">
        <v>881</v>
      </c>
      <c r="F681" s="40" t="s">
        <v>882</v>
      </c>
      <c r="G681" s="40" t="s">
        <v>878</v>
      </c>
      <c r="H681" s="41" t="s">
        <v>127</v>
      </c>
      <c r="I681" s="20" t="s">
        <v>883</v>
      </c>
      <c r="J681" s="73">
        <v>251</v>
      </c>
      <c r="K681" s="70">
        <v>8595385</v>
      </c>
      <c r="L681" s="74">
        <v>200</v>
      </c>
      <c r="M681" s="70">
        <v>8283773</v>
      </c>
      <c r="N681" s="70">
        <v>150</v>
      </c>
      <c r="O681" s="70">
        <v>6793507</v>
      </c>
      <c r="P681" s="71">
        <v>100</v>
      </c>
      <c r="Q681" s="70">
        <v>6793507</v>
      </c>
      <c r="R681" s="71">
        <v>100</v>
      </c>
      <c r="S681" s="70">
        <v>6793507</v>
      </c>
    </row>
    <row r="682" spans="1:19" s="2" customFormat="1" ht="21" customHeight="1">
      <c r="A682" s="201" t="s">
        <v>1289</v>
      </c>
      <c r="B682" s="202"/>
      <c r="C682" s="202"/>
      <c r="D682" s="202"/>
      <c r="E682" s="202"/>
      <c r="F682" s="202"/>
      <c r="G682" s="202"/>
      <c r="H682" s="202"/>
      <c r="I682" s="202"/>
      <c r="J682" s="202"/>
      <c r="K682" s="81">
        <f>SUM(K683:K730)</f>
        <v>1398186284.9999998</v>
      </c>
      <c r="L682" s="81"/>
      <c r="M682" s="81">
        <f>SUM(M683:M730)</f>
        <v>1463910442</v>
      </c>
      <c r="N682" s="81"/>
      <c r="O682" s="81">
        <f>SUM(O683:O730)</f>
        <v>1568302487.9999998</v>
      </c>
      <c r="P682" s="81"/>
      <c r="Q682" s="81">
        <f>SUM(Q683:Q730)</f>
        <v>1570290821</v>
      </c>
      <c r="R682" s="81"/>
      <c r="S682" s="81">
        <f>SUM(S683:S730)</f>
        <v>1554048338</v>
      </c>
    </row>
    <row r="683" spans="1:19" s="2" customFormat="1" ht="126.6" customHeight="1">
      <c r="A683" s="31" t="s">
        <v>1290</v>
      </c>
      <c r="B683" s="39" t="s">
        <v>434</v>
      </c>
      <c r="C683" s="125" t="s">
        <v>424</v>
      </c>
      <c r="D683" s="43" t="s">
        <v>884</v>
      </c>
      <c r="E683" s="69" t="s">
        <v>885</v>
      </c>
      <c r="F683" s="40" t="s">
        <v>886</v>
      </c>
      <c r="G683" s="42" t="s">
        <v>887</v>
      </c>
      <c r="H683" s="42" t="s">
        <v>42</v>
      </c>
      <c r="I683" s="44" t="s">
        <v>1481</v>
      </c>
      <c r="J683" s="14">
        <v>304243</v>
      </c>
      <c r="K683" s="63">
        <v>84882856.189999998</v>
      </c>
      <c r="L683" s="62">
        <v>254200</v>
      </c>
      <c r="M683" s="63">
        <v>38377408</v>
      </c>
      <c r="N683" s="62">
        <v>257133</v>
      </c>
      <c r="O683" s="63">
        <v>46781979</v>
      </c>
      <c r="P683" s="62">
        <v>333894</v>
      </c>
      <c r="Q683" s="63">
        <v>44485695</v>
      </c>
      <c r="R683" s="62">
        <v>333894</v>
      </c>
      <c r="S683" s="63">
        <v>44485695</v>
      </c>
    </row>
    <row r="684" spans="1:19" s="2" customFormat="1" ht="126.6" customHeight="1">
      <c r="A684" s="31" t="s">
        <v>1291</v>
      </c>
      <c r="B684" s="39" t="s">
        <v>434</v>
      </c>
      <c r="C684" s="125" t="s">
        <v>424</v>
      </c>
      <c r="D684" s="43" t="s">
        <v>884</v>
      </c>
      <c r="E684" s="69" t="s">
        <v>888</v>
      </c>
      <c r="F684" s="40" t="s">
        <v>886</v>
      </c>
      <c r="G684" s="42" t="s">
        <v>887</v>
      </c>
      <c r="H684" s="42" t="s">
        <v>42</v>
      </c>
      <c r="I684" s="20" t="s">
        <v>1482</v>
      </c>
      <c r="J684" s="14">
        <v>68500</v>
      </c>
      <c r="K684" s="63">
        <v>562578.31999999995</v>
      </c>
      <c r="L684" s="62">
        <v>70200</v>
      </c>
      <c r="M684" s="63">
        <v>6985014</v>
      </c>
      <c r="N684" s="62">
        <v>81900</v>
      </c>
      <c r="O684" s="63">
        <v>9551555</v>
      </c>
      <c r="P684" s="62">
        <v>90000</v>
      </c>
      <c r="Q684" s="63">
        <v>9905040</v>
      </c>
      <c r="R684" s="62">
        <v>90000</v>
      </c>
      <c r="S684" s="63">
        <v>9904417</v>
      </c>
    </row>
    <row r="685" spans="1:19" s="2" customFormat="1" ht="126.6" customHeight="1">
      <c r="A685" s="31" t="s">
        <v>1292</v>
      </c>
      <c r="B685" s="39" t="s">
        <v>434</v>
      </c>
      <c r="C685" s="125" t="s">
        <v>424</v>
      </c>
      <c r="D685" s="43" t="s">
        <v>884</v>
      </c>
      <c r="E685" s="69" t="s">
        <v>889</v>
      </c>
      <c r="F685" s="40" t="s">
        <v>886</v>
      </c>
      <c r="G685" s="42" t="s">
        <v>887</v>
      </c>
      <c r="H685" s="42" t="s">
        <v>42</v>
      </c>
      <c r="I685" s="20" t="s">
        <v>1482</v>
      </c>
      <c r="J685" s="14">
        <v>245930</v>
      </c>
      <c r="K685" s="63">
        <v>2346306.4900000002</v>
      </c>
      <c r="L685" s="62">
        <v>292760</v>
      </c>
      <c r="M685" s="63">
        <v>44536284</v>
      </c>
      <c r="N685" s="62">
        <v>380987</v>
      </c>
      <c r="O685" s="63">
        <v>50177980</v>
      </c>
      <c r="P685" s="62">
        <v>500000</v>
      </c>
      <c r="Q685" s="63">
        <v>51548960</v>
      </c>
      <c r="R685" s="62">
        <v>500000</v>
      </c>
      <c r="S685" s="63">
        <v>51548960</v>
      </c>
    </row>
    <row r="686" spans="1:19" s="2" customFormat="1" ht="126.6" customHeight="1">
      <c r="A686" s="31" t="s">
        <v>1293</v>
      </c>
      <c r="B686" s="39" t="s">
        <v>434</v>
      </c>
      <c r="C686" s="125" t="s">
        <v>424</v>
      </c>
      <c r="D686" s="43" t="s">
        <v>890</v>
      </c>
      <c r="E686" s="69" t="s">
        <v>891</v>
      </c>
      <c r="F686" s="40" t="s">
        <v>515</v>
      </c>
      <c r="G686" s="40" t="s">
        <v>892</v>
      </c>
      <c r="H686" s="40" t="s">
        <v>893</v>
      </c>
      <c r="I686" s="20" t="s">
        <v>1482</v>
      </c>
      <c r="J686" s="14">
        <v>6400</v>
      </c>
      <c r="K686" s="63">
        <v>9703851</v>
      </c>
      <c r="L686" s="62">
        <v>6400</v>
      </c>
      <c r="M686" s="63">
        <v>8750614</v>
      </c>
      <c r="N686" s="62">
        <v>6400</v>
      </c>
      <c r="O686" s="63">
        <v>11194501</v>
      </c>
      <c r="P686" s="62">
        <v>6400</v>
      </c>
      <c r="Q686" s="63">
        <v>10138774</v>
      </c>
      <c r="R686" s="62">
        <v>6400</v>
      </c>
      <c r="S686" s="63">
        <v>10139242</v>
      </c>
    </row>
    <row r="687" spans="1:19" s="2" customFormat="1" ht="126.6" customHeight="1">
      <c r="A687" s="31" t="s">
        <v>1294</v>
      </c>
      <c r="B687" s="39" t="s">
        <v>434</v>
      </c>
      <c r="C687" s="125" t="s">
        <v>424</v>
      </c>
      <c r="D687" s="43" t="s">
        <v>894</v>
      </c>
      <c r="E687" s="69" t="s">
        <v>703</v>
      </c>
      <c r="F687" s="40" t="s">
        <v>515</v>
      </c>
      <c r="G687" s="40" t="s">
        <v>892</v>
      </c>
      <c r="H687" s="40" t="s">
        <v>893</v>
      </c>
      <c r="I687" s="20" t="s">
        <v>1482</v>
      </c>
      <c r="J687" s="14">
        <v>6400</v>
      </c>
      <c r="K687" s="63">
        <v>4495914</v>
      </c>
      <c r="L687" s="62">
        <v>6400</v>
      </c>
      <c r="M687" s="63">
        <v>2893267</v>
      </c>
      <c r="N687" s="62">
        <v>6400</v>
      </c>
      <c r="O687" s="63">
        <v>5186551</v>
      </c>
      <c r="P687" s="62">
        <v>6400</v>
      </c>
      <c r="Q687" s="63">
        <v>3352242</v>
      </c>
      <c r="R687" s="62">
        <v>6400</v>
      </c>
      <c r="S687" s="63">
        <v>3352397</v>
      </c>
    </row>
    <row r="688" spans="1:19" s="2" customFormat="1" ht="126.6" customHeight="1">
      <c r="A688" s="31" t="s">
        <v>1295</v>
      </c>
      <c r="B688" s="39" t="s">
        <v>434</v>
      </c>
      <c r="C688" s="125" t="s">
        <v>424</v>
      </c>
      <c r="D688" s="43" t="s">
        <v>895</v>
      </c>
      <c r="E688" s="69" t="s">
        <v>896</v>
      </c>
      <c r="F688" s="40" t="s">
        <v>886</v>
      </c>
      <c r="G688" s="40" t="s">
        <v>897</v>
      </c>
      <c r="H688" s="41" t="s">
        <v>42</v>
      </c>
      <c r="I688" s="20" t="s">
        <v>1483</v>
      </c>
      <c r="J688" s="14">
        <v>922576</v>
      </c>
      <c r="K688" s="14">
        <v>135382915.5</v>
      </c>
      <c r="L688" s="14">
        <v>684250</v>
      </c>
      <c r="M688" s="14">
        <v>192390501</v>
      </c>
      <c r="N688" s="14">
        <v>817675</v>
      </c>
      <c r="O688" s="14">
        <v>152676236</v>
      </c>
      <c r="P688" s="14">
        <v>959800</v>
      </c>
      <c r="Q688" s="14">
        <v>249828858</v>
      </c>
      <c r="R688" s="14">
        <v>959800</v>
      </c>
      <c r="S688" s="14">
        <v>147968141</v>
      </c>
    </row>
    <row r="689" spans="1:19" s="2" customFormat="1" ht="152.25" customHeight="1">
      <c r="A689" s="31" t="s">
        <v>1296</v>
      </c>
      <c r="B689" s="39" t="s">
        <v>434</v>
      </c>
      <c r="C689" s="125" t="s">
        <v>424</v>
      </c>
      <c r="D689" s="43" t="s">
        <v>898</v>
      </c>
      <c r="E689" s="69" t="s">
        <v>899</v>
      </c>
      <c r="F689" s="40" t="s">
        <v>515</v>
      </c>
      <c r="G689" s="40" t="s">
        <v>900</v>
      </c>
      <c r="H689" s="41" t="s">
        <v>42</v>
      </c>
      <c r="I689" s="20" t="s">
        <v>1483</v>
      </c>
      <c r="J689" s="14">
        <v>652399</v>
      </c>
      <c r="K689" s="14">
        <v>132648200.5</v>
      </c>
      <c r="L689" s="14">
        <v>656619</v>
      </c>
      <c r="M689" s="14">
        <v>99041668</v>
      </c>
      <c r="N689" s="14">
        <v>661619</v>
      </c>
      <c r="O689" s="14">
        <v>139911969</v>
      </c>
      <c r="P689" s="14">
        <v>666619</v>
      </c>
      <c r="Q689" s="14">
        <v>44260088</v>
      </c>
      <c r="R689" s="14">
        <v>666619</v>
      </c>
      <c r="S689" s="14">
        <v>138120805</v>
      </c>
    </row>
    <row r="690" spans="1:19" s="2" customFormat="1" ht="126.6" customHeight="1">
      <c r="A690" s="31" t="s">
        <v>1297</v>
      </c>
      <c r="B690" s="39" t="s">
        <v>434</v>
      </c>
      <c r="C690" s="125" t="s">
        <v>424</v>
      </c>
      <c r="D690" s="69" t="s">
        <v>901</v>
      </c>
      <c r="E690" s="69" t="s">
        <v>902</v>
      </c>
      <c r="F690" s="40" t="s">
        <v>886</v>
      </c>
      <c r="G690" s="69" t="s">
        <v>903</v>
      </c>
      <c r="H690" s="41" t="s">
        <v>904</v>
      </c>
      <c r="I690" s="20" t="s">
        <v>1484</v>
      </c>
      <c r="J690" s="14">
        <v>161944</v>
      </c>
      <c r="K690" s="14">
        <v>66255686</v>
      </c>
      <c r="L690" s="14">
        <v>200750</v>
      </c>
      <c r="M690" s="14">
        <v>68778115</v>
      </c>
      <c r="N690" s="14">
        <v>208656</v>
      </c>
      <c r="O690" s="14">
        <v>77003277</v>
      </c>
      <c r="P690" s="14">
        <v>219060</v>
      </c>
      <c r="Q690" s="14">
        <v>81894981</v>
      </c>
      <c r="R690" s="14">
        <v>219060</v>
      </c>
      <c r="S690" s="14">
        <v>78894981</v>
      </c>
    </row>
    <row r="691" spans="1:19" s="2" customFormat="1" ht="126.6" customHeight="1">
      <c r="A691" s="31" t="s">
        <v>1298</v>
      </c>
      <c r="B691" s="39" t="s">
        <v>434</v>
      </c>
      <c r="C691" s="125" t="s">
        <v>424</v>
      </c>
      <c r="D691" s="69" t="s">
        <v>901</v>
      </c>
      <c r="E691" s="69" t="s">
        <v>905</v>
      </c>
      <c r="F691" s="40" t="s">
        <v>886</v>
      </c>
      <c r="G691" s="69" t="s">
        <v>903</v>
      </c>
      <c r="H691" s="41" t="s">
        <v>904</v>
      </c>
      <c r="I691" s="20" t="s">
        <v>1485</v>
      </c>
      <c r="J691" s="14">
        <v>11028</v>
      </c>
      <c r="K691" s="14">
        <v>6937016</v>
      </c>
      <c r="L691" s="14">
        <v>21905</v>
      </c>
      <c r="M691" s="14">
        <v>11409318</v>
      </c>
      <c r="N691" s="14">
        <v>22918</v>
      </c>
      <c r="O691" s="14">
        <v>12578742</v>
      </c>
      <c r="P691" s="14">
        <v>27424</v>
      </c>
      <c r="Q691" s="14">
        <v>11642394</v>
      </c>
      <c r="R691" s="14">
        <v>27424</v>
      </c>
      <c r="S691" s="14">
        <v>11642394</v>
      </c>
    </row>
    <row r="692" spans="1:19" s="2" customFormat="1" ht="126.6" customHeight="1">
      <c r="A692" s="31" t="s">
        <v>1299</v>
      </c>
      <c r="B692" s="39" t="s">
        <v>434</v>
      </c>
      <c r="C692" s="125" t="s">
        <v>424</v>
      </c>
      <c r="D692" s="69" t="s">
        <v>906</v>
      </c>
      <c r="E692" s="69" t="s">
        <v>907</v>
      </c>
      <c r="F692" s="40" t="s">
        <v>515</v>
      </c>
      <c r="G692" s="69" t="s">
        <v>908</v>
      </c>
      <c r="H692" s="41" t="s">
        <v>893</v>
      </c>
      <c r="I692" s="20" t="s">
        <v>1484</v>
      </c>
      <c r="J692" s="14">
        <v>6</v>
      </c>
      <c r="K692" s="14">
        <v>44430366</v>
      </c>
      <c r="L692" s="14">
        <v>7</v>
      </c>
      <c r="M692" s="14">
        <v>42528864</v>
      </c>
      <c r="N692" s="14">
        <v>7</v>
      </c>
      <c r="O692" s="14">
        <v>44247674</v>
      </c>
      <c r="P692" s="14">
        <v>7</v>
      </c>
      <c r="Q692" s="14">
        <v>43721875</v>
      </c>
      <c r="R692" s="14">
        <v>7</v>
      </c>
      <c r="S692" s="14">
        <v>43721875</v>
      </c>
    </row>
    <row r="693" spans="1:19" s="2" customFormat="1" ht="126.6" customHeight="1">
      <c r="A693" s="31" t="s">
        <v>1300</v>
      </c>
      <c r="B693" s="39" t="s">
        <v>434</v>
      </c>
      <c r="C693" s="125" t="s">
        <v>424</v>
      </c>
      <c r="D693" s="69" t="s">
        <v>906</v>
      </c>
      <c r="E693" s="69" t="s">
        <v>909</v>
      </c>
      <c r="F693" s="40" t="s">
        <v>515</v>
      </c>
      <c r="G693" s="69" t="s">
        <v>908</v>
      </c>
      <c r="H693" s="41" t="s">
        <v>893</v>
      </c>
      <c r="I693" s="44" t="s">
        <v>1484</v>
      </c>
      <c r="J693" s="14">
        <v>3</v>
      </c>
      <c r="K693" s="14">
        <v>10915600</v>
      </c>
      <c r="L693" s="14">
        <v>3</v>
      </c>
      <c r="M693" s="14">
        <v>11040379</v>
      </c>
      <c r="N693" s="14">
        <v>3</v>
      </c>
      <c r="O693" s="14">
        <v>12188303</v>
      </c>
      <c r="P693" s="14">
        <v>3</v>
      </c>
      <c r="Q693" s="14">
        <v>11246839</v>
      </c>
      <c r="R693" s="14">
        <v>3</v>
      </c>
      <c r="S693" s="14">
        <v>11246839</v>
      </c>
    </row>
    <row r="694" spans="1:19" s="2" customFormat="1" ht="126.6" customHeight="1">
      <c r="A694" s="31" t="s">
        <v>1301</v>
      </c>
      <c r="B694" s="39" t="s">
        <v>434</v>
      </c>
      <c r="C694" s="125" t="s">
        <v>424</v>
      </c>
      <c r="D694" s="69" t="s">
        <v>906</v>
      </c>
      <c r="E694" s="69" t="s">
        <v>910</v>
      </c>
      <c r="F694" s="40" t="s">
        <v>515</v>
      </c>
      <c r="G694" s="69" t="s">
        <v>908</v>
      </c>
      <c r="H694" s="41" t="s">
        <v>893</v>
      </c>
      <c r="I694" s="20" t="s">
        <v>1485</v>
      </c>
      <c r="J694" s="14">
        <v>2</v>
      </c>
      <c r="K694" s="14">
        <v>10021785</v>
      </c>
      <c r="L694" s="14">
        <v>2</v>
      </c>
      <c r="M694" s="14">
        <v>11379318</v>
      </c>
      <c r="N694" s="14">
        <v>2</v>
      </c>
      <c r="O694" s="14">
        <v>12548743</v>
      </c>
      <c r="P694" s="14">
        <v>2</v>
      </c>
      <c r="Q694" s="14">
        <v>11612394</v>
      </c>
      <c r="R694" s="14">
        <v>2</v>
      </c>
      <c r="S694" s="14">
        <v>11612394</v>
      </c>
    </row>
    <row r="695" spans="1:19" s="2" customFormat="1" ht="126.6" customHeight="1">
      <c r="A695" s="31" t="s">
        <v>1302</v>
      </c>
      <c r="B695" s="39" t="s">
        <v>434</v>
      </c>
      <c r="C695" s="125" t="s">
        <v>424</v>
      </c>
      <c r="D695" s="69" t="s">
        <v>906</v>
      </c>
      <c r="E695" s="69" t="s">
        <v>911</v>
      </c>
      <c r="F695" s="40" t="s">
        <v>515</v>
      </c>
      <c r="G695" s="69" t="s">
        <v>908</v>
      </c>
      <c r="H695" s="41" t="s">
        <v>893</v>
      </c>
      <c r="I695" s="20" t="s">
        <v>1485</v>
      </c>
      <c r="J695" s="14">
        <v>2</v>
      </c>
      <c r="K695" s="14">
        <v>10021785</v>
      </c>
      <c r="L695" s="14">
        <v>2</v>
      </c>
      <c r="M695" s="14">
        <v>11379318</v>
      </c>
      <c r="N695" s="14">
        <v>2</v>
      </c>
      <c r="O695" s="14">
        <v>12548742</v>
      </c>
      <c r="P695" s="14">
        <v>2</v>
      </c>
      <c r="Q695" s="14">
        <v>11612394</v>
      </c>
      <c r="R695" s="14">
        <v>2</v>
      </c>
      <c r="S695" s="14">
        <v>11612394</v>
      </c>
    </row>
    <row r="696" spans="1:19" s="2" customFormat="1" ht="126.6" customHeight="1">
      <c r="A696" s="31" t="s">
        <v>1303</v>
      </c>
      <c r="B696" s="39" t="s">
        <v>434</v>
      </c>
      <c r="C696" s="125" t="s">
        <v>424</v>
      </c>
      <c r="D696" s="69" t="s">
        <v>696</v>
      </c>
      <c r="E696" s="69" t="s">
        <v>697</v>
      </c>
      <c r="F696" s="40" t="s">
        <v>515</v>
      </c>
      <c r="G696" s="69" t="s">
        <v>912</v>
      </c>
      <c r="H696" s="41" t="s">
        <v>913</v>
      </c>
      <c r="I696" s="20" t="s">
        <v>1486</v>
      </c>
      <c r="J696" s="14">
        <v>384</v>
      </c>
      <c r="K696" s="14">
        <v>91249146.900000006</v>
      </c>
      <c r="L696" s="14">
        <v>310</v>
      </c>
      <c r="M696" s="14">
        <v>82381667</v>
      </c>
      <c r="N696" s="14">
        <v>310</v>
      </c>
      <c r="O696" s="14">
        <v>89018538</v>
      </c>
      <c r="P696" s="14">
        <v>310</v>
      </c>
      <c r="Q696" s="14">
        <v>86702806</v>
      </c>
      <c r="R696" s="14">
        <v>310</v>
      </c>
      <c r="S696" s="14">
        <v>86702806</v>
      </c>
    </row>
    <row r="697" spans="1:19" s="2" customFormat="1" ht="126.6" customHeight="1">
      <c r="A697" s="31" t="s">
        <v>1304</v>
      </c>
      <c r="B697" s="39" t="s">
        <v>434</v>
      </c>
      <c r="C697" s="125" t="s">
        <v>424</v>
      </c>
      <c r="D697" s="69" t="s">
        <v>692</v>
      </c>
      <c r="E697" s="69" t="s">
        <v>914</v>
      </c>
      <c r="F697" s="40" t="s">
        <v>886</v>
      </c>
      <c r="G697" s="69" t="s">
        <v>903</v>
      </c>
      <c r="H697" s="41" t="s">
        <v>42</v>
      </c>
      <c r="I697" s="20" t="s">
        <v>1486</v>
      </c>
      <c r="J697" s="203">
        <v>148724</v>
      </c>
      <c r="K697" s="63">
        <v>69783032.280000001</v>
      </c>
      <c r="L697" s="63">
        <v>70600</v>
      </c>
      <c r="M697" s="63">
        <v>76898492</v>
      </c>
      <c r="N697" s="63">
        <v>71694</v>
      </c>
      <c r="O697" s="63">
        <v>84410093</v>
      </c>
      <c r="P697" s="63">
        <v>72805</v>
      </c>
      <c r="Q697" s="63">
        <v>88791616</v>
      </c>
      <c r="R697" s="63">
        <v>72805</v>
      </c>
      <c r="S697" s="63">
        <v>88791616</v>
      </c>
    </row>
    <row r="698" spans="1:19" s="2" customFormat="1" ht="126.6" customHeight="1">
      <c r="A698" s="31" t="s">
        <v>1305</v>
      </c>
      <c r="B698" s="39" t="s">
        <v>434</v>
      </c>
      <c r="C698" s="125" t="s">
        <v>424</v>
      </c>
      <c r="D698" s="69" t="s">
        <v>692</v>
      </c>
      <c r="E698" s="69" t="s">
        <v>693</v>
      </c>
      <c r="F698" s="40" t="s">
        <v>886</v>
      </c>
      <c r="G698" s="69" t="s">
        <v>903</v>
      </c>
      <c r="H698" s="41" t="s">
        <v>42</v>
      </c>
      <c r="I698" s="20" t="s">
        <v>1486</v>
      </c>
      <c r="J698" s="204"/>
      <c r="K698" s="63">
        <v>32519948.82</v>
      </c>
      <c r="L698" s="63">
        <v>65800</v>
      </c>
      <c r="M698" s="63">
        <v>43037416</v>
      </c>
      <c r="N698" s="63">
        <v>66820</v>
      </c>
      <c r="O698" s="63">
        <v>48393697</v>
      </c>
      <c r="P698" s="63">
        <v>67855</v>
      </c>
      <c r="Q698" s="63">
        <v>46275278</v>
      </c>
      <c r="R698" s="63">
        <v>67855</v>
      </c>
      <c r="S698" s="63">
        <v>46275278</v>
      </c>
    </row>
    <row r="699" spans="1:19" s="2" customFormat="1" ht="126.6" customHeight="1">
      <c r="A699" s="31" t="s">
        <v>1306</v>
      </c>
      <c r="B699" s="39" t="s">
        <v>434</v>
      </c>
      <c r="C699" s="125" t="s">
        <v>424</v>
      </c>
      <c r="D699" s="69" t="s">
        <v>915</v>
      </c>
      <c r="E699" s="69" t="s">
        <v>916</v>
      </c>
      <c r="F699" s="40" t="s">
        <v>515</v>
      </c>
      <c r="G699" s="69" t="s">
        <v>917</v>
      </c>
      <c r="H699" s="41" t="s">
        <v>913</v>
      </c>
      <c r="I699" s="20" t="s">
        <v>1487</v>
      </c>
      <c r="J699" s="14">
        <v>7384</v>
      </c>
      <c r="K699" s="63">
        <v>25081703</v>
      </c>
      <c r="L699" s="62">
        <v>7400</v>
      </c>
      <c r="M699" s="63">
        <v>26710802</v>
      </c>
      <c r="N699" s="62">
        <v>7400</v>
      </c>
      <c r="O699" s="63">
        <v>29651941</v>
      </c>
      <c r="P699" s="62">
        <v>7400</v>
      </c>
      <c r="Q699" s="63">
        <v>29659707</v>
      </c>
      <c r="R699" s="62">
        <v>7400</v>
      </c>
      <c r="S699" s="63">
        <v>29659707</v>
      </c>
    </row>
    <row r="700" spans="1:19" s="2" customFormat="1" ht="126.6" customHeight="1">
      <c r="A700" s="31" t="s">
        <v>1307</v>
      </c>
      <c r="B700" s="39" t="s">
        <v>434</v>
      </c>
      <c r="C700" s="125" t="s">
        <v>424</v>
      </c>
      <c r="D700" s="69" t="s">
        <v>918</v>
      </c>
      <c r="E700" s="69" t="s">
        <v>919</v>
      </c>
      <c r="F700" s="40" t="s">
        <v>515</v>
      </c>
      <c r="G700" s="69" t="s">
        <v>920</v>
      </c>
      <c r="H700" s="41" t="s">
        <v>893</v>
      </c>
      <c r="I700" s="20" t="s">
        <v>1488</v>
      </c>
      <c r="J700" s="14">
        <v>230</v>
      </c>
      <c r="K700" s="14">
        <v>72759105</v>
      </c>
      <c r="L700" s="62">
        <v>230</v>
      </c>
      <c r="M700" s="14">
        <v>78035954</v>
      </c>
      <c r="N700" s="62">
        <v>230</v>
      </c>
      <c r="O700" s="14">
        <v>86302504</v>
      </c>
      <c r="P700" s="62">
        <v>230</v>
      </c>
      <c r="Q700" s="14">
        <v>86478939</v>
      </c>
      <c r="R700" s="62">
        <v>230</v>
      </c>
      <c r="S700" s="14">
        <v>86478939</v>
      </c>
    </row>
    <row r="701" spans="1:19" s="2" customFormat="1" ht="126.6" customHeight="1">
      <c r="A701" s="31" t="s">
        <v>1308</v>
      </c>
      <c r="B701" s="39" t="s">
        <v>434</v>
      </c>
      <c r="C701" s="125" t="s">
        <v>424</v>
      </c>
      <c r="D701" s="69" t="s">
        <v>166</v>
      </c>
      <c r="E701" s="69" t="s">
        <v>921</v>
      </c>
      <c r="F701" s="40" t="s">
        <v>886</v>
      </c>
      <c r="G701" s="69" t="s">
        <v>154</v>
      </c>
      <c r="H701" s="45" t="s">
        <v>922</v>
      </c>
      <c r="I701" s="20" t="s">
        <v>1489</v>
      </c>
      <c r="J701" s="14">
        <v>6480</v>
      </c>
      <c r="K701" s="63">
        <v>4474353.1399999997</v>
      </c>
      <c r="L701" s="62">
        <v>6480</v>
      </c>
      <c r="M701" s="63">
        <v>4474353.1399999997</v>
      </c>
      <c r="N701" s="62">
        <v>6480</v>
      </c>
      <c r="O701" s="63">
        <v>4113345.52</v>
      </c>
      <c r="P701" s="62">
        <v>6480</v>
      </c>
      <c r="Q701" s="63">
        <v>4113285.52</v>
      </c>
      <c r="R701" s="62">
        <v>6480</v>
      </c>
      <c r="S701" s="63">
        <v>4113285.52</v>
      </c>
    </row>
    <row r="702" spans="1:19" s="2" customFormat="1" ht="126.6" customHeight="1">
      <c r="A702" s="31" t="s">
        <v>1309</v>
      </c>
      <c r="B702" s="39" t="s">
        <v>434</v>
      </c>
      <c r="C702" s="125" t="s">
        <v>424</v>
      </c>
      <c r="D702" s="69" t="s">
        <v>163</v>
      </c>
      <c r="E702" s="69" t="s">
        <v>923</v>
      </c>
      <c r="F702" s="40" t="s">
        <v>886</v>
      </c>
      <c r="G702" s="69" t="s">
        <v>154</v>
      </c>
      <c r="H702" s="41" t="s">
        <v>922</v>
      </c>
      <c r="I702" s="20" t="s">
        <v>1489</v>
      </c>
      <c r="J702" s="14">
        <v>2500</v>
      </c>
      <c r="K702" s="63">
        <v>2190257.86</v>
      </c>
      <c r="L702" s="62">
        <v>2500</v>
      </c>
      <c r="M702" s="63">
        <v>2130867.86</v>
      </c>
      <c r="N702" s="62">
        <v>2500</v>
      </c>
      <c r="O702" s="63">
        <v>2491875.48</v>
      </c>
      <c r="P702" s="62">
        <v>2500</v>
      </c>
      <c r="Q702" s="63">
        <v>2485163.48</v>
      </c>
      <c r="R702" s="62">
        <v>2500</v>
      </c>
      <c r="S702" s="63">
        <v>2485163.48</v>
      </c>
    </row>
    <row r="703" spans="1:19" s="2" customFormat="1" ht="126.6" customHeight="1">
      <c r="A703" s="31" t="s">
        <v>1310</v>
      </c>
      <c r="B703" s="39" t="s">
        <v>434</v>
      </c>
      <c r="C703" s="125" t="s">
        <v>424</v>
      </c>
      <c r="D703" s="69" t="s">
        <v>924</v>
      </c>
      <c r="E703" s="69" t="s">
        <v>925</v>
      </c>
      <c r="F703" s="40" t="s">
        <v>886</v>
      </c>
      <c r="G703" s="69" t="s">
        <v>154</v>
      </c>
      <c r="H703" s="41" t="s">
        <v>922</v>
      </c>
      <c r="I703" s="20" t="s">
        <v>1490</v>
      </c>
      <c r="J703" s="14">
        <v>119151.77</v>
      </c>
      <c r="K703" s="14">
        <v>47311669.189999998</v>
      </c>
      <c r="L703" s="15">
        <v>199224.07</v>
      </c>
      <c r="M703" s="14">
        <v>46243448.82</v>
      </c>
      <c r="N703" s="15">
        <v>203427.19</v>
      </c>
      <c r="O703" s="14">
        <v>46465367.899999999</v>
      </c>
      <c r="P703" s="15">
        <v>203427.19</v>
      </c>
      <c r="Q703" s="14">
        <v>47152006.359999999</v>
      </c>
      <c r="R703" s="15">
        <v>203507.19</v>
      </c>
      <c r="S703" s="14">
        <v>47152006.359999999</v>
      </c>
    </row>
    <row r="704" spans="1:19" s="2" customFormat="1" ht="126.6" customHeight="1">
      <c r="A704" s="31" t="s">
        <v>1311</v>
      </c>
      <c r="B704" s="39" t="s">
        <v>434</v>
      </c>
      <c r="C704" s="125" t="s">
        <v>424</v>
      </c>
      <c r="D704" s="69" t="s">
        <v>924</v>
      </c>
      <c r="E704" s="69" t="s">
        <v>926</v>
      </c>
      <c r="F704" s="40" t="s">
        <v>886</v>
      </c>
      <c r="G704" s="69" t="s">
        <v>154</v>
      </c>
      <c r="H704" s="41" t="s">
        <v>922</v>
      </c>
      <c r="I704" s="20" t="s">
        <v>1490</v>
      </c>
      <c r="J704" s="14">
        <v>36166.410000000003</v>
      </c>
      <c r="K704" s="14">
        <v>6751051.6399999997</v>
      </c>
      <c r="L704" s="15">
        <v>28306.04</v>
      </c>
      <c r="M704" s="14">
        <v>6361730.9299999997</v>
      </c>
      <c r="N704" s="15">
        <v>28363.54</v>
      </c>
      <c r="O704" s="14">
        <v>6688447.1699999999</v>
      </c>
      <c r="P704" s="15">
        <v>28363.54</v>
      </c>
      <c r="Q704" s="14">
        <v>6821048.4400000004</v>
      </c>
      <c r="R704" s="15">
        <v>28363.54</v>
      </c>
      <c r="S704" s="14">
        <v>6703096.9800000004</v>
      </c>
    </row>
    <row r="705" spans="1:19" s="2" customFormat="1" ht="126.6" customHeight="1">
      <c r="A705" s="31" t="s">
        <v>1312</v>
      </c>
      <c r="B705" s="39" t="s">
        <v>434</v>
      </c>
      <c r="C705" s="125" t="s">
        <v>424</v>
      </c>
      <c r="D705" s="69" t="s">
        <v>924</v>
      </c>
      <c r="E705" s="69" t="s">
        <v>927</v>
      </c>
      <c r="F705" s="40" t="s">
        <v>886</v>
      </c>
      <c r="G705" s="69" t="s">
        <v>154</v>
      </c>
      <c r="H705" s="41" t="s">
        <v>922</v>
      </c>
      <c r="I705" s="20" t="s">
        <v>1490</v>
      </c>
      <c r="J705" s="14">
        <v>35724.29</v>
      </c>
      <c r="K705" s="14">
        <v>6625896.4299999997</v>
      </c>
      <c r="L705" s="15">
        <v>39940.85</v>
      </c>
      <c r="M705" s="14">
        <v>7891501.3200000003</v>
      </c>
      <c r="N705" s="15">
        <v>40824.25</v>
      </c>
      <c r="O705" s="14">
        <v>8256774.5300000003</v>
      </c>
      <c r="P705" s="15">
        <v>40824.25</v>
      </c>
      <c r="Q705" s="14">
        <v>8458097.0600000005</v>
      </c>
      <c r="R705" s="15">
        <v>40824.25</v>
      </c>
      <c r="S705" s="14">
        <v>8458097.0600000005</v>
      </c>
    </row>
    <row r="706" spans="1:19" s="2" customFormat="1" ht="126.6" customHeight="1">
      <c r="A706" s="31" t="s">
        <v>1313</v>
      </c>
      <c r="B706" s="39" t="s">
        <v>434</v>
      </c>
      <c r="C706" s="125" t="s">
        <v>424</v>
      </c>
      <c r="D706" s="69" t="s">
        <v>928</v>
      </c>
      <c r="E706" s="69" t="s">
        <v>929</v>
      </c>
      <c r="F706" s="40" t="s">
        <v>886</v>
      </c>
      <c r="G706" s="69" t="s">
        <v>154</v>
      </c>
      <c r="H706" s="41" t="s">
        <v>922</v>
      </c>
      <c r="I706" s="20" t="s">
        <v>1490</v>
      </c>
      <c r="J706" s="14">
        <v>95228.15</v>
      </c>
      <c r="K706" s="14">
        <v>29118815.969999999</v>
      </c>
      <c r="L706" s="15">
        <v>150416.42000000001</v>
      </c>
      <c r="M706" s="14">
        <v>35800204.920000002</v>
      </c>
      <c r="N706" s="15">
        <v>151635.44</v>
      </c>
      <c r="O706" s="14">
        <v>36297284.719999999</v>
      </c>
      <c r="P706" s="15">
        <v>151635.44</v>
      </c>
      <c r="Q706" s="14">
        <v>35855442.560000002</v>
      </c>
      <c r="R706" s="15">
        <v>151635.44</v>
      </c>
      <c r="S706" s="14">
        <v>35286422.560000002</v>
      </c>
    </row>
    <row r="707" spans="1:19" s="2" customFormat="1" ht="126.6" customHeight="1">
      <c r="A707" s="31" t="s">
        <v>1314</v>
      </c>
      <c r="B707" s="39" t="s">
        <v>434</v>
      </c>
      <c r="C707" s="125" t="s">
        <v>424</v>
      </c>
      <c r="D707" s="69" t="s">
        <v>928</v>
      </c>
      <c r="E707" s="69" t="s">
        <v>930</v>
      </c>
      <c r="F707" s="40" t="s">
        <v>886</v>
      </c>
      <c r="G707" s="69" t="s">
        <v>154</v>
      </c>
      <c r="H707" s="41" t="s">
        <v>922</v>
      </c>
      <c r="I707" s="20" t="s">
        <v>1490</v>
      </c>
      <c r="J707" s="14">
        <v>92403.1</v>
      </c>
      <c r="K707" s="14">
        <v>18084878.190000001</v>
      </c>
      <c r="L707" s="15">
        <v>68109.039999999994</v>
      </c>
      <c r="M707" s="14">
        <v>16018479.93</v>
      </c>
      <c r="N707" s="15">
        <v>69823.28</v>
      </c>
      <c r="O707" s="14">
        <v>16775352.4</v>
      </c>
      <c r="P707" s="15">
        <v>69823.28</v>
      </c>
      <c r="Q707" s="14">
        <v>17255350.5</v>
      </c>
      <c r="R707" s="15">
        <v>69823.28</v>
      </c>
      <c r="S707" s="14">
        <v>17255350.5</v>
      </c>
    </row>
    <row r="708" spans="1:19" s="2" customFormat="1" ht="126.6" customHeight="1">
      <c r="A708" s="31" t="s">
        <v>1315</v>
      </c>
      <c r="B708" s="39" t="s">
        <v>434</v>
      </c>
      <c r="C708" s="125" t="s">
        <v>424</v>
      </c>
      <c r="D708" s="69" t="s">
        <v>928</v>
      </c>
      <c r="E708" s="69" t="s">
        <v>931</v>
      </c>
      <c r="F708" s="40" t="s">
        <v>886</v>
      </c>
      <c r="G708" s="69" t="s">
        <v>154</v>
      </c>
      <c r="H708" s="41" t="s">
        <v>922</v>
      </c>
      <c r="I708" s="20" t="s">
        <v>1490</v>
      </c>
      <c r="J708" s="14">
        <v>64809.17</v>
      </c>
      <c r="K708" s="14">
        <v>9181131.5700000003</v>
      </c>
      <c r="L708" s="15">
        <v>69904.77</v>
      </c>
      <c r="M708" s="14">
        <v>14230660.35</v>
      </c>
      <c r="N708" s="15">
        <v>71140.77</v>
      </c>
      <c r="O708" s="14">
        <v>14879431.92</v>
      </c>
      <c r="P708" s="15">
        <v>71140.77</v>
      </c>
      <c r="Q708" s="14">
        <v>15229533.390000001</v>
      </c>
      <c r="R708" s="15">
        <v>71140.67</v>
      </c>
      <c r="S708" s="14">
        <v>15229533.390000001</v>
      </c>
    </row>
    <row r="709" spans="1:19" s="2" customFormat="1" ht="126.6" customHeight="1">
      <c r="A709" s="31" t="s">
        <v>1316</v>
      </c>
      <c r="B709" s="39" t="s">
        <v>434</v>
      </c>
      <c r="C709" s="125" t="s">
        <v>424</v>
      </c>
      <c r="D709" s="69" t="s">
        <v>928</v>
      </c>
      <c r="E709" s="69" t="s">
        <v>932</v>
      </c>
      <c r="F709" s="40" t="s">
        <v>886</v>
      </c>
      <c r="G709" s="69" t="s">
        <v>154</v>
      </c>
      <c r="H709" s="41" t="s">
        <v>922</v>
      </c>
      <c r="I709" s="20" t="s">
        <v>1490</v>
      </c>
      <c r="J709" s="14">
        <v>117301.97</v>
      </c>
      <c r="K709" s="14">
        <v>45403428.899999999</v>
      </c>
      <c r="L709" s="15">
        <v>276203.08</v>
      </c>
      <c r="M709" s="14">
        <v>55843334.25</v>
      </c>
      <c r="N709" s="15">
        <v>281953.08</v>
      </c>
      <c r="O709" s="14">
        <v>63652456.969999999</v>
      </c>
      <c r="P709" s="15">
        <v>281953.08</v>
      </c>
      <c r="Q709" s="14">
        <v>64456450.920000002</v>
      </c>
      <c r="R709" s="15">
        <v>281952.48</v>
      </c>
      <c r="S709" s="14">
        <v>65456450.420000002</v>
      </c>
    </row>
    <row r="710" spans="1:19" s="2" customFormat="1" ht="126.6" customHeight="1">
      <c r="A710" s="31" t="s">
        <v>1317</v>
      </c>
      <c r="B710" s="39" t="s">
        <v>434</v>
      </c>
      <c r="C710" s="125" t="s">
        <v>424</v>
      </c>
      <c r="D710" s="69" t="s">
        <v>928</v>
      </c>
      <c r="E710" s="7" t="s">
        <v>933</v>
      </c>
      <c r="F710" s="40" t="s">
        <v>886</v>
      </c>
      <c r="G710" s="69" t="s">
        <v>154</v>
      </c>
      <c r="H710" s="41" t="s">
        <v>922</v>
      </c>
      <c r="I710" s="20" t="s">
        <v>1490</v>
      </c>
      <c r="J710" s="46">
        <v>58018.3</v>
      </c>
      <c r="K710" s="14">
        <v>10657053.460000001</v>
      </c>
      <c r="L710" s="15">
        <v>87094.16</v>
      </c>
      <c r="M710" s="14">
        <v>17127890.91</v>
      </c>
      <c r="N710" s="15">
        <v>88003.16</v>
      </c>
      <c r="O710" s="14">
        <v>20988299.800000001</v>
      </c>
      <c r="P710" s="15">
        <v>88003.16</v>
      </c>
      <c r="Q710" s="14">
        <v>20136633.25</v>
      </c>
      <c r="R710" s="15">
        <v>88003.16</v>
      </c>
      <c r="S710" s="14">
        <v>19124166.620000001</v>
      </c>
    </row>
    <row r="711" spans="1:19" s="2" customFormat="1" ht="126.6" customHeight="1">
      <c r="A711" s="31" t="s">
        <v>1318</v>
      </c>
      <c r="B711" s="39" t="s">
        <v>434</v>
      </c>
      <c r="C711" s="125" t="s">
        <v>424</v>
      </c>
      <c r="D711" s="69" t="s">
        <v>928</v>
      </c>
      <c r="E711" s="43" t="s">
        <v>934</v>
      </c>
      <c r="F711" s="40" t="s">
        <v>886</v>
      </c>
      <c r="G711" s="69" t="s">
        <v>154</v>
      </c>
      <c r="H711" s="41" t="s">
        <v>922</v>
      </c>
      <c r="I711" s="20" t="s">
        <v>1490</v>
      </c>
      <c r="J711" s="14">
        <v>102317</v>
      </c>
      <c r="K711" s="14">
        <v>30554833.289999999</v>
      </c>
      <c r="L711" s="15">
        <v>215916.61</v>
      </c>
      <c r="M711" s="14">
        <v>39500906.049999997</v>
      </c>
      <c r="N711" s="15">
        <v>223456.34</v>
      </c>
      <c r="O711" s="14">
        <v>46570038.609999999</v>
      </c>
      <c r="P711" s="15">
        <v>223456.34</v>
      </c>
      <c r="Q711" s="14">
        <v>46001973.159999996</v>
      </c>
      <c r="R711" s="15">
        <v>223456.34</v>
      </c>
      <c r="S711" s="14">
        <v>44955726.450000003</v>
      </c>
    </row>
    <row r="712" spans="1:19" s="2" customFormat="1" ht="126.6" customHeight="1">
      <c r="A712" s="31" t="s">
        <v>1319</v>
      </c>
      <c r="B712" s="39" t="s">
        <v>434</v>
      </c>
      <c r="C712" s="125" t="s">
        <v>424</v>
      </c>
      <c r="D712" s="69" t="s">
        <v>153</v>
      </c>
      <c r="E712" s="43" t="s">
        <v>371</v>
      </c>
      <c r="F712" s="40" t="s">
        <v>886</v>
      </c>
      <c r="G712" s="69" t="s">
        <v>154</v>
      </c>
      <c r="H712" s="41" t="s">
        <v>922</v>
      </c>
      <c r="I712" s="20" t="s">
        <v>1490</v>
      </c>
      <c r="J712" s="14">
        <v>322822.55</v>
      </c>
      <c r="K712" s="14">
        <v>166302952.36000001</v>
      </c>
      <c r="L712" s="15">
        <v>651018.14</v>
      </c>
      <c r="M712" s="14">
        <v>142545529.52000001</v>
      </c>
      <c r="N712" s="15">
        <v>651104.14</v>
      </c>
      <c r="O712" s="14">
        <v>148976765.97999999</v>
      </c>
      <c r="P712" s="15">
        <v>651104.14</v>
      </c>
      <c r="Q712" s="14">
        <v>150873921.36000001</v>
      </c>
      <c r="R712" s="15">
        <v>651103.98</v>
      </c>
      <c r="S712" s="14">
        <v>150377123.66</v>
      </c>
    </row>
    <row r="713" spans="1:19" s="2" customFormat="1" ht="126.6" customHeight="1">
      <c r="A713" s="31" t="s">
        <v>1320</v>
      </c>
      <c r="B713" s="39" t="s">
        <v>434</v>
      </c>
      <c r="C713" s="125" t="s">
        <v>424</v>
      </c>
      <c r="D713" s="69" t="s">
        <v>133</v>
      </c>
      <c r="E713" s="43" t="s">
        <v>935</v>
      </c>
      <c r="F713" s="40" t="s">
        <v>886</v>
      </c>
      <c r="G713" s="69" t="s">
        <v>126</v>
      </c>
      <c r="H713" s="41" t="s">
        <v>936</v>
      </c>
      <c r="I713" s="44" t="s">
        <v>1491</v>
      </c>
      <c r="J713" s="46">
        <v>155</v>
      </c>
      <c r="K713" s="14">
        <v>27573987.510000002</v>
      </c>
      <c r="L713" s="15">
        <v>155</v>
      </c>
      <c r="M713" s="14">
        <v>29079247</v>
      </c>
      <c r="N713" s="15">
        <v>155</v>
      </c>
      <c r="O713" s="14">
        <v>31853578</v>
      </c>
      <c r="P713" s="15">
        <v>155</v>
      </c>
      <c r="Q713" s="14">
        <v>31452426</v>
      </c>
      <c r="R713" s="15">
        <v>155</v>
      </c>
      <c r="S713" s="14">
        <v>31452424</v>
      </c>
    </row>
    <row r="714" spans="1:19" s="2" customFormat="1" ht="149.44999999999999" customHeight="1">
      <c r="A714" s="31" t="s">
        <v>1321</v>
      </c>
      <c r="B714" s="39" t="s">
        <v>434</v>
      </c>
      <c r="C714" s="125" t="s">
        <v>424</v>
      </c>
      <c r="D714" s="69" t="s">
        <v>133</v>
      </c>
      <c r="E714" s="43" t="s">
        <v>937</v>
      </c>
      <c r="F714" s="40" t="s">
        <v>886</v>
      </c>
      <c r="G714" s="69" t="s">
        <v>126</v>
      </c>
      <c r="H714" s="41" t="s">
        <v>936</v>
      </c>
      <c r="I714" s="20" t="s">
        <v>1492</v>
      </c>
      <c r="J714" s="14">
        <v>52</v>
      </c>
      <c r="K714" s="14">
        <v>9365474</v>
      </c>
      <c r="L714" s="15">
        <v>53</v>
      </c>
      <c r="M714" s="14">
        <v>10100237</v>
      </c>
      <c r="N714" s="15">
        <v>53</v>
      </c>
      <c r="O714" s="14">
        <v>10525629</v>
      </c>
      <c r="P714" s="15">
        <v>53</v>
      </c>
      <c r="Q714" s="14">
        <v>10300597</v>
      </c>
      <c r="R714" s="15">
        <v>53</v>
      </c>
      <c r="S714" s="14">
        <v>10300597</v>
      </c>
    </row>
    <row r="715" spans="1:19" s="2" customFormat="1" ht="126.6" customHeight="1">
      <c r="A715" s="31" t="s">
        <v>1322</v>
      </c>
      <c r="B715" s="39" t="s">
        <v>434</v>
      </c>
      <c r="C715" s="125" t="s">
        <v>424</v>
      </c>
      <c r="D715" s="69" t="s">
        <v>133</v>
      </c>
      <c r="E715" s="69" t="s">
        <v>938</v>
      </c>
      <c r="F715" s="40" t="s">
        <v>886</v>
      </c>
      <c r="G715" s="69" t="s">
        <v>126</v>
      </c>
      <c r="H715" s="41" t="s">
        <v>936</v>
      </c>
      <c r="I715" s="20" t="s">
        <v>1492</v>
      </c>
      <c r="J715" s="14">
        <v>85</v>
      </c>
      <c r="K715" s="14">
        <v>11485958</v>
      </c>
      <c r="L715" s="15">
        <v>65</v>
      </c>
      <c r="M715" s="14">
        <v>12387083</v>
      </c>
      <c r="N715" s="15">
        <v>65</v>
      </c>
      <c r="O715" s="14">
        <v>12908789</v>
      </c>
      <c r="P715" s="15">
        <v>65</v>
      </c>
      <c r="Q715" s="14">
        <v>12632807</v>
      </c>
      <c r="R715" s="15">
        <v>65</v>
      </c>
      <c r="S715" s="14">
        <v>12632807</v>
      </c>
    </row>
    <row r="716" spans="1:19" s="2" customFormat="1" ht="126.6" customHeight="1">
      <c r="A716" s="31" t="s">
        <v>1323</v>
      </c>
      <c r="B716" s="39" t="s">
        <v>434</v>
      </c>
      <c r="C716" s="125" t="s">
        <v>424</v>
      </c>
      <c r="D716" s="69" t="s">
        <v>133</v>
      </c>
      <c r="E716" s="69" t="s">
        <v>939</v>
      </c>
      <c r="F716" s="40" t="s">
        <v>886</v>
      </c>
      <c r="G716" s="69" t="s">
        <v>126</v>
      </c>
      <c r="H716" s="41" t="s">
        <v>936</v>
      </c>
      <c r="I716" s="20" t="s">
        <v>1492</v>
      </c>
      <c r="J716" s="14">
        <v>40</v>
      </c>
      <c r="K716" s="14">
        <v>7068282</v>
      </c>
      <c r="L716" s="15">
        <v>40</v>
      </c>
      <c r="M716" s="14">
        <v>7622820</v>
      </c>
      <c r="N716" s="15">
        <v>40</v>
      </c>
      <c r="O716" s="14">
        <v>9410639</v>
      </c>
      <c r="P716" s="15">
        <v>40</v>
      </c>
      <c r="Q716" s="14">
        <v>9875926.75</v>
      </c>
      <c r="R716" s="15">
        <v>40</v>
      </c>
      <c r="S716" s="14">
        <v>9875926.75</v>
      </c>
    </row>
    <row r="717" spans="1:19" s="2" customFormat="1" ht="126.6" customHeight="1">
      <c r="A717" s="31" t="s">
        <v>1324</v>
      </c>
      <c r="B717" s="39" t="s">
        <v>434</v>
      </c>
      <c r="C717" s="125" t="s">
        <v>424</v>
      </c>
      <c r="D717" s="69" t="s">
        <v>133</v>
      </c>
      <c r="E717" s="69" t="s">
        <v>940</v>
      </c>
      <c r="F717" s="40" t="s">
        <v>886</v>
      </c>
      <c r="G717" s="69" t="s">
        <v>126</v>
      </c>
      <c r="H717" s="41" t="s">
        <v>936</v>
      </c>
      <c r="I717" s="20" t="s">
        <v>1492</v>
      </c>
      <c r="J717" s="14">
        <v>46</v>
      </c>
      <c r="K717" s="14">
        <v>8481939</v>
      </c>
      <c r="L717" s="15">
        <v>48</v>
      </c>
      <c r="M717" s="14">
        <v>9147383</v>
      </c>
      <c r="N717" s="15">
        <v>48</v>
      </c>
      <c r="O717" s="14">
        <v>9532645</v>
      </c>
      <c r="P717" s="15">
        <v>48</v>
      </c>
      <c r="Q717" s="14">
        <v>10328842</v>
      </c>
      <c r="R717" s="15">
        <v>48</v>
      </c>
      <c r="S717" s="14">
        <v>9578842</v>
      </c>
    </row>
    <row r="718" spans="1:19" s="2" customFormat="1" ht="126.6" customHeight="1">
      <c r="A718" s="31" t="s">
        <v>1325</v>
      </c>
      <c r="B718" s="39" t="s">
        <v>434</v>
      </c>
      <c r="C718" s="125" t="s">
        <v>424</v>
      </c>
      <c r="D718" s="69" t="s">
        <v>133</v>
      </c>
      <c r="E718" s="69" t="s">
        <v>941</v>
      </c>
      <c r="F718" s="40" t="s">
        <v>886</v>
      </c>
      <c r="G718" s="69" t="s">
        <v>126</v>
      </c>
      <c r="H718" s="41" t="s">
        <v>936</v>
      </c>
      <c r="I718" s="20" t="s">
        <v>1492</v>
      </c>
      <c r="J718" s="46">
        <v>15</v>
      </c>
      <c r="K718" s="14">
        <v>4258731</v>
      </c>
      <c r="L718" s="15">
        <v>12</v>
      </c>
      <c r="M718" s="14">
        <v>4792849</v>
      </c>
      <c r="N718" s="15">
        <v>12</v>
      </c>
      <c r="O718" s="14">
        <v>4442068</v>
      </c>
      <c r="P718" s="15">
        <v>12</v>
      </c>
      <c r="Q718" s="14">
        <v>4240367</v>
      </c>
      <c r="R718" s="15">
        <v>12</v>
      </c>
      <c r="S718" s="14">
        <v>4240367</v>
      </c>
    </row>
    <row r="719" spans="1:19" s="2" customFormat="1" ht="126.6" customHeight="1">
      <c r="A719" s="31" t="s">
        <v>1326</v>
      </c>
      <c r="B719" s="39" t="s">
        <v>434</v>
      </c>
      <c r="C719" s="125" t="s">
        <v>424</v>
      </c>
      <c r="D719" s="69" t="s">
        <v>133</v>
      </c>
      <c r="E719" s="69" t="s">
        <v>942</v>
      </c>
      <c r="F719" s="40" t="s">
        <v>886</v>
      </c>
      <c r="G719" s="69" t="s">
        <v>126</v>
      </c>
      <c r="H719" s="41" t="s">
        <v>936</v>
      </c>
      <c r="I719" s="20" t="s">
        <v>1492</v>
      </c>
      <c r="J719" s="46">
        <v>146</v>
      </c>
      <c r="K719" s="14">
        <v>35270622</v>
      </c>
      <c r="L719" s="15">
        <v>95</v>
      </c>
      <c r="M719" s="14">
        <v>39721614</v>
      </c>
      <c r="N719" s="15">
        <v>95</v>
      </c>
      <c r="O719" s="14">
        <v>38652133.170000002</v>
      </c>
      <c r="P719" s="15">
        <v>95</v>
      </c>
      <c r="Q719" s="14">
        <v>37076349.210000001</v>
      </c>
      <c r="R719" s="15">
        <v>95</v>
      </c>
      <c r="S719" s="14">
        <v>37076349.210000001</v>
      </c>
    </row>
    <row r="720" spans="1:19" s="2" customFormat="1" ht="126.6" customHeight="1">
      <c r="A720" s="31" t="s">
        <v>1327</v>
      </c>
      <c r="B720" s="39" t="s">
        <v>434</v>
      </c>
      <c r="C720" s="125" t="s">
        <v>424</v>
      </c>
      <c r="D720" s="69" t="s">
        <v>133</v>
      </c>
      <c r="E720" s="69" t="s">
        <v>943</v>
      </c>
      <c r="F720" s="40" t="s">
        <v>886</v>
      </c>
      <c r="G720" s="69" t="s">
        <v>126</v>
      </c>
      <c r="H720" s="41" t="s">
        <v>936</v>
      </c>
      <c r="I720" s="20" t="s">
        <v>1492</v>
      </c>
      <c r="J720" s="46">
        <v>15</v>
      </c>
      <c r="K720" s="14">
        <v>5225063.0999999996</v>
      </c>
      <c r="L720" s="15">
        <v>15</v>
      </c>
      <c r="M720" s="14">
        <v>5520361.9000000004</v>
      </c>
      <c r="N720" s="15">
        <v>15</v>
      </c>
      <c r="O720" s="14">
        <v>6041133.0999999996</v>
      </c>
      <c r="P720" s="15">
        <v>15</v>
      </c>
      <c r="Q720" s="14">
        <v>5908965.6900000004</v>
      </c>
      <c r="R720" s="15">
        <v>15</v>
      </c>
      <c r="S720" s="14">
        <v>5908965.6900000004</v>
      </c>
    </row>
    <row r="721" spans="1:19" s="2" customFormat="1" ht="126.6" customHeight="1">
      <c r="A721" s="31" t="s">
        <v>1328</v>
      </c>
      <c r="B721" s="39" t="s">
        <v>434</v>
      </c>
      <c r="C721" s="125" t="s">
        <v>424</v>
      </c>
      <c r="D721" s="69" t="s">
        <v>133</v>
      </c>
      <c r="E721" s="69" t="s">
        <v>944</v>
      </c>
      <c r="F721" s="40" t="s">
        <v>886</v>
      </c>
      <c r="G721" s="69" t="s">
        <v>126</v>
      </c>
      <c r="H721" s="41" t="s">
        <v>936</v>
      </c>
      <c r="I721" s="20" t="s">
        <v>1492</v>
      </c>
      <c r="J721" s="14">
        <v>9</v>
      </c>
      <c r="K721" s="14">
        <v>3548942</v>
      </c>
      <c r="L721" s="15">
        <v>9</v>
      </c>
      <c r="M721" s="14">
        <v>3994041</v>
      </c>
      <c r="N721" s="15">
        <v>9</v>
      </c>
      <c r="O721" s="14">
        <v>3701724</v>
      </c>
      <c r="P721" s="15">
        <v>9</v>
      </c>
      <c r="Q721" s="14">
        <v>3533640</v>
      </c>
      <c r="R721" s="15">
        <v>9</v>
      </c>
      <c r="S721" s="14">
        <v>3533640</v>
      </c>
    </row>
    <row r="722" spans="1:19" s="2" customFormat="1" ht="144" customHeight="1">
      <c r="A722" s="31" t="s">
        <v>1329</v>
      </c>
      <c r="B722" s="39" t="s">
        <v>434</v>
      </c>
      <c r="C722" s="125" t="s">
        <v>424</v>
      </c>
      <c r="D722" s="69" t="s">
        <v>133</v>
      </c>
      <c r="E722" s="69" t="s">
        <v>945</v>
      </c>
      <c r="F722" s="40" t="s">
        <v>886</v>
      </c>
      <c r="G722" s="69" t="s">
        <v>126</v>
      </c>
      <c r="H722" s="41" t="s">
        <v>936</v>
      </c>
      <c r="I722" s="20" t="s">
        <v>1492</v>
      </c>
      <c r="J722" s="46">
        <v>125</v>
      </c>
      <c r="K722" s="14">
        <v>22743963.510000002</v>
      </c>
      <c r="L722" s="15">
        <v>78</v>
      </c>
      <c r="M722" s="14">
        <v>25844045.539999999</v>
      </c>
      <c r="N722" s="15">
        <v>78</v>
      </c>
      <c r="O722" s="14">
        <v>26253278.800000001</v>
      </c>
      <c r="P722" s="15">
        <v>77</v>
      </c>
      <c r="Q722" s="14">
        <v>25072973.239999998</v>
      </c>
      <c r="R722" s="15">
        <v>77</v>
      </c>
      <c r="S722" s="14">
        <v>25072973.239999998</v>
      </c>
    </row>
    <row r="723" spans="1:19" s="2" customFormat="1" ht="141" customHeight="1">
      <c r="A723" s="31" t="s">
        <v>1330</v>
      </c>
      <c r="B723" s="39" t="s">
        <v>434</v>
      </c>
      <c r="C723" s="125" t="s">
        <v>424</v>
      </c>
      <c r="D723" s="69" t="s">
        <v>133</v>
      </c>
      <c r="E723" s="69" t="s">
        <v>946</v>
      </c>
      <c r="F723" s="40" t="s">
        <v>886</v>
      </c>
      <c r="G723" s="69" t="s">
        <v>126</v>
      </c>
      <c r="H723" s="41" t="s">
        <v>936</v>
      </c>
      <c r="I723" s="20" t="s">
        <v>1492</v>
      </c>
      <c r="J723" s="46">
        <v>44</v>
      </c>
      <c r="K723" s="14">
        <v>16233340.560000001</v>
      </c>
      <c r="L723" s="15">
        <v>40</v>
      </c>
      <c r="M723" s="14">
        <v>16461176.26</v>
      </c>
      <c r="N723" s="15">
        <v>40</v>
      </c>
      <c r="O723" s="14">
        <v>17339708.899999999</v>
      </c>
      <c r="P723" s="15">
        <v>40</v>
      </c>
      <c r="Q723" s="14">
        <v>18742776.050000001</v>
      </c>
      <c r="R723" s="15">
        <v>41</v>
      </c>
      <c r="S723" s="14">
        <v>17992776.050000001</v>
      </c>
    </row>
    <row r="724" spans="1:19" s="2" customFormat="1" ht="138" customHeight="1">
      <c r="A724" s="31" t="s">
        <v>1331</v>
      </c>
      <c r="B724" s="39" t="s">
        <v>434</v>
      </c>
      <c r="C724" s="125" t="s">
        <v>424</v>
      </c>
      <c r="D724" s="69" t="s">
        <v>133</v>
      </c>
      <c r="E724" s="69" t="s">
        <v>947</v>
      </c>
      <c r="F724" s="40" t="s">
        <v>886</v>
      </c>
      <c r="G724" s="69" t="s">
        <v>126</v>
      </c>
      <c r="H724" s="41" t="s">
        <v>936</v>
      </c>
      <c r="I724" s="20" t="s">
        <v>1492</v>
      </c>
      <c r="J724" s="14">
        <v>21</v>
      </c>
      <c r="K724" s="14">
        <v>4258731</v>
      </c>
      <c r="L724" s="15">
        <v>11</v>
      </c>
      <c r="M724" s="14">
        <v>4792849</v>
      </c>
      <c r="N724" s="15">
        <v>11</v>
      </c>
      <c r="O724" s="14">
        <v>4442069</v>
      </c>
      <c r="P724" s="15">
        <v>11</v>
      </c>
      <c r="Q724" s="14">
        <v>4240367</v>
      </c>
      <c r="R724" s="15">
        <v>11</v>
      </c>
      <c r="S724" s="14">
        <v>4240367</v>
      </c>
    </row>
    <row r="725" spans="1:19" s="2" customFormat="1" ht="142.5" customHeight="1">
      <c r="A725" s="31" t="s">
        <v>1332</v>
      </c>
      <c r="B725" s="39" t="s">
        <v>434</v>
      </c>
      <c r="C725" s="125" t="s">
        <v>424</v>
      </c>
      <c r="D725" s="69" t="s">
        <v>133</v>
      </c>
      <c r="E725" s="69" t="s">
        <v>948</v>
      </c>
      <c r="F725" s="40" t="s">
        <v>886</v>
      </c>
      <c r="G725" s="69" t="s">
        <v>126</v>
      </c>
      <c r="H725" s="41" t="s">
        <v>936</v>
      </c>
      <c r="I725" s="20" t="s">
        <v>1492</v>
      </c>
      <c r="J725" s="14">
        <v>9</v>
      </c>
      <c r="K725" s="14">
        <v>2839154</v>
      </c>
      <c r="L725" s="15">
        <v>9</v>
      </c>
      <c r="M725" s="14">
        <v>3195233</v>
      </c>
      <c r="N725" s="15">
        <v>9</v>
      </c>
      <c r="O725" s="14">
        <v>2961379</v>
      </c>
      <c r="P725" s="15">
        <v>9</v>
      </c>
      <c r="Q725" s="14">
        <v>2826912</v>
      </c>
      <c r="R725" s="15">
        <v>9</v>
      </c>
      <c r="S725" s="14">
        <v>2826912</v>
      </c>
    </row>
    <row r="726" spans="1:19" s="2" customFormat="1" ht="144" customHeight="1">
      <c r="A726" s="31" t="s">
        <v>1333</v>
      </c>
      <c r="B726" s="39" t="s">
        <v>434</v>
      </c>
      <c r="C726" s="125" t="s">
        <v>424</v>
      </c>
      <c r="D726" s="69" t="s">
        <v>133</v>
      </c>
      <c r="E726" s="69" t="s">
        <v>949</v>
      </c>
      <c r="F726" s="40" t="s">
        <v>886</v>
      </c>
      <c r="G726" s="40" t="s">
        <v>126</v>
      </c>
      <c r="H726" s="41" t="s">
        <v>936</v>
      </c>
      <c r="I726" s="20" t="s">
        <v>1492</v>
      </c>
      <c r="J726" s="14">
        <v>74</v>
      </c>
      <c r="K726" s="14">
        <v>17774393.859999999</v>
      </c>
      <c r="L726" s="15">
        <v>69</v>
      </c>
      <c r="M726" s="14">
        <v>18748652</v>
      </c>
      <c r="N726" s="15">
        <v>74</v>
      </c>
      <c r="O726" s="14">
        <v>18415176</v>
      </c>
      <c r="P726" s="15">
        <v>80</v>
      </c>
      <c r="Q726" s="14">
        <v>18008432</v>
      </c>
      <c r="R726" s="15">
        <v>80</v>
      </c>
      <c r="S726" s="14">
        <v>18008432</v>
      </c>
    </row>
    <row r="727" spans="1:19" s="2" customFormat="1" ht="147.75" customHeight="1">
      <c r="A727" s="31" t="s">
        <v>1334</v>
      </c>
      <c r="B727" s="39" t="s">
        <v>434</v>
      </c>
      <c r="C727" s="125" t="s">
        <v>424</v>
      </c>
      <c r="D727" s="69" t="s">
        <v>133</v>
      </c>
      <c r="E727" s="69" t="s">
        <v>950</v>
      </c>
      <c r="F727" s="40" t="s">
        <v>886</v>
      </c>
      <c r="G727" s="40" t="s">
        <v>126</v>
      </c>
      <c r="H727" s="41" t="s">
        <v>936</v>
      </c>
      <c r="I727" s="20" t="s">
        <v>1492</v>
      </c>
      <c r="J727" s="14">
        <v>57</v>
      </c>
      <c r="K727" s="14">
        <v>17611816.530000001</v>
      </c>
      <c r="L727" s="15">
        <v>62</v>
      </c>
      <c r="M727" s="14">
        <v>19637291.300000001</v>
      </c>
      <c r="N727" s="15">
        <v>65</v>
      </c>
      <c r="O727" s="14">
        <v>22377246.030000001</v>
      </c>
      <c r="P727" s="15">
        <v>71</v>
      </c>
      <c r="Q727" s="14">
        <v>24246358.309999999</v>
      </c>
      <c r="R727" s="15">
        <v>71</v>
      </c>
      <c r="S727" s="14">
        <v>23496358.309999999</v>
      </c>
    </row>
    <row r="728" spans="1:19" s="2" customFormat="1" ht="159" customHeight="1">
      <c r="A728" s="31" t="s">
        <v>1335</v>
      </c>
      <c r="B728" s="39" t="s">
        <v>434</v>
      </c>
      <c r="C728" s="125" t="s">
        <v>424</v>
      </c>
      <c r="D728" s="69" t="s">
        <v>133</v>
      </c>
      <c r="E728" s="69" t="s">
        <v>951</v>
      </c>
      <c r="F728" s="40" t="s">
        <v>886</v>
      </c>
      <c r="G728" s="40" t="s">
        <v>126</v>
      </c>
      <c r="H728" s="41" t="s">
        <v>936</v>
      </c>
      <c r="I728" s="20" t="s">
        <v>1492</v>
      </c>
      <c r="J728" s="14">
        <v>42</v>
      </c>
      <c r="K728" s="14">
        <v>8262236.9299999997</v>
      </c>
      <c r="L728" s="15">
        <v>32</v>
      </c>
      <c r="M728" s="14">
        <v>8142252</v>
      </c>
      <c r="N728" s="15">
        <v>32</v>
      </c>
      <c r="O728" s="14">
        <v>8916826</v>
      </c>
      <c r="P728" s="15">
        <v>32</v>
      </c>
      <c r="Q728" s="14">
        <v>9805295.75</v>
      </c>
      <c r="R728" s="15">
        <v>32</v>
      </c>
      <c r="S728" s="14">
        <v>9055297.75</v>
      </c>
    </row>
    <row r="729" spans="1:19" s="2" customFormat="1" ht="159" customHeight="1">
      <c r="A729" s="33" t="s">
        <v>1355</v>
      </c>
      <c r="B729" s="77" t="s">
        <v>434</v>
      </c>
      <c r="C729" s="126" t="s">
        <v>424</v>
      </c>
      <c r="D729" s="77" t="s">
        <v>425</v>
      </c>
      <c r="E729" s="77" t="s">
        <v>426</v>
      </c>
      <c r="F729" s="77" t="s">
        <v>427</v>
      </c>
      <c r="G729" s="77" t="s">
        <v>428</v>
      </c>
      <c r="H729" s="78" t="s">
        <v>429</v>
      </c>
      <c r="I729" s="20" t="s">
        <v>1357</v>
      </c>
      <c r="J729" s="5">
        <v>4</v>
      </c>
      <c r="K729" s="5">
        <v>1911286.8</v>
      </c>
      <c r="L729" s="5"/>
      <c r="M729" s="5"/>
      <c r="N729" s="5"/>
      <c r="O729" s="5"/>
      <c r="P729" s="5"/>
      <c r="Q729" s="5"/>
      <c r="R729" s="5"/>
      <c r="S729" s="5"/>
    </row>
    <row r="730" spans="1:19" s="2" customFormat="1" ht="159" customHeight="1">
      <c r="A730" s="33" t="s">
        <v>1356</v>
      </c>
      <c r="B730" s="77" t="s">
        <v>434</v>
      </c>
      <c r="C730" s="126" t="s">
        <v>424</v>
      </c>
      <c r="D730" s="77" t="s">
        <v>430</v>
      </c>
      <c r="E730" s="77" t="s">
        <v>431</v>
      </c>
      <c r="F730" s="77" t="s">
        <v>432</v>
      </c>
      <c r="G730" s="77" t="s">
        <v>433</v>
      </c>
      <c r="H730" s="78" t="s">
        <v>429</v>
      </c>
      <c r="I730" s="20" t="s">
        <v>1357</v>
      </c>
      <c r="J730" s="5">
        <v>81000</v>
      </c>
      <c r="K730" s="5">
        <v>7618245.2000000002</v>
      </c>
      <c r="L730" s="5"/>
      <c r="M730" s="5"/>
      <c r="N730" s="5"/>
      <c r="O730" s="5"/>
      <c r="P730" s="5"/>
      <c r="Q730" s="5"/>
      <c r="R730" s="5"/>
      <c r="S730" s="5"/>
    </row>
    <row r="731" spans="1:19" s="2" customFormat="1" ht="21" customHeight="1">
      <c r="A731" s="157" t="s">
        <v>1347</v>
      </c>
      <c r="B731" s="158"/>
      <c r="C731" s="158"/>
      <c r="D731" s="158"/>
      <c r="E731" s="158"/>
      <c r="F731" s="158"/>
      <c r="G731" s="158"/>
      <c r="H731" s="158"/>
      <c r="I731" s="158"/>
      <c r="J731" s="158"/>
      <c r="K731" s="54">
        <f>K732+K733</f>
        <v>368491</v>
      </c>
      <c r="L731" s="54"/>
      <c r="M731" s="54">
        <f>M732+M733</f>
        <v>368491</v>
      </c>
      <c r="N731" s="54"/>
      <c r="O731" s="54">
        <f>O732+O733</f>
        <v>355191</v>
      </c>
      <c r="P731" s="54"/>
      <c r="Q731" s="54">
        <f>Q732+Q733</f>
        <v>355191</v>
      </c>
      <c r="R731" s="54"/>
      <c r="S731" s="98">
        <f>S732+S733</f>
        <v>355191</v>
      </c>
    </row>
    <row r="732" spans="1:19" s="2" customFormat="1" ht="101.25" customHeight="1">
      <c r="A732" s="175" t="s">
        <v>1348</v>
      </c>
      <c r="B732" s="145" t="s">
        <v>1342</v>
      </c>
      <c r="C732" s="126" t="s">
        <v>1354</v>
      </c>
      <c r="D732" s="207" t="s">
        <v>166</v>
      </c>
      <c r="E732" s="209" t="s">
        <v>165</v>
      </c>
      <c r="F732" s="145" t="s">
        <v>1343</v>
      </c>
      <c r="G732" s="211" t="s">
        <v>154</v>
      </c>
      <c r="H732" s="149" t="s">
        <v>155</v>
      </c>
      <c r="I732" s="47" t="s">
        <v>1344</v>
      </c>
      <c r="J732" s="5">
        <v>6507</v>
      </c>
      <c r="K732" s="14">
        <v>368491</v>
      </c>
      <c r="L732" s="75">
        <v>5775</v>
      </c>
      <c r="M732" s="14">
        <v>368491</v>
      </c>
      <c r="N732" s="75"/>
      <c r="O732" s="14"/>
      <c r="P732" s="75"/>
      <c r="Q732" s="14"/>
      <c r="R732" s="75"/>
      <c r="S732" s="14"/>
    </row>
    <row r="733" spans="1:19" s="2" customFormat="1" ht="178.5" customHeight="1">
      <c r="A733" s="205"/>
      <c r="B733" s="206"/>
      <c r="C733" s="126" t="s">
        <v>1346</v>
      </c>
      <c r="D733" s="208"/>
      <c r="E733" s="210"/>
      <c r="F733" s="146"/>
      <c r="G733" s="212"/>
      <c r="H733" s="150"/>
      <c r="I733" s="47" t="s">
        <v>1345</v>
      </c>
      <c r="J733" s="5"/>
      <c r="K733" s="14"/>
      <c r="L733" s="75"/>
      <c r="M733" s="14"/>
      <c r="N733" s="75">
        <v>4196</v>
      </c>
      <c r="O733" s="14">
        <v>355191</v>
      </c>
      <c r="P733" s="75">
        <v>4196</v>
      </c>
      <c r="Q733" s="14">
        <v>355191</v>
      </c>
      <c r="R733" s="75">
        <v>4196</v>
      </c>
      <c r="S733" s="14">
        <v>355191</v>
      </c>
    </row>
    <row r="734" spans="1:19" s="2" customFormat="1" ht="21" customHeight="1">
      <c r="A734" s="157" t="s">
        <v>1349</v>
      </c>
      <c r="B734" s="158"/>
      <c r="C734" s="158"/>
      <c r="D734" s="158"/>
      <c r="E734" s="158"/>
      <c r="F734" s="158"/>
      <c r="G734" s="158"/>
      <c r="H734" s="158"/>
      <c r="I734" s="158"/>
      <c r="J734" s="158"/>
      <c r="K734" s="54">
        <f>SUM(K735:K793)</f>
        <v>248654027</v>
      </c>
      <c r="L734" s="55"/>
      <c r="M734" s="54">
        <f>SUM(M735:M793)</f>
        <v>246114567</v>
      </c>
      <c r="N734" s="55"/>
      <c r="O734" s="54">
        <f>SUM(O735:O793)</f>
        <v>241850190.99999997</v>
      </c>
      <c r="P734" s="55"/>
      <c r="Q734" s="54">
        <f>SUM(Q735:Q793)</f>
        <v>242003995</v>
      </c>
      <c r="R734" s="55"/>
      <c r="S734" s="98">
        <f>SUM(S735:S793)</f>
        <v>242003995</v>
      </c>
    </row>
    <row r="735" spans="1:19" s="2" customFormat="1" ht="284.25" customHeight="1">
      <c r="A735" s="7" t="s">
        <v>1350</v>
      </c>
      <c r="B735" s="79" t="s">
        <v>1351</v>
      </c>
      <c r="C735" s="126" t="s">
        <v>1346</v>
      </c>
      <c r="D735" s="79" t="s">
        <v>1579</v>
      </c>
      <c r="E735" s="79" t="s">
        <v>1352</v>
      </c>
      <c r="F735" s="79" t="s">
        <v>1518</v>
      </c>
      <c r="G735" s="79" t="s">
        <v>1353</v>
      </c>
      <c r="H735" s="79" t="s">
        <v>1580</v>
      </c>
      <c r="I735" s="25" t="s">
        <v>1772</v>
      </c>
      <c r="J735" s="106">
        <v>35</v>
      </c>
      <c r="K735" s="25">
        <v>40033534</v>
      </c>
      <c r="L735" s="25">
        <v>29</v>
      </c>
      <c r="M735" s="25">
        <v>34366934</v>
      </c>
      <c r="N735" s="25">
        <v>29</v>
      </c>
      <c r="O735" s="25">
        <v>31766934</v>
      </c>
      <c r="P735" s="25">
        <v>29</v>
      </c>
      <c r="Q735" s="25">
        <v>31766934</v>
      </c>
      <c r="R735" s="25">
        <v>29</v>
      </c>
      <c r="S735" s="25">
        <v>31766934</v>
      </c>
    </row>
    <row r="736" spans="1:19" s="2" customFormat="1" ht="99.75" customHeight="1">
      <c r="A736" s="143" t="s">
        <v>1581</v>
      </c>
      <c r="B736" s="145" t="s">
        <v>1351</v>
      </c>
      <c r="C736" s="145" t="s">
        <v>1354</v>
      </c>
      <c r="D736" s="145" t="s">
        <v>1517</v>
      </c>
      <c r="E736" s="145" t="s">
        <v>315</v>
      </c>
      <c r="F736" s="145" t="s">
        <v>1518</v>
      </c>
      <c r="G736" s="145" t="s">
        <v>1519</v>
      </c>
      <c r="H736" s="145" t="s">
        <v>1520</v>
      </c>
      <c r="I736" s="126" t="s">
        <v>1773</v>
      </c>
      <c r="J736" s="147">
        <v>50</v>
      </c>
      <c r="K736" s="25">
        <v>5000702</v>
      </c>
      <c r="L736" s="145">
        <v>51</v>
      </c>
      <c r="M736" s="25">
        <v>4802702</v>
      </c>
      <c r="N736" s="145">
        <v>56</v>
      </c>
      <c r="O736" s="25">
        <v>5156748</v>
      </c>
      <c r="P736" s="145">
        <v>49</v>
      </c>
      <c r="Q736" s="25">
        <v>4512052</v>
      </c>
      <c r="R736" s="145">
        <v>49</v>
      </c>
      <c r="S736" s="25">
        <v>4512052</v>
      </c>
    </row>
    <row r="737" spans="1:19" s="2" customFormat="1" ht="56.25" customHeight="1">
      <c r="A737" s="144"/>
      <c r="B737" s="146"/>
      <c r="C737" s="146"/>
      <c r="D737" s="146"/>
      <c r="E737" s="146"/>
      <c r="F737" s="146"/>
      <c r="G737" s="146"/>
      <c r="H737" s="146"/>
      <c r="I737" s="126" t="s">
        <v>1774</v>
      </c>
      <c r="J737" s="148"/>
      <c r="K737" s="25">
        <v>222391</v>
      </c>
      <c r="L737" s="146"/>
      <c r="M737" s="25">
        <v>188073</v>
      </c>
      <c r="N737" s="146"/>
      <c r="O737" s="25">
        <v>219969.98</v>
      </c>
      <c r="P737" s="146"/>
      <c r="Q737" s="25">
        <v>224889.60000000001</v>
      </c>
      <c r="R737" s="146"/>
      <c r="S737" s="25">
        <v>224889.60000000001</v>
      </c>
    </row>
    <row r="738" spans="1:19" s="2" customFormat="1" ht="99.75" customHeight="1">
      <c r="A738" s="143" t="s">
        <v>1582</v>
      </c>
      <c r="B738" s="145" t="s">
        <v>1351</v>
      </c>
      <c r="C738" s="145" t="s">
        <v>1354</v>
      </c>
      <c r="D738" s="145" t="s">
        <v>1517</v>
      </c>
      <c r="E738" s="145" t="s">
        <v>1521</v>
      </c>
      <c r="F738" s="145" t="s">
        <v>1518</v>
      </c>
      <c r="G738" s="145" t="s">
        <v>1522</v>
      </c>
      <c r="H738" s="145" t="s">
        <v>1520</v>
      </c>
      <c r="I738" s="126" t="s">
        <v>1773</v>
      </c>
      <c r="J738" s="147">
        <v>51</v>
      </c>
      <c r="K738" s="25">
        <v>5096869</v>
      </c>
      <c r="L738" s="145">
        <v>52</v>
      </c>
      <c r="M738" s="25">
        <v>4896870</v>
      </c>
      <c r="N738" s="145">
        <v>53</v>
      </c>
      <c r="O738" s="25">
        <v>4880494</v>
      </c>
      <c r="P738" s="145">
        <v>53</v>
      </c>
      <c r="Q738" s="25">
        <v>4880383</v>
      </c>
      <c r="R738" s="145">
        <v>53</v>
      </c>
      <c r="S738" s="25">
        <v>4880383</v>
      </c>
    </row>
    <row r="739" spans="1:19" s="2" customFormat="1" ht="99.75" customHeight="1">
      <c r="A739" s="144"/>
      <c r="B739" s="146"/>
      <c r="C739" s="146"/>
      <c r="D739" s="146"/>
      <c r="E739" s="146"/>
      <c r="F739" s="146"/>
      <c r="G739" s="146"/>
      <c r="H739" s="146"/>
      <c r="I739" s="126" t="s">
        <v>1774</v>
      </c>
      <c r="J739" s="148"/>
      <c r="K739" s="25">
        <v>226668</v>
      </c>
      <c r="L739" s="146"/>
      <c r="M739" s="25">
        <v>191761</v>
      </c>
      <c r="N739" s="146"/>
      <c r="O739" s="25">
        <v>224200.17</v>
      </c>
      <c r="P739" s="146"/>
      <c r="Q739" s="25">
        <v>229214.2</v>
      </c>
      <c r="R739" s="146"/>
      <c r="S739" s="25">
        <v>229214.2</v>
      </c>
    </row>
    <row r="740" spans="1:19" s="2" customFormat="1" ht="99.75" customHeight="1">
      <c r="A740" s="143" t="s">
        <v>1583</v>
      </c>
      <c r="B740" s="145" t="s">
        <v>1351</v>
      </c>
      <c r="C740" s="145" t="s">
        <v>1354</v>
      </c>
      <c r="D740" s="145" t="s">
        <v>1517</v>
      </c>
      <c r="E740" s="145" t="s">
        <v>353</v>
      </c>
      <c r="F740" s="145" t="s">
        <v>1518</v>
      </c>
      <c r="G740" s="145" t="s">
        <v>1523</v>
      </c>
      <c r="H740" s="145" t="s">
        <v>1520</v>
      </c>
      <c r="I740" s="126" t="s">
        <v>1773</v>
      </c>
      <c r="J740" s="147">
        <v>99</v>
      </c>
      <c r="K740" s="25">
        <v>9905238</v>
      </c>
      <c r="L740" s="145">
        <v>100</v>
      </c>
      <c r="M740" s="25">
        <v>9417057</v>
      </c>
      <c r="N740" s="145">
        <v>114</v>
      </c>
      <c r="O740" s="25">
        <v>10497665</v>
      </c>
      <c r="P740" s="145">
        <v>114</v>
      </c>
      <c r="Q740" s="25">
        <v>10497427</v>
      </c>
      <c r="R740" s="145">
        <v>114</v>
      </c>
      <c r="S740" s="25">
        <v>10497427</v>
      </c>
    </row>
    <row r="741" spans="1:19" s="2" customFormat="1" ht="99.75" customHeight="1">
      <c r="A741" s="144"/>
      <c r="B741" s="146"/>
      <c r="C741" s="146"/>
      <c r="D741" s="146"/>
      <c r="E741" s="146"/>
      <c r="F741" s="146"/>
      <c r="G741" s="146"/>
      <c r="H741" s="146"/>
      <c r="I741" s="126" t="s">
        <v>1774</v>
      </c>
      <c r="J741" s="148"/>
      <c r="K741" s="25">
        <v>440505</v>
      </c>
      <c r="L741" s="146"/>
      <c r="M741" s="25">
        <v>368771</v>
      </c>
      <c r="N741" s="146"/>
      <c r="O741" s="25">
        <v>452630.53</v>
      </c>
      <c r="P741" s="146"/>
      <c r="Q741" s="25">
        <v>462753.61</v>
      </c>
      <c r="R741" s="146"/>
      <c r="S741" s="25">
        <v>462753.61</v>
      </c>
    </row>
    <row r="742" spans="1:19" s="2" customFormat="1" ht="99.75" customHeight="1">
      <c r="A742" s="143" t="s">
        <v>1584</v>
      </c>
      <c r="B742" s="145" t="s">
        <v>1351</v>
      </c>
      <c r="C742" s="145" t="s">
        <v>1354</v>
      </c>
      <c r="D742" s="145" t="s">
        <v>1517</v>
      </c>
      <c r="E742" s="145" t="s">
        <v>1524</v>
      </c>
      <c r="F742" s="145" t="s">
        <v>1518</v>
      </c>
      <c r="G742" s="145" t="s">
        <v>1525</v>
      </c>
      <c r="H742" s="145" t="s">
        <v>1520</v>
      </c>
      <c r="I742" s="126" t="s">
        <v>1773</v>
      </c>
      <c r="J742" s="147">
        <v>4</v>
      </c>
      <c r="K742" s="25">
        <v>384669</v>
      </c>
      <c r="L742" s="145"/>
      <c r="M742" s="25"/>
      <c r="N742" s="147"/>
      <c r="O742" s="25"/>
      <c r="P742" s="147"/>
      <c r="Q742" s="25"/>
      <c r="R742" s="147"/>
      <c r="S742" s="25"/>
    </row>
    <row r="743" spans="1:19" s="2" customFormat="1" ht="99.75" customHeight="1">
      <c r="A743" s="144"/>
      <c r="B743" s="146"/>
      <c r="C743" s="146"/>
      <c r="D743" s="146"/>
      <c r="E743" s="146"/>
      <c r="F743" s="146"/>
      <c r="G743" s="146"/>
      <c r="H743" s="146"/>
      <c r="I743" s="126" t="s">
        <v>1774</v>
      </c>
      <c r="J743" s="148"/>
      <c r="K743" s="25">
        <v>17107</v>
      </c>
      <c r="L743" s="146"/>
      <c r="M743" s="25"/>
      <c r="N743" s="148"/>
      <c r="O743" s="25"/>
      <c r="P743" s="148"/>
      <c r="Q743" s="25"/>
      <c r="R743" s="148"/>
      <c r="S743" s="25"/>
    </row>
    <row r="744" spans="1:19" s="2" customFormat="1" ht="99.75" customHeight="1">
      <c r="A744" s="143" t="s">
        <v>1585</v>
      </c>
      <c r="B744" s="145" t="s">
        <v>1351</v>
      </c>
      <c r="C744" s="145" t="s">
        <v>1354</v>
      </c>
      <c r="D744" s="145" t="s">
        <v>1517</v>
      </c>
      <c r="E744" s="145" t="s">
        <v>325</v>
      </c>
      <c r="F744" s="145" t="s">
        <v>1518</v>
      </c>
      <c r="G744" s="145" t="s">
        <v>1526</v>
      </c>
      <c r="H744" s="145" t="s">
        <v>1520</v>
      </c>
      <c r="I744" s="126" t="s">
        <v>1773</v>
      </c>
      <c r="J744" s="147">
        <v>76</v>
      </c>
      <c r="K744" s="25">
        <v>7308719</v>
      </c>
      <c r="L744" s="145">
        <v>96</v>
      </c>
      <c r="M744" s="25">
        <v>9040375</v>
      </c>
      <c r="N744" s="145">
        <v>115</v>
      </c>
      <c r="O744" s="25">
        <v>10589750</v>
      </c>
      <c r="P744" s="145">
        <v>112</v>
      </c>
      <c r="Q744" s="25">
        <v>10313262</v>
      </c>
      <c r="R744" s="145">
        <v>112</v>
      </c>
      <c r="S744" s="25">
        <v>10313262</v>
      </c>
    </row>
    <row r="745" spans="1:19" s="2" customFormat="1" ht="99.75" customHeight="1">
      <c r="A745" s="144"/>
      <c r="B745" s="146"/>
      <c r="C745" s="146"/>
      <c r="D745" s="146"/>
      <c r="E745" s="146"/>
      <c r="F745" s="146"/>
      <c r="G745" s="146"/>
      <c r="H745" s="146"/>
      <c r="I745" s="126" t="s">
        <v>1774</v>
      </c>
      <c r="J745" s="148"/>
      <c r="K745" s="25">
        <v>325033</v>
      </c>
      <c r="L745" s="146"/>
      <c r="M745" s="25">
        <v>354020</v>
      </c>
      <c r="N745" s="146"/>
      <c r="O745" s="25">
        <v>321494.58</v>
      </c>
      <c r="P745" s="146"/>
      <c r="Q745" s="25">
        <v>328684.81</v>
      </c>
      <c r="R745" s="146"/>
      <c r="S745" s="25">
        <v>328684.81</v>
      </c>
    </row>
    <row r="746" spans="1:19" s="2" customFormat="1" ht="99.75" customHeight="1">
      <c r="A746" s="143" t="s">
        <v>1586</v>
      </c>
      <c r="B746" s="79" t="s">
        <v>1351</v>
      </c>
      <c r="C746" s="126" t="s">
        <v>1354</v>
      </c>
      <c r="D746" s="145" t="s">
        <v>133</v>
      </c>
      <c r="E746" s="145" t="s">
        <v>312</v>
      </c>
      <c r="F746" s="145" t="s">
        <v>1518</v>
      </c>
      <c r="G746" s="145" t="s">
        <v>1527</v>
      </c>
      <c r="H746" s="145" t="s">
        <v>1520</v>
      </c>
      <c r="I746" s="126" t="s">
        <v>1773</v>
      </c>
      <c r="J746" s="147">
        <v>20</v>
      </c>
      <c r="K746" s="25">
        <v>1886122</v>
      </c>
      <c r="L746" s="145">
        <v>46</v>
      </c>
      <c r="M746" s="25">
        <v>4045720</v>
      </c>
      <c r="N746" s="145">
        <v>65</v>
      </c>
      <c r="O746" s="25">
        <v>5590157</v>
      </c>
      <c r="P746" s="145">
        <v>85</v>
      </c>
      <c r="Q746" s="25">
        <v>7310040</v>
      </c>
      <c r="R746" s="145">
        <v>85</v>
      </c>
      <c r="S746" s="25">
        <v>7310040</v>
      </c>
    </row>
    <row r="747" spans="1:19" s="2" customFormat="1" ht="99.75" customHeight="1">
      <c r="A747" s="144"/>
      <c r="B747" s="79" t="s">
        <v>1351</v>
      </c>
      <c r="C747" s="126" t="s">
        <v>1354</v>
      </c>
      <c r="D747" s="146"/>
      <c r="E747" s="146"/>
      <c r="F747" s="146"/>
      <c r="G747" s="146"/>
      <c r="H747" s="146"/>
      <c r="I747" s="126" t="s">
        <v>1774</v>
      </c>
      <c r="J747" s="148"/>
      <c r="K747" s="25">
        <v>83879</v>
      </c>
      <c r="L747" s="146"/>
      <c r="M747" s="25">
        <v>158430</v>
      </c>
      <c r="N747" s="146"/>
      <c r="O747" s="25">
        <v>163340.03</v>
      </c>
      <c r="P747" s="146"/>
      <c r="Q747" s="25">
        <v>166993.13</v>
      </c>
      <c r="R747" s="146"/>
      <c r="S747" s="25">
        <v>166993.13</v>
      </c>
    </row>
    <row r="748" spans="1:19" s="2" customFormat="1" ht="99.75" customHeight="1">
      <c r="A748" s="143" t="s">
        <v>1587</v>
      </c>
      <c r="B748" s="145" t="s">
        <v>1351</v>
      </c>
      <c r="C748" s="145" t="s">
        <v>1354</v>
      </c>
      <c r="D748" s="145" t="s">
        <v>1517</v>
      </c>
      <c r="E748" s="145" t="s">
        <v>1528</v>
      </c>
      <c r="F748" s="145" t="s">
        <v>1518</v>
      </c>
      <c r="G748" s="145" t="s">
        <v>1529</v>
      </c>
      <c r="H748" s="145" t="s">
        <v>1520</v>
      </c>
      <c r="I748" s="126" t="s">
        <v>1773</v>
      </c>
      <c r="J748" s="147">
        <v>17</v>
      </c>
      <c r="K748" s="25">
        <v>1827180</v>
      </c>
      <c r="L748" s="145">
        <v>12</v>
      </c>
      <c r="M748" s="25">
        <v>1130046</v>
      </c>
      <c r="N748" s="145"/>
      <c r="O748" s="141"/>
      <c r="P748" s="147"/>
      <c r="Q748" s="141"/>
      <c r="R748" s="147"/>
      <c r="S748" s="141"/>
    </row>
    <row r="749" spans="1:19" s="2" customFormat="1" ht="99.75" customHeight="1">
      <c r="A749" s="144"/>
      <c r="B749" s="146"/>
      <c r="C749" s="146"/>
      <c r="D749" s="146"/>
      <c r="E749" s="146"/>
      <c r="F749" s="146"/>
      <c r="G749" s="146"/>
      <c r="H749" s="146"/>
      <c r="I749" s="126" t="s">
        <v>1774</v>
      </c>
      <c r="J749" s="148"/>
      <c r="K749" s="25">
        <v>81258</v>
      </c>
      <c r="L749" s="146"/>
      <c r="M749" s="25">
        <v>44253</v>
      </c>
      <c r="N749" s="146"/>
      <c r="O749" s="142"/>
      <c r="P749" s="148"/>
      <c r="Q749" s="142"/>
      <c r="R749" s="148"/>
      <c r="S749" s="142"/>
    </row>
    <row r="750" spans="1:19" s="2" customFormat="1" ht="99.75" customHeight="1">
      <c r="A750" s="143" t="s">
        <v>1588</v>
      </c>
      <c r="B750" s="145" t="s">
        <v>1351</v>
      </c>
      <c r="C750" s="145" t="s">
        <v>1354</v>
      </c>
      <c r="D750" s="145" t="s">
        <v>133</v>
      </c>
      <c r="E750" s="145" t="s">
        <v>209</v>
      </c>
      <c r="F750" s="145" t="s">
        <v>1518</v>
      </c>
      <c r="G750" s="145" t="s">
        <v>1530</v>
      </c>
      <c r="H750" s="145" t="s">
        <v>1520</v>
      </c>
      <c r="I750" s="126" t="s">
        <v>1773</v>
      </c>
      <c r="J750" s="147">
        <v>195</v>
      </c>
      <c r="K750" s="25">
        <v>17835739</v>
      </c>
      <c r="L750" s="145">
        <v>196</v>
      </c>
      <c r="M750" s="25">
        <v>17554971</v>
      </c>
      <c r="N750" s="145">
        <v>196</v>
      </c>
      <c r="O750" s="25">
        <v>17166145</v>
      </c>
      <c r="P750" s="145">
        <v>182</v>
      </c>
      <c r="Q750" s="25">
        <v>15939631</v>
      </c>
      <c r="R750" s="145">
        <v>182</v>
      </c>
      <c r="S750" s="25">
        <v>15939631</v>
      </c>
    </row>
    <row r="751" spans="1:19" s="2" customFormat="1" ht="99.75" customHeight="1">
      <c r="A751" s="144"/>
      <c r="B751" s="146"/>
      <c r="C751" s="146"/>
      <c r="D751" s="146"/>
      <c r="E751" s="146"/>
      <c r="F751" s="146"/>
      <c r="G751" s="146"/>
      <c r="H751" s="146"/>
      <c r="I751" s="126" t="s">
        <v>1774</v>
      </c>
      <c r="J751" s="148"/>
      <c r="K751" s="25">
        <v>793190</v>
      </c>
      <c r="L751" s="146"/>
      <c r="M751" s="25">
        <v>687451</v>
      </c>
      <c r="N751" s="146"/>
      <c r="O751" s="25">
        <v>784555.22</v>
      </c>
      <c r="P751" s="146"/>
      <c r="Q751" s="25">
        <v>802101.79</v>
      </c>
      <c r="R751" s="146"/>
      <c r="S751" s="25">
        <v>802101.79</v>
      </c>
    </row>
    <row r="752" spans="1:19" s="2" customFormat="1" ht="99.75" customHeight="1">
      <c r="A752" s="143" t="s">
        <v>1589</v>
      </c>
      <c r="B752" s="79" t="s">
        <v>1351</v>
      </c>
      <c r="C752" s="126" t="s">
        <v>1354</v>
      </c>
      <c r="D752" s="79" t="s">
        <v>133</v>
      </c>
      <c r="E752" s="105" t="s">
        <v>1531</v>
      </c>
      <c r="F752" s="79" t="s">
        <v>1518</v>
      </c>
      <c r="G752" s="79" t="s">
        <v>1532</v>
      </c>
      <c r="H752" s="79" t="s">
        <v>1520</v>
      </c>
      <c r="I752" s="126" t="s">
        <v>1773</v>
      </c>
      <c r="J752" s="105">
        <v>6</v>
      </c>
      <c r="K752" s="25">
        <v>573198</v>
      </c>
      <c r="L752" s="79">
        <v>7</v>
      </c>
      <c r="M752" s="25">
        <v>63453.25</v>
      </c>
      <c r="N752" s="79">
        <v>8</v>
      </c>
      <c r="O752" s="25">
        <v>68239.27</v>
      </c>
      <c r="P752" s="79">
        <v>8</v>
      </c>
      <c r="Q752" s="25">
        <v>68238</v>
      </c>
      <c r="R752" s="79">
        <v>8</v>
      </c>
      <c r="S752" s="25">
        <v>68238</v>
      </c>
    </row>
    <row r="753" spans="1:19" s="2" customFormat="1" ht="99.75" customHeight="1">
      <c r="A753" s="144"/>
      <c r="B753" s="79" t="s">
        <v>1351</v>
      </c>
      <c r="C753" s="126" t="s">
        <v>1354</v>
      </c>
      <c r="D753" s="79" t="s">
        <v>133</v>
      </c>
      <c r="E753" s="105" t="s">
        <v>1533</v>
      </c>
      <c r="F753" s="79" t="s">
        <v>1518</v>
      </c>
      <c r="G753" s="79" t="s">
        <v>1534</v>
      </c>
      <c r="H753" s="79" t="s">
        <v>1520</v>
      </c>
      <c r="I753" s="126" t="s">
        <v>1773</v>
      </c>
      <c r="J753" s="105">
        <v>3.98</v>
      </c>
      <c r="K753" s="25">
        <v>37217</v>
      </c>
      <c r="L753" s="79">
        <v>1</v>
      </c>
      <c r="M753" s="25">
        <v>9065</v>
      </c>
      <c r="N753" s="79">
        <v>1</v>
      </c>
      <c r="O753" s="25">
        <v>8530</v>
      </c>
      <c r="P753" s="79"/>
      <c r="Q753" s="25"/>
      <c r="R753" s="79"/>
      <c r="S753" s="25"/>
    </row>
    <row r="754" spans="1:19" s="2" customFormat="1" ht="99.75" customHeight="1">
      <c r="A754" s="143" t="s">
        <v>1590</v>
      </c>
      <c r="B754" s="145" t="s">
        <v>1351</v>
      </c>
      <c r="C754" s="145" t="s">
        <v>1354</v>
      </c>
      <c r="D754" s="145" t="s">
        <v>133</v>
      </c>
      <c r="E754" s="145" t="s">
        <v>1535</v>
      </c>
      <c r="F754" s="145" t="s">
        <v>1518</v>
      </c>
      <c r="G754" s="145" t="s">
        <v>1536</v>
      </c>
      <c r="H754" s="145" t="s">
        <v>1520</v>
      </c>
      <c r="I754" s="126" t="s">
        <v>1773</v>
      </c>
      <c r="J754" s="147">
        <v>68</v>
      </c>
      <c r="K754" s="25">
        <v>6494039</v>
      </c>
      <c r="L754" s="145">
        <v>71</v>
      </c>
      <c r="M754" s="25">
        <v>6359198</v>
      </c>
      <c r="N754" s="145">
        <v>60</v>
      </c>
      <c r="O754" s="25">
        <v>5254942</v>
      </c>
      <c r="P754" s="145">
        <v>57</v>
      </c>
      <c r="Q754" s="25">
        <v>4992082</v>
      </c>
      <c r="R754" s="145">
        <v>57</v>
      </c>
      <c r="S754" s="25">
        <v>4992082</v>
      </c>
    </row>
    <row r="755" spans="1:19" s="2" customFormat="1" ht="99.75" customHeight="1">
      <c r="A755" s="144"/>
      <c r="B755" s="146"/>
      <c r="C755" s="146"/>
      <c r="D755" s="146"/>
      <c r="E755" s="146"/>
      <c r="F755" s="146"/>
      <c r="G755" s="146"/>
      <c r="H755" s="146"/>
      <c r="I755" s="126" t="s">
        <v>1774</v>
      </c>
      <c r="J755" s="148"/>
      <c r="K755" s="25">
        <v>288802</v>
      </c>
      <c r="L755" s="146"/>
      <c r="M755" s="25">
        <v>249026</v>
      </c>
      <c r="N755" s="146"/>
      <c r="O755" s="25">
        <v>285658.57</v>
      </c>
      <c r="P755" s="146"/>
      <c r="Q755" s="25">
        <v>292047.32</v>
      </c>
      <c r="R755" s="146"/>
      <c r="S755" s="25">
        <v>292047.32</v>
      </c>
    </row>
    <row r="756" spans="1:19" s="2" customFormat="1" ht="99.75" customHeight="1">
      <c r="A756" s="143" t="s">
        <v>1591</v>
      </c>
      <c r="B756" s="145" t="s">
        <v>1351</v>
      </c>
      <c r="C756" s="145" t="s">
        <v>1354</v>
      </c>
      <c r="D756" s="145" t="s">
        <v>133</v>
      </c>
      <c r="E756" s="145" t="s">
        <v>1537</v>
      </c>
      <c r="F756" s="145" t="s">
        <v>1518</v>
      </c>
      <c r="G756" s="145" t="s">
        <v>1538</v>
      </c>
      <c r="H756" s="145" t="s">
        <v>1520</v>
      </c>
      <c r="I756" s="126" t="s">
        <v>1773</v>
      </c>
      <c r="J756" s="147">
        <v>101</v>
      </c>
      <c r="K756" s="25">
        <v>9237998</v>
      </c>
      <c r="L756" s="145">
        <v>101</v>
      </c>
      <c r="M756" s="25">
        <v>9046184</v>
      </c>
      <c r="N756" s="145">
        <v>98</v>
      </c>
      <c r="O756" s="25">
        <v>8583073</v>
      </c>
      <c r="P756" s="145">
        <v>98</v>
      </c>
      <c r="Q756" s="25">
        <v>8582878</v>
      </c>
      <c r="R756" s="145">
        <v>98</v>
      </c>
      <c r="S756" s="25">
        <v>8582878</v>
      </c>
    </row>
    <row r="757" spans="1:19" s="2" customFormat="1" ht="99.75" customHeight="1">
      <c r="A757" s="144"/>
      <c r="B757" s="146"/>
      <c r="C757" s="146"/>
      <c r="D757" s="146"/>
      <c r="E757" s="146"/>
      <c r="F757" s="146"/>
      <c r="G757" s="146"/>
      <c r="H757" s="146"/>
      <c r="I757" s="126" t="s">
        <v>1774</v>
      </c>
      <c r="J757" s="148"/>
      <c r="K757" s="25">
        <v>410832</v>
      </c>
      <c r="L757" s="146"/>
      <c r="M757" s="25">
        <v>354248</v>
      </c>
      <c r="N757" s="146"/>
      <c r="O757" s="25">
        <v>406359.37</v>
      </c>
      <c r="P757" s="146"/>
      <c r="Q757" s="25">
        <v>415447.6</v>
      </c>
      <c r="R757" s="146"/>
      <c r="S757" s="25">
        <v>415447.6</v>
      </c>
    </row>
    <row r="758" spans="1:19" s="2" customFormat="1" ht="197.25" customHeight="1">
      <c r="A758" s="7" t="s">
        <v>1592</v>
      </c>
      <c r="B758" s="79" t="s">
        <v>1351</v>
      </c>
      <c r="C758" s="126" t="s">
        <v>1354</v>
      </c>
      <c r="D758" s="79" t="s">
        <v>133</v>
      </c>
      <c r="E758" s="79" t="s">
        <v>1539</v>
      </c>
      <c r="F758" s="79" t="s">
        <v>1518</v>
      </c>
      <c r="G758" s="79" t="s">
        <v>1536</v>
      </c>
      <c r="H758" s="79" t="s">
        <v>1520</v>
      </c>
      <c r="I758" s="126" t="s">
        <v>1773</v>
      </c>
      <c r="J758" s="105">
        <v>5</v>
      </c>
      <c r="K758" s="25">
        <v>46521</v>
      </c>
      <c r="L758" s="79">
        <v>3</v>
      </c>
      <c r="M758" s="25">
        <v>27194</v>
      </c>
      <c r="N758" s="79">
        <v>1</v>
      </c>
      <c r="O758" s="25">
        <v>8530</v>
      </c>
      <c r="P758" s="79">
        <v>1</v>
      </c>
      <c r="Q758" s="25">
        <v>8530</v>
      </c>
      <c r="R758" s="79"/>
      <c r="S758" s="25"/>
    </row>
    <row r="759" spans="1:19" s="2" customFormat="1" ht="99.75" customHeight="1">
      <c r="A759" s="143" t="s">
        <v>1593</v>
      </c>
      <c r="B759" s="145" t="s">
        <v>1351</v>
      </c>
      <c r="C759" s="145" t="s">
        <v>1354</v>
      </c>
      <c r="D759" s="145" t="s">
        <v>133</v>
      </c>
      <c r="E759" s="145" t="s">
        <v>1540</v>
      </c>
      <c r="F759" s="145" t="s">
        <v>1518</v>
      </c>
      <c r="G759" s="145" t="s">
        <v>1541</v>
      </c>
      <c r="H759" s="145" t="s">
        <v>1520</v>
      </c>
      <c r="I759" s="126" t="s">
        <v>1773</v>
      </c>
      <c r="J759" s="147">
        <v>90</v>
      </c>
      <c r="K759" s="25">
        <v>8231880</v>
      </c>
      <c r="L759" s="145">
        <v>93</v>
      </c>
      <c r="M759" s="25">
        <v>8329654</v>
      </c>
      <c r="N759" s="145">
        <v>93</v>
      </c>
      <c r="O759" s="25">
        <v>8145161</v>
      </c>
      <c r="P759" s="145">
        <v>93</v>
      </c>
      <c r="Q759" s="25">
        <v>8144976</v>
      </c>
      <c r="R759" s="145">
        <v>93</v>
      </c>
      <c r="S759" s="25">
        <v>8144976</v>
      </c>
    </row>
    <row r="760" spans="1:19" s="2" customFormat="1" ht="99.75" customHeight="1">
      <c r="A760" s="144"/>
      <c r="B760" s="146"/>
      <c r="C760" s="146"/>
      <c r="D760" s="146"/>
      <c r="E760" s="146"/>
      <c r="F760" s="146"/>
      <c r="G760" s="146"/>
      <c r="H760" s="146"/>
      <c r="I760" s="126" t="s">
        <v>1774</v>
      </c>
      <c r="J760" s="148"/>
      <c r="K760" s="25">
        <v>366087</v>
      </c>
      <c r="L760" s="146"/>
      <c r="M760" s="25">
        <v>326189</v>
      </c>
      <c r="N760" s="146"/>
      <c r="O760" s="25">
        <v>362102.41</v>
      </c>
      <c r="P760" s="146"/>
      <c r="Q760" s="25">
        <v>370200.83</v>
      </c>
      <c r="R760" s="146"/>
      <c r="S760" s="25">
        <v>370200.83</v>
      </c>
    </row>
    <row r="761" spans="1:19" s="2" customFormat="1" ht="99.75" customHeight="1">
      <c r="A761" s="143" t="s">
        <v>1594</v>
      </c>
      <c r="B761" s="145" t="s">
        <v>1351</v>
      </c>
      <c r="C761" s="145" t="s">
        <v>1354</v>
      </c>
      <c r="D761" s="145" t="s">
        <v>133</v>
      </c>
      <c r="E761" s="145" t="s">
        <v>1542</v>
      </c>
      <c r="F761" s="145" t="s">
        <v>1518</v>
      </c>
      <c r="G761" s="145" t="s">
        <v>1543</v>
      </c>
      <c r="H761" s="145" t="s">
        <v>1520</v>
      </c>
      <c r="I761" s="126" t="s">
        <v>1773</v>
      </c>
      <c r="J761" s="147">
        <v>97</v>
      </c>
      <c r="K761" s="25">
        <v>8872137</v>
      </c>
      <c r="L761" s="145">
        <v>89</v>
      </c>
      <c r="M761" s="25">
        <v>7943330.3799999999</v>
      </c>
      <c r="N761" s="145">
        <v>60</v>
      </c>
      <c r="O761" s="25">
        <v>5254942.58</v>
      </c>
      <c r="P761" s="145">
        <v>40</v>
      </c>
      <c r="Q761" s="25">
        <v>3503215.51</v>
      </c>
      <c r="R761" s="145">
        <v>20</v>
      </c>
      <c r="S761" s="25">
        <v>1751607.75</v>
      </c>
    </row>
    <row r="762" spans="1:19" s="2" customFormat="1" ht="99.75" customHeight="1">
      <c r="A762" s="144"/>
      <c r="B762" s="146"/>
      <c r="C762" s="146"/>
      <c r="D762" s="146"/>
      <c r="E762" s="146"/>
      <c r="F762" s="146"/>
      <c r="G762" s="146"/>
      <c r="H762" s="146"/>
      <c r="I762" s="126" t="s">
        <v>1774</v>
      </c>
      <c r="J762" s="148"/>
      <c r="K762" s="25">
        <v>394561</v>
      </c>
      <c r="L762" s="146"/>
      <c r="M762" s="25">
        <v>340218</v>
      </c>
      <c r="N762" s="146"/>
      <c r="O762" s="25">
        <v>390265.93</v>
      </c>
      <c r="P762" s="146"/>
      <c r="Q762" s="25">
        <v>398994.23</v>
      </c>
      <c r="R762" s="146"/>
      <c r="S762" s="25">
        <v>398994.23</v>
      </c>
    </row>
    <row r="763" spans="1:19" s="2" customFormat="1" ht="99.75" customHeight="1">
      <c r="A763" s="143" t="s">
        <v>1595</v>
      </c>
      <c r="B763" s="145" t="s">
        <v>1351</v>
      </c>
      <c r="C763" s="145" t="s">
        <v>1354</v>
      </c>
      <c r="D763" s="145" t="s">
        <v>133</v>
      </c>
      <c r="E763" s="145" t="s">
        <v>1544</v>
      </c>
      <c r="F763" s="145" t="s">
        <v>1518</v>
      </c>
      <c r="G763" s="145" t="s">
        <v>1545</v>
      </c>
      <c r="H763" s="149" t="s">
        <v>1520</v>
      </c>
      <c r="I763" s="126" t="s">
        <v>1773</v>
      </c>
      <c r="J763" s="147">
        <v>97</v>
      </c>
      <c r="K763" s="25">
        <v>8872137</v>
      </c>
      <c r="L763" s="145">
        <v>97</v>
      </c>
      <c r="M763" s="25">
        <v>8687919</v>
      </c>
      <c r="N763" s="145">
        <v>95</v>
      </c>
      <c r="O763" s="25">
        <v>8320326</v>
      </c>
      <c r="P763" s="145">
        <v>95</v>
      </c>
      <c r="Q763" s="25">
        <v>8320137</v>
      </c>
      <c r="R763" s="145">
        <v>95</v>
      </c>
      <c r="S763" s="25">
        <v>8320137</v>
      </c>
    </row>
    <row r="764" spans="1:19" s="2" customFormat="1" ht="99.75" customHeight="1">
      <c r="A764" s="144"/>
      <c r="B764" s="146"/>
      <c r="C764" s="146"/>
      <c r="D764" s="146"/>
      <c r="E764" s="146"/>
      <c r="F764" s="146"/>
      <c r="G764" s="146"/>
      <c r="H764" s="150"/>
      <c r="I764" s="126" t="s">
        <v>1774</v>
      </c>
      <c r="J764" s="148"/>
      <c r="K764" s="25">
        <v>394561</v>
      </c>
      <c r="L764" s="146"/>
      <c r="M764" s="25">
        <v>340218</v>
      </c>
      <c r="N764" s="146"/>
      <c r="O764" s="25">
        <v>390265.93</v>
      </c>
      <c r="P764" s="146"/>
      <c r="Q764" s="25">
        <v>398994.23</v>
      </c>
      <c r="R764" s="146"/>
      <c r="S764" s="25">
        <v>398994.23</v>
      </c>
    </row>
    <row r="765" spans="1:19" s="2" customFormat="1" ht="99.75" customHeight="1">
      <c r="A765" s="7" t="s">
        <v>1596</v>
      </c>
      <c r="B765" s="79" t="s">
        <v>1351</v>
      </c>
      <c r="C765" s="126" t="s">
        <v>1354</v>
      </c>
      <c r="D765" s="79" t="s">
        <v>133</v>
      </c>
      <c r="E765" s="79" t="s">
        <v>1546</v>
      </c>
      <c r="F765" s="79" t="s">
        <v>1518</v>
      </c>
      <c r="G765" s="79" t="s">
        <v>1547</v>
      </c>
      <c r="H765" s="79" t="s">
        <v>1520</v>
      </c>
      <c r="I765" s="126" t="s">
        <v>1773</v>
      </c>
      <c r="J765" s="105">
        <v>4</v>
      </c>
      <c r="K765" s="25">
        <v>37217</v>
      </c>
      <c r="L765" s="79">
        <v>4</v>
      </c>
      <c r="M765" s="25">
        <v>36259</v>
      </c>
      <c r="N765" s="79">
        <v>5</v>
      </c>
      <c r="O765" s="25">
        <v>42650</v>
      </c>
      <c r="P765" s="79">
        <v>4</v>
      </c>
      <c r="Q765" s="25">
        <v>34119</v>
      </c>
      <c r="R765" s="79">
        <v>4</v>
      </c>
      <c r="S765" s="25">
        <v>34119</v>
      </c>
    </row>
    <row r="766" spans="1:19" s="2" customFormat="1" ht="99.75" customHeight="1">
      <c r="A766" s="143" t="s">
        <v>1597</v>
      </c>
      <c r="B766" s="145" t="s">
        <v>1351</v>
      </c>
      <c r="C766" s="145" t="s">
        <v>1354</v>
      </c>
      <c r="D766" s="145" t="s">
        <v>133</v>
      </c>
      <c r="E766" s="145" t="s">
        <v>247</v>
      </c>
      <c r="F766" s="145" t="s">
        <v>1518</v>
      </c>
      <c r="G766" s="145" t="s">
        <v>1548</v>
      </c>
      <c r="H766" s="145" t="s">
        <v>1520</v>
      </c>
      <c r="I766" s="126" t="s">
        <v>1773</v>
      </c>
      <c r="J766" s="147">
        <v>118</v>
      </c>
      <c r="K766" s="25">
        <v>10792910</v>
      </c>
      <c r="L766" s="145">
        <v>79</v>
      </c>
      <c r="M766" s="25">
        <v>7075728</v>
      </c>
      <c r="N766" s="145">
        <v>30</v>
      </c>
      <c r="O766" s="25">
        <v>2627471</v>
      </c>
      <c r="P766" s="147"/>
      <c r="Q766" s="141"/>
      <c r="R766" s="147"/>
      <c r="S766" s="141"/>
    </row>
    <row r="767" spans="1:19" s="2" customFormat="1" ht="99.75" customHeight="1">
      <c r="A767" s="144"/>
      <c r="B767" s="146"/>
      <c r="C767" s="146"/>
      <c r="D767" s="146"/>
      <c r="E767" s="146"/>
      <c r="F767" s="146"/>
      <c r="G767" s="146"/>
      <c r="H767" s="146"/>
      <c r="I767" s="126" t="s">
        <v>1774</v>
      </c>
      <c r="J767" s="148"/>
      <c r="K767" s="25">
        <v>479981</v>
      </c>
      <c r="L767" s="146"/>
      <c r="M767" s="25">
        <v>277085</v>
      </c>
      <c r="N767" s="146"/>
      <c r="O767" s="25">
        <v>474756.49</v>
      </c>
      <c r="P767" s="148"/>
      <c r="Q767" s="142"/>
      <c r="R767" s="148"/>
      <c r="S767" s="142"/>
    </row>
    <row r="768" spans="1:19" s="2" customFormat="1" ht="144.75" customHeight="1">
      <c r="A768" s="7" t="s">
        <v>1598</v>
      </c>
      <c r="B768" s="79" t="s">
        <v>1351</v>
      </c>
      <c r="C768" s="126" t="s">
        <v>1354</v>
      </c>
      <c r="D768" s="79" t="s">
        <v>133</v>
      </c>
      <c r="E768" s="79" t="s">
        <v>249</v>
      </c>
      <c r="F768" s="79" t="s">
        <v>1518</v>
      </c>
      <c r="G768" s="79" t="s">
        <v>1549</v>
      </c>
      <c r="H768" s="79" t="s">
        <v>1520</v>
      </c>
      <c r="I768" s="126" t="s">
        <v>1773</v>
      </c>
      <c r="J768" s="105">
        <v>3</v>
      </c>
      <c r="K768" s="25">
        <v>37217</v>
      </c>
      <c r="L768" s="79">
        <v>1</v>
      </c>
      <c r="M768" s="25">
        <v>9065</v>
      </c>
      <c r="N768" s="79"/>
      <c r="O768" s="25"/>
      <c r="P768" s="79"/>
      <c r="Q768" s="25"/>
      <c r="R768" s="79"/>
      <c r="S768" s="25"/>
    </row>
    <row r="769" spans="1:19" s="2" customFormat="1" ht="99.75" customHeight="1">
      <c r="A769" s="143" t="s">
        <v>1599</v>
      </c>
      <c r="B769" s="145" t="s">
        <v>1351</v>
      </c>
      <c r="C769" s="145" t="s">
        <v>1354</v>
      </c>
      <c r="D769" s="145" t="s">
        <v>133</v>
      </c>
      <c r="E769" s="145" t="s">
        <v>1550</v>
      </c>
      <c r="F769" s="145" t="s">
        <v>1518</v>
      </c>
      <c r="G769" s="145" t="s">
        <v>1551</v>
      </c>
      <c r="H769" s="145" t="s">
        <v>1520</v>
      </c>
      <c r="I769" s="126" t="s">
        <v>1773</v>
      </c>
      <c r="J769" s="147">
        <v>89</v>
      </c>
      <c r="K769" s="25">
        <v>8140414</v>
      </c>
      <c r="L769" s="145">
        <v>81</v>
      </c>
      <c r="M769" s="25">
        <v>7226801.3300000001</v>
      </c>
      <c r="N769" s="145">
        <v>60</v>
      </c>
      <c r="O769" s="25">
        <v>5254942.58</v>
      </c>
      <c r="P769" s="145">
        <v>40</v>
      </c>
      <c r="Q769" s="25">
        <v>3503215.51</v>
      </c>
      <c r="R769" s="145">
        <v>17</v>
      </c>
      <c r="S769" s="25">
        <v>1488866.59</v>
      </c>
    </row>
    <row r="770" spans="1:19" s="2" customFormat="1" ht="99.75" customHeight="1">
      <c r="A770" s="144"/>
      <c r="B770" s="146"/>
      <c r="C770" s="146"/>
      <c r="D770" s="146"/>
      <c r="E770" s="146"/>
      <c r="F770" s="146"/>
      <c r="G770" s="146"/>
      <c r="H770" s="146"/>
      <c r="I770" s="126" t="s">
        <v>1774</v>
      </c>
      <c r="J770" s="148"/>
      <c r="K770" s="25">
        <v>362020</v>
      </c>
      <c r="L770" s="146"/>
      <c r="M770" s="25">
        <v>312159</v>
      </c>
      <c r="N770" s="146"/>
      <c r="O770" s="25">
        <v>358079.05</v>
      </c>
      <c r="P770" s="146"/>
      <c r="Q770" s="25">
        <v>678701.52</v>
      </c>
      <c r="R770" s="146"/>
      <c r="S770" s="25">
        <v>678701.52</v>
      </c>
    </row>
    <row r="771" spans="1:19" s="2" customFormat="1" ht="99.75" customHeight="1">
      <c r="A771" s="143" t="s">
        <v>1600</v>
      </c>
      <c r="B771" s="145" t="s">
        <v>1351</v>
      </c>
      <c r="C771" s="145" t="s">
        <v>1354</v>
      </c>
      <c r="D771" s="145" t="s">
        <v>133</v>
      </c>
      <c r="E771" s="145" t="s">
        <v>1552</v>
      </c>
      <c r="F771" s="145" t="s">
        <v>1518</v>
      </c>
      <c r="G771" s="145" t="s">
        <v>1553</v>
      </c>
      <c r="H771" s="145" t="s">
        <v>1520</v>
      </c>
      <c r="I771" s="126" t="s">
        <v>1773</v>
      </c>
      <c r="J771" s="147">
        <v>76</v>
      </c>
      <c r="K771" s="25">
        <v>6951365</v>
      </c>
      <c r="L771" s="145">
        <v>68</v>
      </c>
      <c r="M771" s="25">
        <v>6062440.3700000001</v>
      </c>
      <c r="N771" s="145">
        <v>41</v>
      </c>
      <c r="O771" s="25">
        <v>3590877.51</v>
      </c>
      <c r="P771" s="145">
        <v>16</v>
      </c>
      <c r="Q771" s="141">
        <v>1401286.27</v>
      </c>
      <c r="R771" s="147"/>
      <c r="S771" s="141"/>
    </row>
    <row r="772" spans="1:19" s="2" customFormat="1" ht="99.75" customHeight="1">
      <c r="A772" s="144"/>
      <c r="B772" s="146"/>
      <c r="C772" s="146"/>
      <c r="D772" s="146"/>
      <c r="E772" s="146"/>
      <c r="F772" s="146"/>
      <c r="G772" s="146"/>
      <c r="H772" s="146"/>
      <c r="I772" s="126" t="s">
        <v>1774</v>
      </c>
      <c r="J772" s="148"/>
      <c r="K772" s="25">
        <v>309141</v>
      </c>
      <c r="L772" s="146"/>
      <c r="M772" s="25">
        <v>266563</v>
      </c>
      <c r="N772" s="146"/>
      <c r="O772" s="25">
        <v>305775.37</v>
      </c>
      <c r="P772" s="146"/>
      <c r="Q772" s="142"/>
      <c r="R772" s="148"/>
      <c r="S772" s="142"/>
    </row>
    <row r="773" spans="1:19" s="2" customFormat="1" ht="99.75" customHeight="1">
      <c r="A773" s="7" t="s">
        <v>1601</v>
      </c>
      <c r="B773" s="79" t="s">
        <v>1351</v>
      </c>
      <c r="C773" s="126" t="s">
        <v>1354</v>
      </c>
      <c r="D773" s="79" t="s">
        <v>133</v>
      </c>
      <c r="E773" s="79" t="s">
        <v>1554</v>
      </c>
      <c r="F773" s="79" t="s">
        <v>1518</v>
      </c>
      <c r="G773" s="79" t="s">
        <v>1555</v>
      </c>
      <c r="H773" s="79" t="s">
        <v>1520</v>
      </c>
      <c r="I773" s="126" t="s">
        <v>1773</v>
      </c>
      <c r="J773" s="105">
        <v>3</v>
      </c>
      <c r="K773" s="25">
        <v>27435</v>
      </c>
      <c r="L773" s="79">
        <v>3</v>
      </c>
      <c r="M773" s="25">
        <v>26728</v>
      </c>
      <c r="N773" s="79">
        <v>3</v>
      </c>
      <c r="O773" s="25">
        <v>25151</v>
      </c>
      <c r="P773" s="79">
        <v>4</v>
      </c>
      <c r="Q773" s="25">
        <v>33534</v>
      </c>
      <c r="R773" s="79">
        <v>4</v>
      </c>
      <c r="S773" s="25">
        <v>33534</v>
      </c>
    </row>
    <row r="774" spans="1:19" s="2" customFormat="1" ht="99.75" customHeight="1">
      <c r="A774" s="143" t="s">
        <v>1602</v>
      </c>
      <c r="B774" s="145" t="s">
        <v>1351</v>
      </c>
      <c r="C774" s="145" t="s">
        <v>1354</v>
      </c>
      <c r="D774" s="145" t="s">
        <v>133</v>
      </c>
      <c r="E774" s="145" t="s">
        <v>1556</v>
      </c>
      <c r="F774" s="145" t="s">
        <v>1518</v>
      </c>
      <c r="G774" s="145" t="s">
        <v>1557</v>
      </c>
      <c r="H774" s="145" t="s">
        <v>1520</v>
      </c>
      <c r="I774" s="126" t="s">
        <v>1773</v>
      </c>
      <c r="J774" s="147">
        <v>62</v>
      </c>
      <c r="K774" s="25">
        <v>5658366</v>
      </c>
      <c r="L774" s="145">
        <v>64</v>
      </c>
      <c r="M774" s="25">
        <v>5628827</v>
      </c>
      <c r="N774" s="145">
        <v>69</v>
      </c>
      <c r="O774" s="25">
        <v>5934167</v>
      </c>
      <c r="P774" s="145">
        <v>73</v>
      </c>
      <c r="Q774" s="25">
        <v>6278034</v>
      </c>
      <c r="R774" s="145">
        <v>73</v>
      </c>
      <c r="S774" s="25">
        <v>6278034</v>
      </c>
    </row>
    <row r="775" spans="1:19" s="2" customFormat="1" ht="99.75" customHeight="1">
      <c r="A775" s="144"/>
      <c r="B775" s="146"/>
      <c r="C775" s="146"/>
      <c r="D775" s="146"/>
      <c r="E775" s="146"/>
      <c r="F775" s="146"/>
      <c r="G775" s="146"/>
      <c r="H775" s="146"/>
      <c r="I775" s="126" t="s">
        <v>1774</v>
      </c>
      <c r="J775" s="148"/>
      <c r="K775" s="25">
        <v>251638</v>
      </c>
      <c r="L775" s="146"/>
      <c r="M775" s="25">
        <v>220425</v>
      </c>
      <c r="N775" s="146"/>
      <c r="O775" s="25">
        <v>248899.15</v>
      </c>
      <c r="P775" s="146"/>
      <c r="Q775" s="25">
        <v>254465.78</v>
      </c>
      <c r="R775" s="146"/>
      <c r="S775" s="25">
        <v>254465.78</v>
      </c>
    </row>
    <row r="776" spans="1:19" s="2" customFormat="1" ht="99.75" customHeight="1">
      <c r="A776" s="143" t="s">
        <v>1603</v>
      </c>
      <c r="B776" s="145" t="s">
        <v>1351</v>
      </c>
      <c r="C776" s="145" t="s">
        <v>1354</v>
      </c>
      <c r="D776" s="145" t="s">
        <v>133</v>
      </c>
      <c r="E776" s="145" t="s">
        <v>1558</v>
      </c>
      <c r="F776" s="145" t="s">
        <v>1518</v>
      </c>
      <c r="G776" s="145" t="s">
        <v>1559</v>
      </c>
      <c r="H776" s="145" t="s">
        <v>1520</v>
      </c>
      <c r="I776" s="126" t="s">
        <v>1773</v>
      </c>
      <c r="J776" s="147">
        <v>140</v>
      </c>
      <c r="K776" s="25">
        <v>12896612</v>
      </c>
      <c r="L776" s="145">
        <v>169</v>
      </c>
      <c r="M776" s="25">
        <v>15136683</v>
      </c>
      <c r="N776" s="145">
        <v>176</v>
      </c>
      <c r="O776" s="25">
        <v>15414498</v>
      </c>
      <c r="P776" s="145">
        <v>179</v>
      </c>
      <c r="Q776" s="25">
        <v>15676889</v>
      </c>
      <c r="R776" s="145">
        <v>179</v>
      </c>
      <c r="S776" s="25">
        <v>15676889</v>
      </c>
    </row>
    <row r="777" spans="1:19" s="2" customFormat="1" ht="99.75" customHeight="1">
      <c r="A777" s="144"/>
      <c r="B777" s="146"/>
      <c r="C777" s="146"/>
      <c r="D777" s="146"/>
      <c r="E777" s="146"/>
      <c r="F777" s="146"/>
      <c r="G777" s="146"/>
      <c r="H777" s="146"/>
      <c r="I777" s="126" t="s">
        <v>1774</v>
      </c>
      <c r="J777" s="148"/>
      <c r="K777" s="25">
        <v>573537</v>
      </c>
      <c r="L777" s="146"/>
      <c r="M777" s="25">
        <v>592752</v>
      </c>
      <c r="N777" s="146"/>
      <c r="O777" s="25">
        <v>567293.77</v>
      </c>
      <c r="P777" s="146"/>
      <c r="Q777" s="25">
        <v>579981.5</v>
      </c>
      <c r="R777" s="146"/>
      <c r="S777" s="25">
        <v>579981.5</v>
      </c>
    </row>
    <row r="778" spans="1:19" s="2" customFormat="1" ht="99.75" customHeight="1">
      <c r="A778" s="143" t="s">
        <v>1604</v>
      </c>
      <c r="B778" s="145" t="s">
        <v>1351</v>
      </c>
      <c r="C778" s="145" t="s">
        <v>1354</v>
      </c>
      <c r="D778" s="145" t="s">
        <v>133</v>
      </c>
      <c r="E778" s="145" t="s">
        <v>1560</v>
      </c>
      <c r="F778" s="145" t="s">
        <v>1518</v>
      </c>
      <c r="G778" s="145" t="s">
        <v>1561</v>
      </c>
      <c r="H778" s="145" t="s">
        <v>1562</v>
      </c>
      <c r="I778" s="126" t="s">
        <v>1773</v>
      </c>
      <c r="J778" s="147">
        <v>96</v>
      </c>
      <c r="K778" s="25">
        <v>8780672</v>
      </c>
      <c r="L778" s="145">
        <v>88</v>
      </c>
      <c r="M778" s="25">
        <v>7853764.3300000001</v>
      </c>
      <c r="N778" s="145">
        <v>65</v>
      </c>
      <c r="O778" s="25">
        <v>5692854.54</v>
      </c>
      <c r="P778" s="145">
        <v>41</v>
      </c>
      <c r="Q778" s="25">
        <v>3590795.74</v>
      </c>
      <c r="R778" s="145">
        <v>20</v>
      </c>
      <c r="S778" s="25">
        <v>1751607.68</v>
      </c>
    </row>
    <row r="779" spans="1:19" s="2" customFormat="1" ht="99.75" customHeight="1">
      <c r="A779" s="144"/>
      <c r="B779" s="146"/>
      <c r="C779" s="146"/>
      <c r="D779" s="146"/>
      <c r="E779" s="146"/>
      <c r="F779" s="146"/>
      <c r="G779" s="146"/>
      <c r="H779" s="146"/>
      <c r="I779" s="126" t="s">
        <v>1774</v>
      </c>
      <c r="J779" s="148"/>
      <c r="K779" s="25">
        <v>390493</v>
      </c>
      <c r="L779" s="146"/>
      <c r="M779" s="25">
        <v>336711</v>
      </c>
      <c r="N779" s="146"/>
      <c r="O779" s="25">
        <v>386242.57</v>
      </c>
      <c r="P779" s="146"/>
      <c r="Q779" s="25">
        <v>394880.88</v>
      </c>
      <c r="R779" s="146"/>
      <c r="S779" s="25">
        <v>394880.88</v>
      </c>
    </row>
    <row r="780" spans="1:19" s="2" customFormat="1" ht="99.75" customHeight="1">
      <c r="A780" s="143" t="s">
        <v>1605</v>
      </c>
      <c r="B780" s="145" t="s">
        <v>1351</v>
      </c>
      <c r="C780" s="145" t="s">
        <v>1354</v>
      </c>
      <c r="D780" s="145" t="s">
        <v>133</v>
      </c>
      <c r="E780" s="145" t="s">
        <v>140</v>
      </c>
      <c r="F780" s="145" t="s">
        <v>1518</v>
      </c>
      <c r="G780" s="145" t="s">
        <v>1563</v>
      </c>
      <c r="H780" s="145" t="s">
        <v>1520</v>
      </c>
      <c r="I780" s="126" t="s">
        <v>1773</v>
      </c>
      <c r="J780" s="147">
        <v>58</v>
      </c>
      <c r="K780" s="25">
        <v>5487920</v>
      </c>
      <c r="L780" s="145">
        <v>40</v>
      </c>
      <c r="M780" s="25">
        <v>3582647</v>
      </c>
      <c r="N780" s="145">
        <v>15</v>
      </c>
      <c r="O780" s="25">
        <v>1313736</v>
      </c>
      <c r="P780" s="147"/>
      <c r="Q780" s="141"/>
      <c r="R780" s="147"/>
      <c r="S780" s="141"/>
    </row>
    <row r="781" spans="1:19" s="2" customFormat="1" ht="99.75" customHeight="1">
      <c r="A781" s="144"/>
      <c r="B781" s="146"/>
      <c r="C781" s="146"/>
      <c r="D781" s="146"/>
      <c r="E781" s="146"/>
      <c r="F781" s="146"/>
      <c r="G781" s="146"/>
      <c r="H781" s="146"/>
      <c r="I781" s="126" t="s">
        <v>1774</v>
      </c>
      <c r="J781" s="148"/>
      <c r="K781" s="25">
        <v>244058</v>
      </c>
      <c r="L781" s="146"/>
      <c r="M781" s="25">
        <v>140296</v>
      </c>
      <c r="N781" s="146"/>
      <c r="O781" s="25">
        <v>238401.6</v>
      </c>
      <c r="P781" s="148"/>
      <c r="Q781" s="142"/>
      <c r="R781" s="148"/>
      <c r="S781" s="142"/>
    </row>
    <row r="782" spans="1:19" s="2" customFormat="1" ht="212.25" customHeight="1">
      <c r="A782" s="7" t="s">
        <v>1606</v>
      </c>
      <c r="B782" s="79" t="s">
        <v>1351</v>
      </c>
      <c r="C782" s="126" t="s">
        <v>1354</v>
      </c>
      <c r="D782" s="79" t="s">
        <v>133</v>
      </c>
      <c r="E782" s="79" t="s">
        <v>306</v>
      </c>
      <c r="F782" s="79" t="s">
        <v>1518</v>
      </c>
      <c r="G782" s="79" t="s">
        <v>1564</v>
      </c>
      <c r="H782" s="79" t="s">
        <v>1520</v>
      </c>
      <c r="I782" s="126" t="s">
        <v>1773</v>
      </c>
      <c r="J782" s="105">
        <v>2</v>
      </c>
      <c r="K782" s="25">
        <v>18609</v>
      </c>
      <c r="L782" s="79">
        <v>3</v>
      </c>
      <c r="M782" s="25">
        <v>27194</v>
      </c>
      <c r="N782" s="79">
        <v>4</v>
      </c>
      <c r="O782" s="25">
        <v>34120</v>
      </c>
      <c r="P782" s="79">
        <v>4</v>
      </c>
      <c r="Q782" s="25">
        <v>34120</v>
      </c>
      <c r="R782" s="79">
        <v>4</v>
      </c>
      <c r="S782" s="25">
        <v>35120</v>
      </c>
    </row>
    <row r="783" spans="1:19" s="2" customFormat="1" ht="99.75" customHeight="1">
      <c r="A783" s="143" t="s">
        <v>1607</v>
      </c>
      <c r="B783" s="145" t="s">
        <v>1351</v>
      </c>
      <c r="C783" s="145" t="s">
        <v>1354</v>
      </c>
      <c r="D783" s="145" t="s">
        <v>133</v>
      </c>
      <c r="E783" s="145" t="s">
        <v>305</v>
      </c>
      <c r="F783" s="145" t="s">
        <v>1518</v>
      </c>
      <c r="G783" s="145" t="s">
        <v>1565</v>
      </c>
      <c r="H783" s="145" t="s">
        <v>1520</v>
      </c>
      <c r="I783" s="126" t="s">
        <v>1773</v>
      </c>
      <c r="J783" s="147">
        <v>67</v>
      </c>
      <c r="K783" s="25">
        <v>6128177</v>
      </c>
      <c r="L783" s="145">
        <v>117</v>
      </c>
      <c r="M783" s="25">
        <v>10479242</v>
      </c>
      <c r="N783" s="145">
        <v>165</v>
      </c>
      <c r="O783" s="25">
        <v>14451092</v>
      </c>
      <c r="P783" s="145">
        <v>205</v>
      </c>
      <c r="Q783" s="25">
        <v>17953979</v>
      </c>
      <c r="R783" s="145">
        <v>25</v>
      </c>
      <c r="S783" s="25">
        <v>17953979</v>
      </c>
    </row>
    <row r="784" spans="1:19" s="2" customFormat="1" ht="99.75" customHeight="1">
      <c r="A784" s="144"/>
      <c r="B784" s="146"/>
      <c r="C784" s="146"/>
      <c r="D784" s="146"/>
      <c r="E784" s="146"/>
      <c r="F784" s="146"/>
      <c r="G784" s="146"/>
      <c r="H784" s="146"/>
      <c r="I784" s="126" t="s">
        <v>1774</v>
      </c>
      <c r="J784" s="148"/>
      <c r="K784" s="25">
        <v>272532</v>
      </c>
      <c r="L784" s="146"/>
      <c r="M784" s="25">
        <v>410367</v>
      </c>
      <c r="N784" s="146"/>
      <c r="O784" s="25">
        <v>272565.12</v>
      </c>
      <c r="P784" s="146"/>
      <c r="Q784" s="25">
        <v>1007768.91</v>
      </c>
      <c r="R784" s="146"/>
      <c r="S784" s="25">
        <v>1007768.91</v>
      </c>
    </row>
    <row r="785" spans="1:19" s="2" customFormat="1" ht="99.75" customHeight="1">
      <c r="A785" s="7" t="s">
        <v>1608</v>
      </c>
      <c r="B785" s="79" t="s">
        <v>1351</v>
      </c>
      <c r="C785" s="126" t="s">
        <v>1354</v>
      </c>
      <c r="D785" s="79" t="s">
        <v>1566</v>
      </c>
      <c r="E785" s="79" t="s">
        <v>1567</v>
      </c>
      <c r="F785" s="79" t="s">
        <v>1518</v>
      </c>
      <c r="G785" s="79" t="s">
        <v>1568</v>
      </c>
      <c r="H785" s="79" t="s">
        <v>1569</v>
      </c>
      <c r="I785" s="126" t="s">
        <v>1773</v>
      </c>
      <c r="J785" s="105">
        <v>214020</v>
      </c>
      <c r="K785" s="25">
        <v>33244349.050000001</v>
      </c>
      <c r="L785" s="25">
        <v>221400</v>
      </c>
      <c r="M785" s="25">
        <v>34613213</v>
      </c>
      <c r="N785" s="25">
        <v>228780</v>
      </c>
      <c r="O785" s="25">
        <v>33798960</v>
      </c>
      <c r="P785" s="25">
        <v>228780</v>
      </c>
      <c r="Q785" s="25">
        <v>33798310</v>
      </c>
      <c r="R785" s="103">
        <v>228700</v>
      </c>
      <c r="S785" s="25">
        <v>33798310</v>
      </c>
    </row>
    <row r="786" spans="1:19" s="2" customFormat="1" ht="99.75" customHeight="1">
      <c r="A786" s="7" t="s">
        <v>1609</v>
      </c>
      <c r="B786" s="79" t="s">
        <v>1351</v>
      </c>
      <c r="C786" s="126" t="s">
        <v>1354</v>
      </c>
      <c r="D786" s="79" t="s">
        <v>153</v>
      </c>
      <c r="E786" s="79" t="s">
        <v>152</v>
      </c>
      <c r="F786" s="79" t="s">
        <v>1518</v>
      </c>
      <c r="G786" s="105" t="s">
        <v>1570</v>
      </c>
      <c r="H786" s="79" t="s">
        <v>1569</v>
      </c>
      <c r="I786" s="126" t="s">
        <v>1773</v>
      </c>
      <c r="J786" s="105">
        <v>118440</v>
      </c>
      <c r="K786" s="25">
        <v>11834069.949999999</v>
      </c>
      <c r="L786" s="25">
        <v>118440</v>
      </c>
      <c r="M786" s="25">
        <f>11529412+97983</f>
        <v>11627395</v>
      </c>
      <c r="N786" s="25">
        <v>118440</v>
      </c>
      <c r="O786" s="25">
        <v>10849192</v>
      </c>
      <c r="P786" s="25">
        <v>118440</v>
      </c>
      <c r="Q786" s="25">
        <v>10848946</v>
      </c>
      <c r="R786" s="103">
        <v>118400</v>
      </c>
      <c r="S786" s="25">
        <v>10848946</v>
      </c>
    </row>
    <row r="787" spans="1:19" s="2" customFormat="1" ht="99.75" customHeight="1">
      <c r="A787" s="7" t="s">
        <v>1610</v>
      </c>
      <c r="B787" s="79" t="s">
        <v>1351</v>
      </c>
      <c r="C787" s="126" t="s">
        <v>1354</v>
      </c>
      <c r="D787" s="79" t="s">
        <v>133</v>
      </c>
      <c r="E787" s="79" t="s">
        <v>147</v>
      </c>
      <c r="F787" s="79" t="s">
        <v>1518</v>
      </c>
      <c r="G787" s="79" t="s">
        <v>1571</v>
      </c>
      <c r="H787" s="79" t="s">
        <v>1520</v>
      </c>
      <c r="I787" s="126" t="s">
        <v>1773</v>
      </c>
      <c r="J787" s="105"/>
      <c r="K787" s="25"/>
      <c r="L787" s="79">
        <v>8</v>
      </c>
      <c r="M787" s="25">
        <v>744588.63</v>
      </c>
      <c r="N787" s="79">
        <v>33</v>
      </c>
      <c r="O787" s="25">
        <v>2890218.49</v>
      </c>
      <c r="P787" s="79">
        <v>58</v>
      </c>
      <c r="Q787" s="25">
        <v>5079662.7300000004</v>
      </c>
      <c r="R787" s="79">
        <v>81</v>
      </c>
      <c r="S787" s="25">
        <v>8495297.9199999999</v>
      </c>
    </row>
    <row r="788" spans="1:19" s="2" customFormat="1" ht="99.75" customHeight="1">
      <c r="A788" s="143" t="s">
        <v>1611</v>
      </c>
      <c r="B788" s="145" t="s">
        <v>1351</v>
      </c>
      <c r="C788" s="145" t="s">
        <v>1354</v>
      </c>
      <c r="D788" s="145" t="s">
        <v>133</v>
      </c>
      <c r="E788" s="145" t="s">
        <v>1572</v>
      </c>
      <c r="F788" s="145" t="s">
        <v>1518</v>
      </c>
      <c r="G788" s="145" t="s">
        <v>1532</v>
      </c>
      <c r="H788" s="145" t="s">
        <v>1520</v>
      </c>
      <c r="I788" s="126" t="s">
        <v>1773</v>
      </c>
      <c r="J788" s="147">
        <v>5</v>
      </c>
      <c r="K788" s="25">
        <v>22115</v>
      </c>
      <c r="L788" s="145">
        <v>20</v>
      </c>
      <c r="M788" s="25">
        <v>1791324</v>
      </c>
      <c r="N788" s="145">
        <v>35</v>
      </c>
      <c r="O788" s="25">
        <v>3065383</v>
      </c>
      <c r="P788" s="145">
        <v>30</v>
      </c>
      <c r="Q788" s="25">
        <v>2627412</v>
      </c>
      <c r="R788" s="145">
        <v>30</v>
      </c>
      <c r="S788" s="25">
        <v>2627412</v>
      </c>
    </row>
    <row r="789" spans="1:19" s="2" customFormat="1" ht="99.75" customHeight="1">
      <c r="A789" s="144"/>
      <c r="B789" s="146"/>
      <c r="C789" s="146"/>
      <c r="D789" s="146"/>
      <c r="E789" s="146"/>
      <c r="F789" s="146"/>
      <c r="G789" s="146"/>
      <c r="H789" s="146"/>
      <c r="I789" s="126" t="s">
        <v>1774</v>
      </c>
      <c r="J789" s="148"/>
      <c r="K789" s="25">
        <v>24406</v>
      </c>
      <c r="L789" s="146"/>
      <c r="M789" s="25">
        <v>70148</v>
      </c>
      <c r="N789" s="146"/>
      <c r="O789" s="25">
        <v>24140.16</v>
      </c>
      <c r="P789" s="146"/>
      <c r="Q789" s="25">
        <v>24680.06</v>
      </c>
      <c r="R789" s="146"/>
      <c r="S789" s="25">
        <v>24680.06</v>
      </c>
    </row>
    <row r="790" spans="1:19" s="2" customFormat="1" ht="99.75" customHeight="1">
      <c r="A790" s="7" t="s">
        <v>1612</v>
      </c>
      <c r="B790" s="79" t="s">
        <v>1351</v>
      </c>
      <c r="C790" s="126" t="s">
        <v>1354</v>
      </c>
      <c r="D790" s="79" t="s">
        <v>133</v>
      </c>
      <c r="E790" s="79" t="s">
        <v>1573</v>
      </c>
      <c r="F790" s="79" t="s">
        <v>1518</v>
      </c>
      <c r="G790" s="79" t="s">
        <v>1530</v>
      </c>
      <c r="H790" s="79" t="s">
        <v>1562</v>
      </c>
      <c r="I790" s="126" t="s">
        <v>1773</v>
      </c>
      <c r="J790" s="105"/>
      <c r="K790" s="25"/>
      <c r="L790" s="79">
        <v>1</v>
      </c>
      <c r="M790" s="25">
        <v>9064.75</v>
      </c>
      <c r="N790" s="79">
        <v>3</v>
      </c>
      <c r="O790" s="25">
        <v>25589.73</v>
      </c>
      <c r="P790" s="79">
        <v>4</v>
      </c>
      <c r="Q790" s="25">
        <v>34119</v>
      </c>
      <c r="R790" s="79">
        <v>4</v>
      </c>
      <c r="S790" s="25">
        <v>34119</v>
      </c>
    </row>
    <row r="791" spans="1:19" s="2" customFormat="1" ht="99.75" customHeight="1">
      <c r="A791" s="7" t="s">
        <v>1613</v>
      </c>
      <c r="B791" s="79" t="s">
        <v>1351</v>
      </c>
      <c r="C791" s="126" t="s">
        <v>1354</v>
      </c>
      <c r="D791" s="79" t="s">
        <v>133</v>
      </c>
      <c r="E791" s="79" t="s">
        <v>1574</v>
      </c>
      <c r="F791" s="79" t="s">
        <v>1518</v>
      </c>
      <c r="G791" s="79" t="s">
        <v>1561</v>
      </c>
      <c r="H791" s="79" t="s">
        <v>1520</v>
      </c>
      <c r="I791" s="126" t="s">
        <v>1773</v>
      </c>
      <c r="J791" s="105"/>
      <c r="K791" s="25"/>
      <c r="L791" s="79">
        <v>8</v>
      </c>
      <c r="M791" s="25">
        <v>744588.67</v>
      </c>
      <c r="N791" s="79">
        <v>33</v>
      </c>
      <c r="O791" s="25">
        <v>2890218.46</v>
      </c>
      <c r="P791" s="79">
        <v>58</v>
      </c>
      <c r="Q791" s="25">
        <v>5079662.26</v>
      </c>
      <c r="R791" s="79">
        <v>58</v>
      </c>
      <c r="S791" s="25">
        <v>5079662.26</v>
      </c>
    </row>
    <row r="792" spans="1:19" s="2" customFormat="1" ht="99.75" customHeight="1">
      <c r="A792" s="7" t="s">
        <v>1614</v>
      </c>
      <c r="B792" s="79" t="s">
        <v>1351</v>
      </c>
      <c r="C792" s="126" t="s">
        <v>1354</v>
      </c>
      <c r="D792" s="79" t="s">
        <v>133</v>
      </c>
      <c r="E792" s="79" t="s">
        <v>1575</v>
      </c>
      <c r="F792" s="79" t="s">
        <v>1518</v>
      </c>
      <c r="G792" s="79" t="s">
        <v>1576</v>
      </c>
      <c r="H792" s="79" t="s">
        <v>1520</v>
      </c>
      <c r="I792" s="126" t="s">
        <v>1773</v>
      </c>
      <c r="J792" s="105"/>
      <c r="K792" s="25"/>
      <c r="L792" s="79">
        <v>8</v>
      </c>
      <c r="M792" s="25">
        <v>744588.62</v>
      </c>
      <c r="N792" s="79">
        <v>33</v>
      </c>
      <c r="O792" s="25">
        <v>2890218.42</v>
      </c>
      <c r="P792" s="79">
        <v>58</v>
      </c>
      <c r="Q792" s="25">
        <v>5079662.49</v>
      </c>
      <c r="R792" s="79">
        <v>83</v>
      </c>
      <c r="S792" s="25">
        <v>8677988.3100000005</v>
      </c>
    </row>
    <row r="793" spans="1:19" s="2" customFormat="1" ht="99.75" customHeight="1">
      <c r="A793" s="7" t="s">
        <v>1615</v>
      </c>
      <c r="B793" s="79" t="s">
        <v>1351</v>
      </c>
      <c r="C793" s="126" t="s">
        <v>1354</v>
      </c>
      <c r="D793" s="79" t="s">
        <v>133</v>
      </c>
      <c r="E793" s="79" t="s">
        <v>1577</v>
      </c>
      <c r="F793" s="79" t="s">
        <v>1518</v>
      </c>
      <c r="G793" s="79" t="s">
        <v>1578</v>
      </c>
      <c r="H793" s="79" t="s">
        <v>1520</v>
      </c>
      <c r="I793" s="126" t="s">
        <v>1773</v>
      </c>
      <c r="J793" s="106"/>
      <c r="K793" s="25"/>
      <c r="L793" s="25">
        <v>8</v>
      </c>
      <c r="M793" s="25">
        <v>744588.67</v>
      </c>
      <c r="N793" s="25">
        <v>33</v>
      </c>
      <c r="O793" s="25">
        <v>2890218.42</v>
      </c>
      <c r="P793" s="25">
        <v>58</v>
      </c>
      <c r="Q793" s="25">
        <v>5079662.49</v>
      </c>
      <c r="R793" s="25">
        <v>58</v>
      </c>
      <c r="S793" s="25">
        <v>5079662.49</v>
      </c>
    </row>
    <row r="794" spans="1:19" s="2" customFormat="1" ht="21" customHeight="1">
      <c r="A794" s="191" t="s">
        <v>536</v>
      </c>
      <c r="B794" s="197"/>
      <c r="C794" s="197"/>
      <c r="D794" s="192"/>
      <c r="E794" s="192"/>
      <c r="F794" s="192"/>
      <c r="G794" s="192"/>
      <c r="H794" s="192"/>
      <c r="I794" s="192"/>
      <c r="J794" s="192"/>
      <c r="K794" s="54">
        <f>SUM(K795:K825)</f>
        <v>629197835</v>
      </c>
      <c r="L794" s="55"/>
      <c r="M794" s="54">
        <f>SUM(M795:M825)</f>
        <v>587239667</v>
      </c>
      <c r="N794" s="55"/>
      <c r="O794" s="54">
        <f>SUM(O795:O825)</f>
        <v>516471804</v>
      </c>
      <c r="P794" s="55"/>
      <c r="Q794" s="54">
        <f>SUM(Q795:Q825)</f>
        <v>522476492</v>
      </c>
      <c r="R794" s="55"/>
      <c r="S794" s="98">
        <f>SUM(S795:S825)</f>
        <v>522476492</v>
      </c>
    </row>
    <row r="795" spans="1:19" s="2" customFormat="1" ht="186.6" customHeight="1">
      <c r="A795" s="31" t="s">
        <v>537</v>
      </c>
      <c r="B795" s="40" t="s">
        <v>464</v>
      </c>
      <c r="C795" s="28" t="s">
        <v>1337</v>
      </c>
      <c r="D795" s="28" t="s">
        <v>466</v>
      </c>
      <c r="E795" s="29" t="s">
        <v>467</v>
      </c>
      <c r="F795" s="28" t="s">
        <v>468</v>
      </c>
      <c r="G795" s="29" t="s">
        <v>469</v>
      </c>
      <c r="H795" s="29" t="s">
        <v>470</v>
      </c>
      <c r="I795" s="28" t="s">
        <v>471</v>
      </c>
      <c r="J795" s="65">
        <v>74</v>
      </c>
      <c r="K795" s="66">
        <v>1866273</v>
      </c>
      <c r="L795" s="65">
        <v>86</v>
      </c>
      <c r="M795" s="66">
        <v>5425070</v>
      </c>
      <c r="N795" s="66">
        <v>96</v>
      </c>
      <c r="O795" s="66">
        <v>5476192</v>
      </c>
      <c r="P795" s="66">
        <v>97</v>
      </c>
      <c r="Q795" s="66">
        <v>4785991</v>
      </c>
      <c r="R795" s="66">
        <v>97</v>
      </c>
      <c r="S795" s="66">
        <v>4641370</v>
      </c>
    </row>
    <row r="796" spans="1:19" s="2" customFormat="1" ht="170.45" customHeight="1">
      <c r="A796" s="31" t="s">
        <v>538</v>
      </c>
      <c r="B796" s="40" t="s">
        <v>464</v>
      </c>
      <c r="C796" s="28" t="s">
        <v>1337</v>
      </c>
      <c r="D796" s="28" t="s">
        <v>472</v>
      </c>
      <c r="E796" s="28" t="s">
        <v>473</v>
      </c>
      <c r="F796" s="28" t="s">
        <v>468</v>
      </c>
      <c r="G796" s="29" t="s">
        <v>469</v>
      </c>
      <c r="H796" s="29" t="s">
        <v>470</v>
      </c>
      <c r="I796" s="28" t="s">
        <v>471</v>
      </c>
      <c r="J796" s="65">
        <v>26</v>
      </c>
      <c r="K796" s="66">
        <v>512052</v>
      </c>
      <c r="L796" s="66">
        <v>26</v>
      </c>
      <c r="M796" s="66">
        <v>2000512</v>
      </c>
      <c r="N796" s="66">
        <v>32</v>
      </c>
      <c r="O796" s="66">
        <v>1568666</v>
      </c>
      <c r="P796" s="66">
        <v>42</v>
      </c>
      <c r="Q796" s="66">
        <v>1430831</v>
      </c>
      <c r="R796" s="66">
        <v>42</v>
      </c>
      <c r="S796" s="66">
        <v>1665084</v>
      </c>
    </row>
    <row r="797" spans="1:19" s="2" customFormat="1" ht="153.6" customHeight="1">
      <c r="A797" s="31" t="s">
        <v>539</v>
      </c>
      <c r="B797" s="40" t="s">
        <v>464</v>
      </c>
      <c r="C797" s="28" t="s">
        <v>1337</v>
      </c>
      <c r="D797" s="28" t="s">
        <v>474</v>
      </c>
      <c r="E797" s="28" t="s">
        <v>475</v>
      </c>
      <c r="F797" s="28" t="s">
        <v>468</v>
      </c>
      <c r="G797" s="29" t="s">
        <v>469</v>
      </c>
      <c r="H797" s="29" t="s">
        <v>470</v>
      </c>
      <c r="I797" s="28" t="s">
        <v>471</v>
      </c>
      <c r="J797" s="65">
        <v>249</v>
      </c>
      <c r="K797" s="66">
        <v>6485092</v>
      </c>
      <c r="L797" s="66">
        <v>264</v>
      </c>
      <c r="M797" s="66">
        <v>12339555</v>
      </c>
      <c r="N797" s="66">
        <v>281</v>
      </c>
      <c r="O797" s="66">
        <v>12988949</v>
      </c>
      <c r="P797" s="66">
        <v>313</v>
      </c>
      <c r="Q797" s="66">
        <v>12956436</v>
      </c>
      <c r="R797" s="66">
        <v>382</v>
      </c>
      <c r="S797" s="66">
        <v>14573712</v>
      </c>
    </row>
    <row r="798" spans="1:19" s="2" customFormat="1" ht="299.25" customHeight="1">
      <c r="A798" s="31" t="s">
        <v>540</v>
      </c>
      <c r="B798" s="40" t="s">
        <v>464</v>
      </c>
      <c r="C798" s="28" t="s">
        <v>1337</v>
      </c>
      <c r="D798" s="28" t="s">
        <v>476</v>
      </c>
      <c r="E798" s="28" t="s">
        <v>477</v>
      </c>
      <c r="F798" s="28" t="s">
        <v>468</v>
      </c>
      <c r="G798" s="29" t="s">
        <v>469</v>
      </c>
      <c r="H798" s="29" t="s">
        <v>470</v>
      </c>
      <c r="I798" s="28" t="s">
        <v>471</v>
      </c>
      <c r="J798" s="65">
        <v>252</v>
      </c>
      <c r="K798" s="66">
        <v>13483591</v>
      </c>
      <c r="L798" s="66">
        <v>256</v>
      </c>
      <c r="M798" s="66">
        <v>15914490</v>
      </c>
      <c r="N798" s="66">
        <v>253</v>
      </c>
      <c r="O798" s="66">
        <v>14217665</v>
      </c>
      <c r="P798" s="66">
        <v>283</v>
      </c>
      <c r="Q798" s="66">
        <v>14230728</v>
      </c>
      <c r="R798" s="66">
        <v>313</v>
      </c>
      <c r="S798" s="66">
        <v>13329453</v>
      </c>
    </row>
    <row r="799" spans="1:19" s="2" customFormat="1" ht="167.45" customHeight="1">
      <c r="A799" s="31" t="s">
        <v>541</v>
      </c>
      <c r="B799" s="40" t="s">
        <v>464</v>
      </c>
      <c r="C799" s="28" t="s">
        <v>1337</v>
      </c>
      <c r="D799" s="28" t="s">
        <v>478</v>
      </c>
      <c r="E799" s="28" t="s">
        <v>479</v>
      </c>
      <c r="F799" s="28" t="s">
        <v>468</v>
      </c>
      <c r="G799" s="29" t="s">
        <v>469</v>
      </c>
      <c r="H799" s="29" t="s">
        <v>470</v>
      </c>
      <c r="I799" s="28" t="s">
        <v>471</v>
      </c>
      <c r="J799" s="65">
        <v>29</v>
      </c>
      <c r="K799" s="66">
        <v>942059</v>
      </c>
      <c r="L799" s="66">
        <v>26</v>
      </c>
      <c r="M799" s="66">
        <v>5260743</v>
      </c>
      <c r="N799" s="66">
        <v>25</v>
      </c>
      <c r="O799" s="66">
        <v>4345904</v>
      </c>
      <c r="P799" s="66">
        <v>25</v>
      </c>
      <c r="Q799" s="66">
        <v>3360067</v>
      </c>
      <c r="R799" s="66">
        <v>25</v>
      </c>
      <c r="S799" s="66">
        <v>2859984</v>
      </c>
    </row>
    <row r="800" spans="1:19" s="2" customFormat="1" ht="180.75" customHeight="1">
      <c r="A800" s="31" t="s">
        <v>542</v>
      </c>
      <c r="B800" s="40" t="s">
        <v>464</v>
      </c>
      <c r="C800" s="28" t="s">
        <v>1337</v>
      </c>
      <c r="D800" s="28" t="s">
        <v>480</v>
      </c>
      <c r="E800" s="28" t="s">
        <v>481</v>
      </c>
      <c r="F800" s="28" t="s">
        <v>468</v>
      </c>
      <c r="G800" s="29" t="s">
        <v>469</v>
      </c>
      <c r="H800" s="29" t="s">
        <v>470</v>
      </c>
      <c r="I800" s="28" t="s">
        <v>471</v>
      </c>
      <c r="J800" s="65">
        <v>25</v>
      </c>
      <c r="K800" s="66">
        <v>1163379</v>
      </c>
      <c r="L800" s="66">
        <v>23</v>
      </c>
      <c r="M800" s="66">
        <v>1682956</v>
      </c>
      <c r="N800" s="66">
        <v>22</v>
      </c>
      <c r="O800" s="66">
        <v>1384146</v>
      </c>
      <c r="P800" s="66">
        <v>22</v>
      </c>
      <c r="Q800" s="66">
        <v>1070068</v>
      </c>
      <c r="R800" s="66">
        <v>22</v>
      </c>
      <c r="S800" s="66">
        <v>910711</v>
      </c>
    </row>
    <row r="801" spans="1:19" s="2" customFormat="1" ht="183" customHeight="1">
      <c r="A801" s="31" t="s">
        <v>543</v>
      </c>
      <c r="B801" s="40" t="s">
        <v>464</v>
      </c>
      <c r="C801" s="28" t="s">
        <v>1337</v>
      </c>
      <c r="D801" s="28" t="s">
        <v>482</v>
      </c>
      <c r="E801" s="28" t="s">
        <v>483</v>
      </c>
      <c r="F801" s="28" t="s">
        <v>468</v>
      </c>
      <c r="G801" s="29" t="s">
        <v>469</v>
      </c>
      <c r="H801" s="29" t="s">
        <v>470</v>
      </c>
      <c r="I801" s="28" t="s">
        <v>471</v>
      </c>
      <c r="J801" s="65">
        <v>14</v>
      </c>
      <c r="K801" s="66">
        <v>795312</v>
      </c>
      <c r="L801" s="66">
        <v>14</v>
      </c>
      <c r="M801" s="66">
        <v>1479450</v>
      </c>
      <c r="N801" s="66">
        <v>14</v>
      </c>
      <c r="O801" s="66">
        <v>1269678</v>
      </c>
      <c r="P801" s="66">
        <v>14</v>
      </c>
      <c r="Q801" s="66">
        <v>981556</v>
      </c>
      <c r="R801" s="66">
        <v>14</v>
      </c>
      <c r="S801" s="66">
        <v>835363</v>
      </c>
    </row>
    <row r="802" spans="1:19" s="2" customFormat="1" ht="183" customHeight="1">
      <c r="A802" s="31" t="s">
        <v>544</v>
      </c>
      <c r="B802" s="40" t="s">
        <v>464</v>
      </c>
      <c r="C802" s="28" t="s">
        <v>1337</v>
      </c>
      <c r="D802" s="28" t="s">
        <v>482</v>
      </c>
      <c r="E802" s="28" t="s">
        <v>484</v>
      </c>
      <c r="F802" s="28" t="s">
        <v>468</v>
      </c>
      <c r="G802" s="29" t="s">
        <v>469</v>
      </c>
      <c r="H802" s="29" t="s">
        <v>470</v>
      </c>
      <c r="I802" s="28" t="s">
        <v>471</v>
      </c>
      <c r="J802" s="65">
        <v>6</v>
      </c>
      <c r="K802" s="66">
        <v>2646291</v>
      </c>
      <c r="L802" s="66">
        <v>8</v>
      </c>
      <c r="M802" s="66">
        <v>2479635</v>
      </c>
      <c r="N802" s="66">
        <v>6</v>
      </c>
      <c r="O802" s="66">
        <v>2231389</v>
      </c>
      <c r="P802" s="66">
        <v>6</v>
      </c>
      <c r="Q802" s="66">
        <v>2352013</v>
      </c>
      <c r="R802" s="66">
        <v>6</v>
      </c>
      <c r="S802" s="66">
        <v>2352013</v>
      </c>
    </row>
    <row r="803" spans="1:19" s="2" customFormat="1" ht="160.9" customHeight="1">
      <c r="A803" s="31" t="s">
        <v>545</v>
      </c>
      <c r="B803" s="40" t="s">
        <v>464</v>
      </c>
      <c r="C803" s="28" t="s">
        <v>1337</v>
      </c>
      <c r="D803" s="28" t="s">
        <v>485</v>
      </c>
      <c r="E803" s="28" t="s">
        <v>486</v>
      </c>
      <c r="F803" s="28" t="s">
        <v>468</v>
      </c>
      <c r="G803" s="29" t="s">
        <v>469</v>
      </c>
      <c r="H803" s="29" t="s">
        <v>470</v>
      </c>
      <c r="I803" s="28" t="s">
        <v>471</v>
      </c>
      <c r="J803" s="65">
        <v>219</v>
      </c>
      <c r="K803" s="66">
        <v>39801801</v>
      </c>
      <c r="L803" s="66">
        <v>222</v>
      </c>
      <c r="M803" s="66">
        <v>40099587</v>
      </c>
      <c r="N803" s="66">
        <v>224</v>
      </c>
      <c r="O803" s="66">
        <v>39132968</v>
      </c>
      <c r="P803" s="66">
        <v>224</v>
      </c>
      <c r="Q803" s="66">
        <v>41248409</v>
      </c>
      <c r="R803" s="66">
        <v>224</v>
      </c>
      <c r="S803" s="66">
        <v>41248409</v>
      </c>
    </row>
    <row r="804" spans="1:19" s="2" customFormat="1" ht="282.75" customHeight="1">
      <c r="A804" s="31" t="s">
        <v>546</v>
      </c>
      <c r="B804" s="40" t="s">
        <v>464</v>
      </c>
      <c r="C804" s="28" t="s">
        <v>465</v>
      </c>
      <c r="D804" s="28" t="s">
        <v>487</v>
      </c>
      <c r="E804" s="28" t="s">
        <v>488</v>
      </c>
      <c r="F804" s="28" t="s">
        <v>468</v>
      </c>
      <c r="G804" s="29" t="s">
        <v>469</v>
      </c>
      <c r="H804" s="29" t="s">
        <v>470</v>
      </c>
      <c r="I804" s="28" t="s">
        <v>489</v>
      </c>
      <c r="J804" s="65">
        <v>151</v>
      </c>
      <c r="K804" s="66">
        <v>16602018</v>
      </c>
      <c r="L804" s="66">
        <v>148</v>
      </c>
      <c r="M804" s="66">
        <v>19169232</v>
      </c>
      <c r="N804" s="66">
        <v>151</v>
      </c>
      <c r="O804" s="66">
        <v>20253601</v>
      </c>
      <c r="P804" s="66">
        <v>151</v>
      </c>
      <c r="Q804" s="66">
        <v>23609935</v>
      </c>
      <c r="R804" s="66">
        <v>151</v>
      </c>
      <c r="S804" s="66">
        <v>23609935</v>
      </c>
    </row>
    <row r="805" spans="1:19" s="2" customFormat="1" ht="165.6" customHeight="1">
      <c r="A805" s="31" t="s">
        <v>547</v>
      </c>
      <c r="B805" s="40" t="s">
        <v>464</v>
      </c>
      <c r="C805" s="28" t="s">
        <v>1337</v>
      </c>
      <c r="D805" s="28" t="s">
        <v>490</v>
      </c>
      <c r="E805" s="28" t="s">
        <v>491</v>
      </c>
      <c r="F805" s="28" t="s">
        <v>468</v>
      </c>
      <c r="G805" s="29" t="s">
        <v>469</v>
      </c>
      <c r="H805" s="29" t="s">
        <v>470</v>
      </c>
      <c r="I805" s="28" t="s">
        <v>471</v>
      </c>
      <c r="J805" s="65">
        <v>147</v>
      </c>
      <c r="K805" s="66">
        <v>13960803</v>
      </c>
      <c r="L805" s="66">
        <v>166</v>
      </c>
      <c r="M805" s="66">
        <v>23129442</v>
      </c>
      <c r="N805" s="66">
        <v>109</v>
      </c>
      <c r="O805" s="66">
        <v>11997480</v>
      </c>
      <c r="P805" s="66">
        <v>109</v>
      </c>
      <c r="Q805" s="66">
        <v>10829186</v>
      </c>
      <c r="R805" s="66">
        <v>109</v>
      </c>
      <c r="S805" s="66">
        <v>10829186</v>
      </c>
    </row>
    <row r="806" spans="1:19" s="2" customFormat="1" ht="209.45" customHeight="1">
      <c r="A806" s="31" t="s">
        <v>548</v>
      </c>
      <c r="B806" s="40" t="s">
        <v>464</v>
      </c>
      <c r="C806" s="28" t="s">
        <v>1337</v>
      </c>
      <c r="D806" s="28" t="s">
        <v>492</v>
      </c>
      <c r="E806" s="28" t="s">
        <v>493</v>
      </c>
      <c r="F806" s="28" t="s">
        <v>468</v>
      </c>
      <c r="G806" s="29" t="s">
        <v>469</v>
      </c>
      <c r="H806" s="29" t="s">
        <v>470</v>
      </c>
      <c r="I806" s="28" t="s">
        <v>471</v>
      </c>
      <c r="J806" s="65">
        <v>97</v>
      </c>
      <c r="K806" s="66">
        <v>4445667</v>
      </c>
      <c r="L806" s="66">
        <v>87</v>
      </c>
      <c r="M806" s="66">
        <v>9538393</v>
      </c>
      <c r="N806" s="66">
        <v>87</v>
      </c>
      <c r="O806" s="66">
        <v>6208742</v>
      </c>
      <c r="P806" s="66">
        <v>87</v>
      </c>
      <c r="Q806" s="66">
        <v>5604146</v>
      </c>
      <c r="R806" s="66">
        <v>87</v>
      </c>
      <c r="S806" s="66">
        <v>5604146</v>
      </c>
    </row>
    <row r="807" spans="1:19" s="2" customFormat="1" ht="169.5" customHeight="1">
      <c r="A807" s="31" t="s">
        <v>549</v>
      </c>
      <c r="B807" s="40" t="s">
        <v>464</v>
      </c>
      <c r="C807" s="28" t="s">
        <v>1337</v>
      </c>
      <c r="D807" s="28" t="s">
        <v>494</v>
      </c>
      <c r="E807" s="28" t="s">
        <v>495</v>
      </c>
      <c r="F807" s="28" t="s">
        <v>468</v>
      </c>
      <c r="G807" s="29" t="s">
        <v>469</v>
      </c>
      <c r="H807" s="29" t="s">
        <v>470</v>
      </c>
      <c r="I807" s="28" t="s">
        <v>471</v>
      </c>
      <c r="J807" s="65">
        <v>121</v>
      </c>
      <c r="K807" s="66">
        <v>3116596</v>
      </c>
      <c r="L807" s="66">
        <v>149</v>
      </c>
      <c r="M807" s="66">
        <v>15285913</v>
      </c>
      <c r="N807" s="66">
        <v>198</v>
      </c>
      <c r="O807" s="66">
        <v>11196343</v>
      </c>
      <c r="P807" s="66">
        <v>198</v>
      </c>
      <c r="Q807" s="66">
        <v>10106063</v>
      </c>
      <c r="R807" s="66">
        <v>198</v>
      </c>
      <c r="S807" s="66">
        <v>10106063</v>
      </c>
    </row>
    <row r="808" spans="1:19" s="2" customFormat="1" ht="169.5" customHeight="1">
      <c r="A808" s="31" t="s">
        <v>550</v>
      </c>
      <c r="B808" s="40" t="s">
        <v>464</v>
      </c>
      <c r="C808" s="28" t="s">
        <v>1337</v>
      </c>
      <c r="D808" s="28" t="s">
        <v>496</v>
      </c>
      <c r="E808" s="28" t="s">
        <v>497</v>
      </c>
      <c r="F808" s="28" t="s">
        <v>468</v>
      </c>
      <c r="G808" s="29" t="s">
        <v>469</v>
      </c>
      <c r="H808" s="29" t="s">
        <v>470</v>
      </c>
      <c r="I808" s="28" t="s">
        <v>471</v>
      </c>
      <c r="J808" s="65">
        <v>317</v>
      </c>
      <c r="K808" s="66">
        <v>10945861</v>
      </c>
      <c r="L808" s="66">
        <v>273</v>
      </c>
      <c r="M808" s="66">
        <v>8955835</v>
      </c>
      <c r="N808" s="66">
        <v>275</v>
      </c>
      <c r="O808" s="66">
        <v>8742456</v>
      </c>
      <c r="P808" s="66">
        <v>275</v>
      </c>
      <c r="Q808" s="66">
        <v>7909459</v>
      </c>
      <c r="R808" s="66">
        <v>275</v>
      </c>
      <c r="S808" s="66">
        <v>7909459</v>
      </c>
    </row>
    <row r="809" spans="1:19" s="2" customFormat="1" ht="175.5" customHeight="1">
      <c r="A809" s="31" t="s">
        <v>551</v>
      </c>
      <c r="B809" s="40" t="s">
        <v>464</v>
      </c>
      <c r="C809" s="28" t="s">
        <v>1337</v>
      </c>
      <c r="D809" s="28" t="s">
        <v>498</v>
      </c>
      <c r="E809" s="28" t="s">
        <v>499</v>
      </c>
      <c r="F809" s="28" t="s">
        <v>468</v>
      </c>
      <c r="G809" s="29" t="s">
        <v>469</v>
      </c>
      <c r="H809" s="29" t="s">
        <v>470</v>
      </c>
      <c r="I809" s="28" t="s">
        <v>471</v>
      </c>
      <c r="J809" s="65">
        <v>139</v>
      </c>
      <c r="K809" s="66">
        <v>8765252</v>
      </c>
      <c r="L809" s="66">
        <v>121</v>
      </c>
      <c r="M809" s="66">
        <v>5972674</v>
      </c>
      <c r="N809" s="66">
        <v>136</v>
      </c>
      <c r="O809" s="66">
        <v>6474612</v>
      </c>
      <c r="P809" s="66">
        <v>136</v>
      </c>
      <c r="Q809" s="66">
        <v>5857699</v>
      </c>
      <c r="R809" s="66">
        <v>136</v>
      </c>
      <c r="S809" s="66">
        <v>5857699</v>
      </c>
    </row>
    <row r="810" spans="1:19" s="2" customFormat="1" ht="217.9" customHeight="1">
      <c r="A810" s="31" t="s">
        <v>552</v>
      </c>
      <c r="B810" s="40" t="s">
        <v>464</v>
      </c>
      <c r="C810" s="28" t="s">
        <v>1337</v>
      </c>
      <c r="D810" s="28" t="s">
        <v>500</v>
      </c>
      <c r="E810" s="28" t="s">
        <v>501</v>
      </c>
      <c r="F810" s="28" t="s">
        <v>468</v>
      </c>
      <c r="G810" s="29" t="s">
        <v>469</v>
      </c>
      <c r="H810" s="29" t="s">
        <v>470</v>
      </c>
      <c r="I810" s="28" t="s">
        <v>489</v>
      </c>
      <c r="J810" s="65">
        <v>63</v>
      </c>
      <c r="K810" s="66">
        <v>7894454</v>
      </c>
      <c r="L810" s="66">
        <v>74</v>
      </c>
      <c r="M810" s="66">
        <v>13721472</v>
      </c>
      <c r="N810" s="66">
        <v>81</v>
      </c>
      <c r="O810" s="66">
        <v>10513484</v>
      </c>
      <c r="P810" s="66">
        <v>81</v>
      </c>
      <c r="Q810" s="66">
        <v>10439590</v>
      </c>
      <c r="R810" s="66">
        <v>81</v>
      </c>
      <c r="S810" s="66">
        <v>10439590</v>
      </c>
    </row>
    <row r="811" spans="1:19" s="2" customFormat="1" ht="213" customHeight="1">
      <c r="A811" s="31" t="s">
        <v>553</v>
      </c>
      <c r="B811" s="40" t="s">
        <v>464</v>
      </c>
      <c r="C811" s="28" t="s">
        <v>1337</v>
      </c>
      <c r="D811" s="28" t="s">
        <v>502</v>
      </c>
      <c r="E811" s="28" t="s">
        <v>503</v>
      </c>
      <c r="F811" s="28" t="s">
        <v>468</v>
      </c>
      <c r="G811" s="29" t="s">
        <v>469</v>
      </c>
      <c r="H811" s="29" t="s">
        <v>470</v>
      </c>
      <c r="I811" s="28" t="s">
        <v>489</v>
      </c>
      <c r="J811" s="65">
        <v>76</v>
      </c>
      <c r="K811" s="66">
        <v>21525941</v>
      </c>
      <c r="L811" s="66">
        <v>76</v>
      </c>
      <c r="M811" s="66">
        <v>13217743</v>
      </c>
      <c r="N811" s="66">
        <v>76</v>
      </c>
      <c r="O811" s="66">
        <v>13812249</v>
      </c>
      <c r="P811" s="66">
        <v>76</v>
      </c>
      <c r="Q811" s="66">
        <v>13715169</v>
      </c>
      <c r="R811" s="66">
        <v>76</v>
      </c>
      <c r="S811" s="66">
        <v>13715169</v>
      </c>
    </row>
    <row r="812" spans="1:19" s="2" customFormat="1" ht="168" customHeight="1">
      <c r="A812" s="31" t="s">
        <v>554</v>
      </c>
      <c r="B812" s="40" t="s">
        <v>464</v>
      </c>
      <c r="C812" s="28" t="s">
        <v>1337</v>
      </c>
      <c r="D812" s="28" t="s">
        <v>504</v>
      </c>
      <c r="E812" s="28" t="s">
        <v>505</v>
      </c>
      <c r="F812" s="28" t="s">
        <v>468</v>
      </c>
      <c r="G812" s="29" t="s">
        <v>469</v>
      </c>
      <c r="H812" s="29" t="s">
        <v>470</v>
      </c>
      <c r="I812" s="28" t="s">
        <v>489</v>
      </c>
      <c r="J812" s="65">
        <v>121</v>
      </c>
      <c r="K812" s="66">
        <v>19038030</v>
      </c>
      <c r="L812" s="66">
        <v>135</v>
      </c>
      <c r="M812" s="66">
        <v>26763943</v>
      </c>
      <c r="N812" s="66">
        <v>149</v>
      </c>
      <c r="O812" s="66">
        <v>26489632</v>
      </c>
      <c r="P812" s="66">
        <v>149</v>
      </c>
      <c r="Q812" s="66">
        <v>26303449</v>
      </c>
      <c r="R812" s="66">
        <v>149</v>
      </c>
      <c r="S812" s="66">
        <v>26303449</v>
      </c>
    </row>
    <row r="813" spans="1:19" s="2" customFormat="1" ht="175.15" customHeight="1">
      <c r="A813" s="31" t="s">
        <v>555</v>
      </c>
      <c r="B813" s="40" t="s">
        <v>464</v>
      </c>
      <c r="C813" s="28" t="s">
        <v>1337</v>
      </c>
      <c r="D813" s="28" t="s">
        <v>506</v>
      </c>
      <c r="E813" s="28" t="s">
        <v>507</v>
      </c>
      <c r="F813" s="28" t="s">
        <v>468</v>
      </c>
      <c r="G813" s="29" t="s">
        <v>469</v>
      </c>
      <c r="H813" s="29" t="s">
        <v>470</v>
      </c>
      <c r="I813" s="28" t="s">
        <v>489</v>
      </c>
      <c r="J813" s="65">
        <v>146</v>
      </c>
      <c r="K813" s="66">
        <v>33328098</v>
      </c>
      <c r="L813" s="66">
        <v>119</v>
      </c>
      <c r="M813" s="66">
        <f>31880427+124159</f>
        <v>32004586</v>
      </c>
      <c r="N813" s="66">
        <v>122</v>
      </c>
      <c r="O813" s="66">
        <v>29672863</v>
      </c>
      <c r="P813" s="66">
        <v>122</v>
      </c>
      <c r="Q813" s="66">
        <v>31880427</v>
      </c>
      <c r="R813" s="66">
        <v>122</v>
      </c>
      <c r="S813" s="66">
        <v>31880427</v>
      </c>
    </row>
    <row r="814" spans="1:19" s="2" customFormat="1" ht="171" customHeight="1">
      <c r="A814" s="31" t="s">
        <v>556</v>
      </c>
      <c r="B814" s="40" t="s">
        <v>464</v>
      </c>
      <c r="C814" s="28" t="s">
        <v>1337</v>
      </c>
      <c r="D814" s="28" t="s">
        <v>506</v>
      </c>
      <c r="E814" s="28" t="s">
        <v>507</v>
      </c>
      <c r="F814" s="28" t="s">
        <v>468</v>
      </c>
      <c r="G814" s="29" t="s">
        <v>469</v>
      </c>
      <c r="H814" s="29" t="s">
        <v>470</v>
      </c>
      <c r="I814" s="28" t="s">
        <v>489</v>
      </c>
      <c r="J814" s="65">
        <v>25</v>
      </c>
      <c r="K814" s="66">
        <v>2534129</v>
      </c>
      <c r="L814" s="66">
        <v>25</v>
      </c>
      <c r="M814" s="66">
        <v>1809970</v>
      </c>
      <c r="N814" s="66">
        <v>25</v>
      </c>
      <c r="O814" s="66">
        <v>1689419</v>
      </c>
      <c r="P814" s="66"/>
      <c r="Q814" s="66"/>
      <c r="R814" s="66"/>
      <c r="S814" s="66"/>
    </row>
    <row r="815" spans="1:19" s="2" customFormat="1" ht="87" customHeight="1">
      <c r="A815" s="175" t="s">
        <v>557</v>
      </c>
      <c r="B815" s="145" t="s">
        <v>464</v>
      </c>
      <c r="C815" s="178" t="s">
        <v>1337</v>
      </c>
      <c r="D815" s="178" t="s">
        <v>508</v>
      </c>
      <c r="E815" s="181" t="s">
        <v>509</v>
      </c>
      <c r="F815" s="178" t="s">
        <v>468</v>
      </c>
      <c r="G815" s="178" t="s">
        <v>510</v>
      </c>
      <c r="H815" s="213" t="s">
        <v>429</v>
      </c>
      <c r="I815" s="28" t="s">
        <v>511</v>
      </c>
      <c r="J815" s="65">
        <v>100</v>
      </c>
      <c r="K815" s="128">
        <v>23673600</v>
      </c>
      <c r="L815" s="65">
        <v>103</v>
      </c>
      <c r="M815" s="128">
        <v>11319914</v>
      </c>
      <c r="N815" s="65">
        <v>113</v>
      </c>
      <c r="O815" s="128">
        <v>11401583</v>
      </c>
      <c r="P815" s="65">
        <v>113</v>
      </c>
      <c r="Q815" s="128">
        <v>11401583</v>
      </c>
      <c r="R815" s="65">
        <v>113</v>
      </c>
      <c r="S815" s="128">
        <v>11401583</v>
      </c>
    </row>
    <row r="816" spans="1:19" s="2" customFormat="1" ht="74.45" customHeight="1">
      <c r="A816" s="177"/>
      <c r="B816" s="146"/>
      <c r="C816" s="180"/>
      <c r="D816" s="180"/>
      <c r="E816" s="183"/>
      <c r="F816" s="180"/>
      <c r="G816" s="180"/>
      <c r="H816" s="214"/>
      <c r="I816" s="28" t="s">
        <v>512</v>
      </c>
      <c r="J816" s="65">
        <v>40</v>
      </c>
      <c r="K816" s="128">
        <v>9469440</v>
      </c>
      <c r="L816" s="65">
        <v>43</v>
      </c>
      <c r="M816" s="128">
        <v>8857779</v>
      </c>
      <c r="N816" s="65">
        <v>43</v>
      </c>
      <c r="O816" s="128">
        <v>8857779</v>
      </c>
      <c r="P816" s="65">
        <v>43</v>
      </c>
      <c r="Q816" s="128">
        <v>8857779</v>
      </c>
      <c r="R816" s="65">
        <v>43</v>
      </c>
      <c r="S816" s="128">
        <v>8857779</v>
      </c>
    </row>
    <row r="817" spans="1:19" s="2" customFormat="1" ht="33.6" customHeight="1">
      <c r="A817" s="175" t="s">
        <v>558</v>
      </c>
      <c r="B817" s="145" t="s">
        <v>464</v>
      </c>
      <c r="C817" s="178" t="s">
        <v>1337</v>
      </c>
      <c r="D817" s="178" t="s">
        <v>513</v>
      </c>
      <c r="E817" s="181" t="s">
        <v>514</v>
      </c>
      <c r="F817" s="178" t="s">
        <v>515</v>
      </c>
      <c r="G817" s="181" t="s">
        <v>516</v>
      </c>
      <c r="H817" s="181" t="s">
        <v>517</v>
      </c>
      <c r="I817" s="28" t="s">
        <v>518</v>
      </c>
      <c r="J817" s="65">
        <v>18291</v>
      </c>
      <c r="K817" s="128">
        <v>21997616</v>
      </c>
      <c r="L817" s="65">
        <v>13634</v>
      </c>
      <c r="M817" s="128">
        <v>25474719</v>
      </c>
      <c r="N817" s="65">
        <v>3166</v>
      </c>
      <c r="O817" s="128">
        <v>4539216</v>
      </c>
      <c r="P817" s="65">
        <v>3166</v>
      </c>
      <c r="Q817" s="128">
        <v>4539216</v>
      </c>
      <c r="R817" s="65">
        <v>3166</v>
      </c>
      <c r="S817" s="128">
        <v>4539216</v>
      </c>
    </row>
    <row r="818" spans="1:19" s="2" customFormat="1" ht="42.6" customHeight="1">
      <c r="A818" s="176"/>
      <c r="B818" s="198"/>
      <c r="C818" s="179"/>
      <c r="D818" s="179"/>
      <c r="E818" s="182"/>
      <c r="F818" s="179"/>
      <c r="G818" s="182"/>
      <c r="H818" s="182"/>
      <c r="I818" s="28" t="s">
        <v>519</v>
      </c>
      <c r="J818" s="65">
        <v>4898</v>
      </c>
      <c r="K818" s="128">
        <v>57427347</v>
      </c>
      <c r="L818" s="65">
        <v>6030</v>
      </c>
      <c r="M818" s="128">
        <v>50727032</v>
      </c>
      <c r="N818" s="65">
        <v>7089</v>
      </c>
      <c r="O818" s="128">
        <v>52418374</v>
      </c>
      <c r="P818" s="65">
        <v>7089</v>
      </c>
      <c r="Q818" s="128">
        <v>52495278</v>
      </c>
      <c r="R818" s="65">
        <v>7089</v>
      </c>
      <c r="S818" s="128">
        <v>52495278</v>
      </c>
    </row>
    <row r="819" spans="1:19" s="2" customFormat="1" ht="49.15" customHeight="1">
      <c r="A819" s="177"/>
      <c r="B819" s="146"/>
      <c r="C819" s="180"/>
      <c r="D819" s="180"/>
      <c r="E819" s="183"/>
      <c r="F819" s="180"/>
      <c r="G819" s="183"/>
      <c r="H819" s="183"/>
      <c r="I819" s="28" t="s">
        <v>520</v>
      </c>
      <c r="J819" s="65">
        <v>48832</v>
      </c>
      <c r="K819" s="128">
        <v>109350282</v>
      </c>
      <c r="L819" s="65">
        <v>46563</v>
      </c>
      <c r="M819" s="128">
        <v>116092312</v>
      </c>
      <c r="N819" s="65">
        <v>45679</v>
      </c>
      <c r="O819" s="128">
        <v>104563144</v>
      </c>
      <c r="P819" s="65">
        <v>45679</v>
      </c>
      <c r="Q819" s="128">
        <v>109872144</v>
      </c>
      <c r="R819" s="65">
        <v>45679</v>
      </c>
      <c r="S819" s="128">
        <v>109872144</v>
      </c>
    </row>
    <row r="820" spans="1:19" s="2" customFormat="1" ht="154.9" customHeight="1">
      <c r="A820" s="31" t="s">
        <v>559</v>
      </c>
      <c r="B820" s="40" t="s">
        <v>464</v>
      </c>
      <c r="C820" s="28" t="s">
        <v>1337</v>
      </c>
      <c r="D820" s="28" t="s">
        <v>521</v>
      </c>
      <c r="E820" s="29" t="s">
        <v>522</v>
      </c>
      <c r="F820" s="28" t="s">
        <v>515</v>
      </c>
      <c r="G820" s="29" t="s">
        <v>102</v>
      </c>
      <c r="H820" s="29" t="s">
        <v>429</v>
      </c>
      <c r="I820" s="28" t="s">
        <v>520</v>
      </c>
      <c r="J820" s="65">
        <v>420</v>
      </c>
      <c r="K820" s="66">
        <v>37650640</v>
      </c>
      <c r="L820" s="66">
        <v>350</v>
      </c>
      <c r="M820" s="66">
        <v>30753458</v>
      </c>
      <c r="N820" s="66">
        <v>350</v>
      </c>
      <c r="O820" s="66">
        <v>30258518</v>
      </c>
      <c r="P820" s="66">
        <v>350</v>
      </c>
      <c r="Q820" s="66">
        <v>30816518</v>
      </c>
      <c r="R820" s="66">
        <v>350</v>
      </c>
      <c r="S820" s="66">
        <v>30816518</v>
      </c>
    </row>
    <row r="821" spans="1:19" s="2" customFormat="1" ht="220.9" customHeight="1">
      <c r="A821" s="31" t="s">
        <v>560</v>
      </c>
      <c r="B821" s="40" t="s">
        <v>464</v>
      </c>
      <c r="C821" s="28" t="s">
        <v>1337</v>
      </c>
      <c r="D821" s="28" t="s">
        <v>523</v>
      </c>
      <c r="E821" s="29" t="s">
        <v>524</v>
      </c>
      <c r="F821" s="28" t="s">
        <v>515</v>
      </c>
      <c r="G821" s="29" t="s">
        <v>102</v>
      </c>
      <c r="H821" s="29" t="s">
        <v>429</v>
      </c>
      <c r="I821" s="28" t="s">
        <v>520</v>
      </c>
      <c r="J821" s="65">
        <v>7</v>
      </c>
      <c r="K821" s="66">
        <v>834095</v>
      </c>
      <c r="L821" s="66">
        <v>7</v>
      </c>
      <c r="M821" s="66">
        <v>1041302</v>
      </c>
      <c r="N821" s="66">
        <v>7</v>
      </c>
      <c r="O821" s="66">
        <v>1041302</v>
      </c>
      <c r="P821" s="66">
        <v>7</v>
      </c>
      <c r="Q821" s="66">
        <v>1041302</v>
      </c>
      <c r="R821" s="66">
        <v>7</v>
      </c>
      <c r="S821" s="66">
        <v>1041302</v>
      </c>
    </row>
    <row r="822" spans="1:19" s="2" customFormat="1" ht="135.6" customHeight="1">
      <c r="A822" s="31" t="s">
        <v>561</v>
      </c>
      <c r="B822" s="40" t="s">
        <v>464</v>
      </c>
      <c r="C822" s="28" t="s">
        <v>1337</v>
      </c>
      <c r="D822" s="28" t="s">
        <v>525</v>
      </c>
      <c r="E822" s="29" t="s">
        <v>526</v>
      </c>
      <c r="F822" s="28" t="s">
        <v>515</v>
      </c>
      <c r="G822" s="29" t="s">
        <v>102</v>
      </c>
      <c r="H822" s="29" t="s">
        <v>429</v>
      </c>
      <c r="I822" s="28" t="s">
        <v>520</v>
      </c>
      <c r="J822" s="65">
        <v>1542</v>
      </c>
      <c r="K822" s="66">
        <v>4823099</v>
      </c>
      <c r="L822" s="66">
        <v>807</v>
      </c>
      <c r="M822" s="66">
        <v>5251762</v>
      </c>
      <c r="N822" s="66">
        <v>807</v>
      </c>
      <c r="O822" s="66">
        <v>5064262</v>
      </c>
      <c r="P822" s="66">
        <v>1000</v>
      </c>
      <c r="Q822" s="66">
        <v>5250262</v>
      </c>
      <c r="R822" s="66">
        <v>1000</v>
      </c>
      <c r="S822" s="66">
        <v>5250262</v>
      </c>
    </row>
    <row r="823" spans="1:19" s="2" customFormat="1" ht="96" customHeight="1">
      <c r="A823" s="175" t="s">
        <v>562</v>
      </c>
      <c r="B823" s="145" t="s">
        <v>464</v>
      </c>
      <c r="C823" s="178" t="s">
        <v>1337</v>
      </c>
      <c r="D823" s="178" t="s">
        <v>527</v>
      </c>
      <c r="E823" s="181" t="s">
        <v>528</v>
      </c>
      <c r="F823" s="178" t="s">
        <v>515</v>
      </c>
      <c r="G823" s="181" t="s">
        <v>529</v>
      </c>
      <c r="H823" s="181" t="s">
        <v>530</v>
      </c>
      <c r="I823" s="28" t="s">
        <v>531</v>
      </c>
      <c r="J823" s="196">
        <v>378</v>
      </c>
      <c r="K823" s="128">
        <v>68323380</v>
      </c>
      <c r="L823" s="66">
        <v>380</v>
      </c>
      <c r="M823" s="128">
        <v>81470188</v>
      </c>
      <c r="N823" s="66">
        <v>376</v>
      </c>
      <c r="O823" s="128">
        <v>68661188</v>
      </c>
      <c r="P823" s="66">
        <v>380</v>
      </c>
      <c r="Q823" s="128">
        <v>69531188</v>
      </c>
      <c r="R823" s="66">
        <v>380</v>
      </c>
      <c r="S823" s="128">
        <v>69531188</v>
      </c>
    </row>
    <row r="824" spans="1:19" s="2" customFormat="1" ht="71.45" customHeight="1">
      <c r="A824" s="177"/>
      <c r="B824" s="146"/>
      <c r="C824" s="180"/>
      <c r="D824" s="180"/>
      <c r="E824" s="183"/>
      <c r="F824" s="180"/>
      <c r="G824" s="183"/>
      <c r="H824" s="183"/>
      <c r="I824" s="28" t="s">
        <v>532</v>
      </c>
      <c r="J824" s="196"/>
      <c r="K824" s="128">
        <v>350</v>
      </c>
      <c r="L824" s="65"/>
      <c r="M824" s="128"/>
      <c r="N824" s="65"/>
      <c r="O824" s="128"/>
      <c r="P824" s="65"/>
      <c r="Q824" s="128"/>
      <c r="R824" s="65"/>
      <c r="S824" s="128"/>
    </row>
    <row r="825" spans="1:19" s="2" customFormat="1" ht="106.9" customHeight="1">
      <c r="A825" s="31" t="s">
        <v>563</v>
      </c>
      <c r="B825" s="40" t="s">
        <v>464</v>
      </c>
      <c r="C825" s="28" t="s">
        <v>1337</v>
      </c>
      <c r="D825" s="28" t="s">
        <v>533</v>
      </c>
      <c r="E825" s="28" t="s">
        <v>534</v>
      </c>
      <c r="F825" s="28" t="s">
        <v>515</v>
      </c>
      <c r="G825" s="30" t="s">
        <v>102</v>
      </c>
      <c r="H825" s="30" t="s">
        <v>530</v>
      </c>
      <c r="I825" s="28" t="s">
        <v>535</v>
      </c>
      <c r="J825" s="67">
        <v>50</v>
      </c>
      <c r="K825" s="109">
        <v>85795287</v>
      </c>
      <c r="L825" s="65"/>
      <c r="M825" s="109"/>
      <c r="N825" s="65"/>
      <c r="O825" s="109"/>
      <c r="P825" s="65"/>
      <c r="Q825" s="109"/>
      <c r="R825" s="65"/>
      <c r="S825" s="130"/>
    </row>
    <row r="826" spans="1:19" s="2" customFormat="1" ht="21" customHeight="1">
      <c r="A826" s="191" t="s">
        <v>1479</v>
      </c>
      <c r="B826" s="192"/>
      <c r="C826" s="192"/>
      <c r="D826" s="192"/>
      <c r="E826" s="192"/>
      <c r="F826" s="192"/>
      <c r="G826" s="192"/>
      <c r="H826" s="192"/>
      <c r="I826" s="192"/>
      <c r="J826" s="192"/>
      <c r="K826" s="54">
        <f>SUM(K827:K830)</f>
        <v>138575593</v>
      </c>
      <c r="L826" s="55"/>
      <c r="M826" s="54">
        <f>SUM(M827:M830)</f>
        <v>159178215</v>
      </c>
      <c r="N826" s="55"/>
      <c r="O826" s="54">
        <f>SUM(O827:O830)</f>
        <v>151315701</v>
      </c>
      <c r="P826" s="55"/>
      <c r="Q826" s="54">
        <f>SUM(Q827:Q830)</f>
        <v>157214431</v>
      </c>
      <c r="R826" s="55"/>
      <c r="S826" s="137">
        <f>SUM(S827:S830)</f>
        <v>150114702</v>
      </c>
    </row>
    <row r="827" spans="1:19" s="2" customFormat="1" ht="117" customHeight="1">
      <c r="A827" s="31" t="s">
        <v>1506</v>
      </c>
      <c r="B827" s="34" t="s">
        <v>1493</v>
      </c>
      <c r="C827" s="34" t="s">
        <v>1510</v>
      </c>
      <c r="D827" s="79" t="s">
        <v>1494</v>
      </c>
      <c r="E827" s="79" t="s">
        <v>1495</v>
      </c>
      <c r="F827" s="79" t="s">
        <v>1496</v>
      </c>
      <c r="G827" s="79" t="s">
        <v>1513</v>
      </c>
      <c r="H827" s="80" t="s">
        <v>1497</v>
      </c>
      <c r="I827" s="28" t="s">
        <v>1511</v>
      </c>
      <c r="J827" s="5">
        <v>79278</v>
      </c>
      <c r="K827" s="5">
        <v>62527769</v>
      </c>
      <c r="L827" s="5">
        <v>72710</v>
      </c>
      <c r="M827" s="5">
        <v>72911644</v>
      </c>
      <c r="N827" s="5">
        <v>72710</v>
      </c>
      <c r="O827" s="5">
        <v>69266062</v>
      </c>
      <c r="P827" s="5">
        <v>72710</v>
      </c>
      <c r="Q827" s="5">
        <v>72911644</v>
      </c>
      <c r="R827" s="5">
        <v>72710</v>
      </c>
      <c r="S827" s="5">
        <v>69266062</v>
      </c>
    </row>
    <row r="828" spans="1:19" s="2" customFormat="1" ht="120.75" customHeight="1">
      <c r="A828" s="31" t="s">
        <v>1507</v>
      </c>
      <c r="B828" s="34" t="s">
        <v>1493</v>
      </c>
      <c r="C828" s="34" t="s">
        <v>1510</v>
      </c>
      <c r="D828" s="79" t="s">
        <v>1498</v>
      </c>
      <c r="E828" s="79" t="s">
        <v>1499</v>
      </c>
      <c r="F828" s="79" t="s">
        <v>1496</v>
      </c>
      <c r="G828" s="79" t="s">
        <v>1514</v>
      </c>
      <c r="H828" s="80" t="s">
        <v>1500</v>
      </c>
      <c r="I828" s="28" t="s">
        <v>1512</v>
      </c>
      <c r="J828" s="5">
        <v>1720.7</v>
      </c>
      <c r="K828" s="5">
        <v>41620719</v>
      </c>
      <c r="L828" s="5">
        <v>1720.7</v>
      </c>
      <c r="M828" s="5">
        <v>47616243</v>
      </c>
      <c r="N828" s="5">
        <v>1720.7</v>
      </c>
      <c r="O828" s="5">
        <v>44973257</v>
      </c>
      <c r="P828" s="5">
        <v>1720.7</v>
      </c>
      <c r="Q828" s="5">
        <v>45778343</v>
      </c>
      <c r="R828" s="5">
        <v>1720.7</v>
      </c>
      <c r="S828" s="5">
        <v>44233931</v>
      </c>
    </row>
    <row r="829" spans="1:19" s="2" customFormat="1" ht="115.5" customHeight="1">
      <c r="A829" s="31" t="s">
        <v>1508</v>
      </c>
      <c r="B829" s="34" t="s">
        <v>1493</v>
      </c>
      <c r="C829" s="34" t="s">
        <v>1510</v>
      </c>
      <c r="D829" s="79" t="s">
        <v>1501</v>
      </c>
      <c r="E829" s="79" t="s">
        <v>1502</v>
      </c>
      <c r="F829" s="79" t="s">
        <v>1496</v>
      </c>
      <c r="G829" s="79" t="s">
        <v>1515</v>
      </c>
      <c r="H829" s="80" t="s">
        <v>1503</v>
      </c>
      <c r="I829" s="28" t="s">
        <v>1512</v>
      </c>
      <c r="J829" s="5">
        <v>46928.6</v>
      </c>
      <c r="K829" s="5">
        <v>18918678</v>
      </c>
      <c r="L829" s="5">
        <v>46928.6</v>
      </c>
      <c r="M829" s="5">
        <v>21642647</v>
      </c>
      <c r="N829" s="5">
        <v>46928.6</v>
      </c>
      <c r="O829" s="5">
        <v>20822689</v>
      </c>
      <c r="P829" s="5">
        <v>46928.6</v>
      </c>
      <c r="Q829" s="5">
        <v>21642647</v>
      </c>
      <c r="R829" s="5">
        <v>46928.6</v>
      </c>
      <c r="S829" s="5">
        <v>20107028</v>
      </c>
    </row>
    <row r="830" spans="1:19" s="2" customFormat="1" ht="119.25" customHeight="1">
      <c r="A830" s="31" t="s">
        <v>1509</v>
      </c>
      <c r="B830" s="34" t="s">
        <v>1493</v>
      </c>
      <c r="C830" s="34" t="s">
        <v>1510</v>
      </c>
      <c r="D830" s="79" t="s">
        <v>1504</v>
      </c>
      <c r="E830" s="79" t="s">
        <v>1505</v>
      </c>
      <c r="F830" s="79" t="s">
        <v>1496</v>
      </c>
      <c r="G830" s="79" t="s">
        <v>1516</v>
      </c>
      <c r="H830" s="79" t="s">
        <v>1497</v>
      </c>
      <c r="I830" s="28" t="s">
        <v>1512</v>
      </c>
      <c r="J830" s="5">
        <v>9921</v>
      </c>
      <c r="K830" s="5">
        <v>15508427</v>
      </c>
      <c r="L830" s="5">
        <v>7000</v>
      </c>
      <c r="M830" s="5">
        <v>17007681</v>
      </c>
      <c r="N830" s="5">
        <v>7000</v>
      </c>
      <c r="O830" s="5">
        <v>16253693</v>
      </c>
      <c r="P830" s="5">
        <v>7000</v>
      </c>
      <c r="Q830" s="5">
        <v>16881797</v>
      </c>
      <c r="R830" s="5">
        <v>7000</v>
      </c>
      <c r="S830" s="5">
        <v>16507681</v>
      </c>
    </row>
    <row r="831" spans="1:19" s="2" customFormat="1" ht="21" customHeight="1">
      <c r="A831" s="191" t="s">
        <v>564</v>
      </c>
      <c r="B831" s="192"/>
      <c r="C831" s="192"/>
      <c r="D831" s="192"/>
      <c r="E831" s="192"/>
      <c r="F831" s="192"/>
      <c r="G831" s="192"/>
      <c r="H831" s="192"/>
      <c r="I831" s="192"/>
      <c r="J831" s="192"/>
      <c r="K831" s="54">
        <f>SUM(K832:K842)</f>
        <v>44508499</v>
      </c>
      <c r="L831" s="55"/>
      <c r="M831" s="54">
        <f>SUM(M832:M842)</f>
        <v>46398758.000000007</v>
      </c>
      <c r="N831" s="55"/>
      <c r="O831" s="54">
        <f>SUM(O832:O842)</f>
        <v>44442419.999999993</v>
      </c>
      <c r="P831" s="55"/>
      <c r="Q831" s="54">
        <f>SUM(Q832:Q842)</f>
        <v>45834383</v>
      </c>
      <c r="R831" s="55"/>
      <c r="S831" s="138">
        <f>SUM(S832:S842)</f>
        <v>45834383</v>
      </c>
    </row>
    <row r="832" spans="1:19" s="2" customFormat="1" ht="141.75">
      <c r="A832" s="32" t="s">
        <v>565</v>
      </c>
      <c r="B832" s="20" t="s">
        <v>56</v>
      </c>
      <c r="C832" s="20" t="s">
        <v>1338</v>
      </c>
      <c r="D832" s="20" t="s">
        <v>83</v>
      </c>
      <c r="E832" s="20" t="s">
        <v>58</v>
      </c>
      <c r="F832" s="20" t="s">
        <v>59</v>
      </c>
      <c r="G832" s="68" t="s">
        <v>60</v>
      </c>
      <c r="H832" s="18" t="s">
        <v>37</v>
      </c>
      <c r="I832" s="20" t="s">
        <v>61</v>
      </c>
      <c r="J832" s="19">
        <v>77</v>
      </c>
      <c r="K832" s="19">
        <v>5915062.0999999996</v>
      </c>
      <c r="L832" s="19">
        <v>65</v>
      </c>
      <c r="M832" s="19">
        <v>6316442.5999999996</v>
      </c>
      <c r="N832" s="19">
        <v>65</v>
      </c>
      <c r="O832" s="19">
        <v>6239303.5199999996</v>
      </c>
      <c r="P832" s="19">
        <v>65</v>
      </c>
      <c r="Q832" s="19">
        <v>6428610.4900000002</v>
      </c>
      <c r="R832" s="19">
        <v>65</v>
      </c>
      <c r="S832" s="19">
        <v>6428610.4900000002</v>
      </c>
    </row>
    <row r="833" spans="1:19" s="2" customFormat="1" ht="118.5" customHeight="1">
      <c r="A833" s="32" t="s">
        <v>566</v>
      </c>
      <c r="B833" s="20" t="s">
        <v>56</v>
      </c>
      <c r="C833" s="20" t="s">
        <v>1338</v>
      </c>
      <c r="D833" s="20" t="s">
        <v>84</v>
      </c>
      <c r="E833" s="20" t="s">
        <v>62</v>
      </c>
      <c r="F833" s="20" t="s">
        <v>59</v>
      </c>
      <c r="G833" s="68" t="s">
        <v>63</v>
      </c>
      <c r="H833" s="18" t="s">
        <v>37</v>
      </c>
      <c r="I833" s="20" t="s">
        <v>61</v>
      </c>
      <c r="J833" s="19">
        <v>462</v>
      </c>
      <c r="K833" s="19">
        <v>4861650.53</v>
      </c>
      <c r="L833" s="19">
        <v>323</v>
      </c>
      <c r="M833" s="19">
        <v>4952978.96</v>
      </c>
      <c r="N833" s="19">
        <v>323</v>
      </c>
      <c r="O833" s="19">
        <v>4731172.99</v>
      </c>
      <c r="P833" s="19">
        <v>323</v>
      </c>
      <c r="Q833" s="19">
        <v>4880113.03</v>
      </c>
      <c r="R833" s="19">
        <v>323</v>
      </c>
      <c r="S833" s="19">
        <v>4880113.03</v>
      </c>
    </row>
    <row r="834" spans="1:19" s="2" customFormat="1" ht="276" customHeight="1">
      <c r="A834" s="32" t="s">
        <v>567</v>
      </c>
      <c r="B834" s="20" t="s">
        <v>56</v>
      </c>
      <c r="C834" s="20" t="s">
        <v>1338</v>
      </c>
      <c r="D834" s="20" t="s">
        <v>64</v>
      </c>
      <c r="E834" s="20" t="s">
        <v>65</v>
      </c>
      <c r="F834" s="20" t="s">
        <v>85</v>
      </c>
      <c r="G834" s="20" t="s">
        <v>66</v>
      </c>
      <c r="H834" s="18" t="s">
        <v>37</v>
      </c>
      <c r="I834" s="20" t="s">
        <v>61</v>
      </c>
      <c r="J834" s="19">
        <v>4</v>
      </c>
      <c r="K834" s="19">
        <v>1378952.53</v>
      </c>
      <c r="L834" s="19">
        <v>4</v>
      </c>
      <c r="M834" s="19">
        <v>1468497.2</v>
      </c>
      <c r="N834" s="19">
        <v>4</v>
      </c>
      <c r="O834" s="19">
        <v>1414930.24</v>
      </c>
      <c r="P834" s="19">
        <v>4</v>
      </c>
      <c r="Q834" s="19">
        <v>1459473.06</v>
      </c>
      <c r="R834" s="19">
        <v>4</v>
      </c>
      <c r="S834" s="19">
        <v>1459473.06</v>
      </c>
    </row>
    <row r="835" spans="1:19" s="2" customFormat="1" ht="110.25" customHeight="1">
      <c r="A835" s="32" t="s">
        <v>568</v>
      </c>
      <c r="B835" s="20" t="s">
        <v>56</v>
      </c>
      <c r="C835" s="20" t="s">
        <v>1338</v>
      </c>
      <c r="D835" s="20" t="s">
        <v>86</v>
      </c>
      <c r="E835" s="20" t="s">
        <v>67</v>
      </c>
      <c r="F835" s="20" t="s">
        <v>85</v>
      </c>
      <c r="G835" s="20" t="s">
        <v>68</v>
      </c>
      <c r="H835" s="20" t="s">
        <v>37</v>
      </c>
      <c r="I835" s="20" t="s">
        <v>61</v>
      </c>
      <c r="J835" s="19">
        <v>41831</v>
      </c>
      <c r="K835" s="19">
        <v>5387500.21</v>
      </c>
      <c r="L835" s="19">
        <v>9219</v>
      </c>
      <c r="M835" s="19">
        <v>6216805.0999999996</v>
      </c>
      <c r="N835" s="19">
        <v>9219</v>
      </c>
      <c r="O835" s="19">
        <v>5925020.3799999999</v>
      </c>
      <c r="P835" s="19">
        <v>9219</v>
      </c>
      <c r="Q835" s="19">
        <v>6111543.4199999999</v>
      </c>
      <c r="R835" s="19">
        <v>9219</v>
      </c>
      <c r="S835" s="19">
        <v>6111543.4199999999</v>
      </c>
    </row>
    <row r="836" spans="1:19" s="2" customFormat="1" ht="190.5" customHeight="1">
      <c r="A836" s="32" t="s">
        <v>569</v>
      </c>
      <c r="B836" s="20" t="s">
        <v>56</v>
      </c>
      <c r="C836" s="20" t="s">
        <v>1338</v>
      </c>
      <c r="D836" s="20" t="s">
        <v>87</v>
      </c>
      <c r="E836" s="20" t="s">
        <v>69</v>
      </c>
      <c r="F836" s="20" t="s">
        <v>59</v>
      </c>
      <c r="G836" s="20" t="s">
        <v>70</v>
      </c>
      <c r="H836" s="20" t="s">
        <v>37</v>
      </c>
      <c r="I836" s="20" t="s">
        <v>61</v>
      </c>
      <c r="J836" s="21">
        <v>4</v>
      </c>
      <c r="K836" s="19">
        <v>4288975.2699999996</v>
      </c>
      <c r="L836" s="22">
        <v>4</v>
      </c>
      <c r="M836" s="19">
        <v>4627747.0199999996</v>
      </c>
      <c r="N836" s="22">
        <v>4</v>
      </c>
      <c r="O836" s="19">
        <v>4421657</v>
      </c>
      <c r="P836" s="19">
        <v>4</v>
      </c>
      <c r="Q836" s="19">
        <v>4560853.3</v>
      </c>
      <c r="R836" s="19">
        <v>4</v>
      </c>
      <c r="S836" s="19">
        <v>4560853.3</v>
      </c>
    </row>
    <row r="837" spans="1:19" s="2" customFormat="1" ht="204.75" customHeight="1">
      <c r="A837" s="32" t="s">
        <v>570</v>
      </c>
      <c r="B837" s="20" t="s">
        <v>56</v>
      </c>
      <c r="C837" s="20" t="s">
        <v>1338</v>
      </c>
      <c r="D837" s="20" t="s">
        <v>88</v>
      </c>
      <c r="E837" s="20" t="s">
        <v>71</v>
      </c>
      <c r="F837" s="20" t="s">
        <v>59</v>
      </c>
      <c r="G837" s="20" t="s">
        <v>72</v>
      </c>
      <c r="H837" s="18" t="s">
        <v>37</v>
      </c>
      <c r="I837" s="20" t="s">
        <v>61</v>
      </c>
      <c r="J837" s="19">
        <v>645204</v>
      </c>
      <c r="K837" s="19">
        <v>7338560.8200000003</v>
      </c>
      <c r="L837" s="19">
        <v>855082</v>
      </c>
      <c r="M837" s="19">
        <v>7812121.6600000001</v>
      </c>
      <c r="N837" s="19">
        <v>0</v>
      </c>
      <c r="O837" s="19">
        <v>0</v>
      </c>
      <c r="P837" s="19">
        <v>0</v>
      </c>
      <c r="Q837" s="19">
        <v>0</v>
      </c>
      <c r="R837" s="19">
        <v>0</v>
      </c>
      <c r="S837" s="19">
        <v>0</v>
      </c>
    </row>
    <row r="838" spans="1:19" s="2" customFormat="1" ht="233.25" customHeight="1">
      <c r="A838" s="32" t="s">
        <v>571</v>
      </c>
      <c r="B838" s="20" t="s">
        <v>56</v>
      </c>
      <c r="C838" s="20" t="s">
        <v>1338</v>
      </c>
      <c r="D838" s="20" t="s">
        <v>89</v>
      </c>
      <c r="E838" s="20" t="s">
        <v>73</v>
      </c>
      <c r="F838" s="20" t="s">
        <v>59</v>
      </c>
      <c r="G838" s="20" t="s">
        <v>74</v>
      </c>
      <c r="H838" s="18" t="s">
        <v>37</v>
      </c>
      <c r="I838" s="20" t="s">
        <v>61</v>
      </c>
      <c r="J838" s="19">
        <v>548377</v>
      </c>
      <c r="K838" s="19">
        <v>2733052.33</v>
      </c>
      <c r="L838" s="19">
        <v>175473</v>
      </c>
      <c r="M838" s="19">
        <v>2905145.45</v>
      </c>
      <c r="N838" s="19">
        <v>425300</v>
      </c>
      <c r="O838" s="19">
        <v>10214027.67</v>
      </c>
      <c r="P838" s="19">
        <v>425300</v>
      </c>
      <c r="Q838" s="19">
        <v>10535571.119999999</v>
      </c>
      <c r="R838" s="19">
        <v>425300</v>
      </c>
      <c r="S838" s="19">
        <v>10535571.119999999</v>
      </c>
    </row>
    <row r="839" spans="1:19" s="2" customFormat="1" ht="244.5" customHeight="1">
      <c r="A839" s="32" t="s">
        <v>572</v>
      </c>
      <c r="B839" s="20" t="s">
        <v>56</v>
      </c>
      <c r="C839" s="20" t="s">
        <v>1338</v>
      </c>
      <c r="D839" s="20" t="s">
        <v>90</v>
      </c>
      <c r="E839" s="20" t="s">
        <v>75</v>
      </c>
      <c r="F839" s="20" t="s">
        <v>91</v>
      </c>
      <c r="G839" s="20" t="s">
        <v>76</v>
      </c>
      <c r="H839" s="18" t="s">
        <v>37</v>
      </c>
      <c r="I839" s="20" t="s">
        <v>61</v>
      </c>
      <c r="J839" s="19">
        <v>6704</v>
      </c>
      <c r="K839" s="19">
        <v>3397481.31</v>
      </c>
      <c r="L839" s="19">
        <v>6704</v>
      </c>
      <c r="M839" s="19">
        <v>2859441.38</v>
      </c>
      <c r="N839" s="19">
        <v>6704</v>
      </c>
      <c r="O839" s="19">
        <v>2741427.34</v>
      </c>
      <c r="P839" s="19">
        <v>6704</v>
      </c>
      <c r="Q839" s="19">
        <v>2827729.05</v>
      </c>
      <c r="R839" s="19">
        <v>6704</v>
      </c>
      <c r="S839" s="19">
        <v>2827729.05</v>
      </c>
    </row>
    <row r="840" spans="1:19" s="2" customFormat="1" ht="346.5" customHeight="1">
      <c r="A840" s="32" t="s">
        <v>573</v>
      </c>
      <c r="B840" s="20" t="s">
        <v>56</v>
      </c>
      <c r="C840" s="20" t="s">
        <v>57</v>
      </c>
      <c r="D840" s="20" t="s">
        <v>92</v>
      </c>
      <c r="E840" s="20" t="s">
        <v>77</v>
      </c>
      <c r="F840" s="20" t="s">
        <v>93</v>
      </c>
      <c r="G840" s="20" t="s">
        <v>78</v>
      </c>
      <c r="H840" s="18" t="s">
        <v>37</v>
      </c>
      <c r="I840" s="20" t="s">
        <v>61</v>
      </c>
      <c r="J840" s="19">
        <v>161</v>
      </c>
      <c r="K840" s="19">
        <v>2533077.59</v>
      </c>
      <c r="L840" s="19">
        <v>103</v>
      </c>
      <c r="M840" s="19">
        <v>2944515.95</v>
      </c>
      <c r="N840" s="19">
        <v>103</v>
      </c>
      <c r="O840" s="19">
        <v>2785643.91</v>
      </c>
      <c r="P840" s="19">
        <v>103</v>
      </c>
      <c r="Q840" s="19">
        <v>2873337.58</v>
      </c>
      <c r="R840" s="19">
        <v>103</v>
      </c>
      <c r="S840" s="19">
        <v>2873337.58</v>
      </c>
    </row>
    <row r="841" spans="1:19" s="2" customFormat="1" ht="283.5" customHeight="1">
      <c r="A841" s="32" t="s">
        <v>574</v>
      </c>
      <c r="B841" s="20" t="s">
        <v>56</v>
      </c>
      <c r="C841" s="20" t="s">
        <v>1338</v>
      </c>
      <c r="D841" s="20" t="s">
        <v>94</v>
      </c>
      <c r="E841" s="20" t="s">
        <v>79</v>
      </c>
      <c r="F841" s="20" t="s">
        <v>95</v>
      </c>
      <c r="G841" s="20" t="s">
        <v>80</v>
      </c>
      <c r="H841" s="20" t="s">
        <v>37</v>
      </c>
      <c r="I841" s="20" t="s">
        <v>61</v>
      </c>
      <c r="J841" s="19">
        <v>1452</v>
      </c>
      <c r="K841" s="19">
        <v>5698187.5300000003</v>
      </c>
      <c r="L841" s="19">
        <v>500</v>
      </c>
      <c r="M841" s="19">
        <v>5221736.6399999997</v>
      </c>
      <c r="N841" s="19">
        <v>500</v>
      </c>
      <c r="O841" s="19">
        <v>4996472.41</v>
      </c>
      <c r="P841" s="19">
        <v>500</v>
      </c>
      <c r="Q841" s="19">
        <v>5153764.2300000004</v>
      </c>
      <c r="R841" s="19">
        <v>500</v>
      </c>
      <c r="S841" s="19">
        <v>5153764.2300000004</v>
      </c>
    </row>
    <row r="842" spans="1:19" s="2" customFormat="1" ht="216" customHeight="1">
      <c r="A842" s="32" t="s">
        <v>575</v>
      </c>
      <c r="B842" s="20" t="s">
        <v>56</v>
      </c>
      <c r="C842" s="20" t="s">
        <v>1338</v>
      </c>
      <c r="D842" s="20" t="s">
        <v>96</v>
      </c>
      <c r="E842" s="20" t="s">
        <v>81</v>
      </c>
      <c r="F842" s="20" t="s">
        <v>95</v>
      </c>
      <c r="G842" s="20" t="s">
        <v>82</v>
      </c>
      <c r="H842" s="20" t="s">
        <v>37</v>
      </c>
      <c r="I842" s="20" t="s">
        <v>61</v>
      </c>
      <c r="J842" s="21">
        <v>1282</v>
      </c>
      <c r="K842" s="19">
        <v>975998.78</v>
      </c>
      <c r="L842" s="22">
        <v>380</v>
      </c>
      <c r="M842" s="19">
        <v>1073326.04</v>
      </c>
      <c r="N842" s="22">
        <v>380</v>
      </c>
      <c r="O842" s="19">
        <v>972764.54</v>
      </c>
      <c r="P842" s="19">
        <v>380</v>
      </c>
      <c r="Q842" s="19">
        <v>1003387.72</v>
      </c>
      <c r="R842" s="19">
        <v>380</v>
      </c>
      <c r="S842" s="19">
        <v>1003387.72</v>
      </c>
    </row>
    <row r="843" spans="1:19" s="2" customFormat="1" ht="21" customHeight="1">
      <c r="A843" s="194" t="s">
        <v>576</v>
      </c>
      <c r="B843" s="195"/>
      <c r="C843" s="195"/>
      <c r="D843" s="195"/>
      <c r="E843" s="195"/>
      <c r="F843" s="195"/>
      <c r="G843" s="195"/>
      <c r="H843" s="195"/>
      <c r="I843" s="195"/>
      <c r="J843" s="195"/>
      <c r="K843" s="54">
        <f>SUM(K844:K849)</f>
        <v>130764856.90000001</v>
      </c>
      <c r="L843" s="55"/>
      <c r="M843" s="54">
        <f>SUM(M844:M849)</f>
        <v>127893215</v>
      </c>
      <c r="N843" s="55"/>
      <c r="O843" s="54">
        <f>SUM(O844:O849)</f>
        <v>117615294</v>
      </c>
      <c r="P843" s="55"/>
      <c r="Q843" s="54">
        <f>SUM(Q844:Q849)</f>
        <v>121118338</v>
      </c>
      <c r="R843" s="55"/>
      <c r="S843" s="137">
        <f>SUM(S844:S849)</f>
        <v>114456831</v>
      </c>
    </row>
    <row r="844" spans="1:19" s="2" customFormat="1" ht="348.75" customHeight="1">
      <c r="A844" s="31" t="s">
        <v>577</v>
      </c>
      <c r="B844" s="39" t="s">
        <v>97</v>
      </c>
      <c r="C844" s="123" t="s">
        <v>98</v>
      </c>
      <c r="D844" s="23" t="s">
        <v>99</v>
      </c>
      <c r="E844" s="24" t="s">
        <v>100</v>
      </c>
      <c r="F844" s="40" t="s">
        <v>101</v>
      </c>
      <c r="G844" s="49" t="s">
        <v>102</v>
      </c>
      <c r="H844" s="13" t="s">
        <v>103</v>
      </c>
      <c r="I844" s="20" t="s">
        <v>1340</v>
      </c>
      <c r="J844" s="5">
        <v>80</v>
      </c>
      <c r="K844" s="5">
        <f>20408891+774964</f>
        <v>21183855</v>
      </c>
      <c r="L844" s="5">
        <v>80</v>
      </c>
      <c r="M844" s="5">
        <v>22328666</v>
      </c>
      <c r="N844" s="5">
        <v>80</v>
      </c>
      <c r="O844" s="5">
        <f>21030693+736216</f>
        <v>21766909</v>
      </c>
      <c r="P844" s="5">
        <v>80</v>
      </c>
      <c r="Q844" s="5">
        <f>21645028+759465</f>
        <v>22404493</v>
      </c>
      <c r="R844" s="5">
        <v>80</v>
      </c>
      <c r="S844" s="5">
        <f>20454551+717694</f>
        <v>21172245</v>
      </c>
    </row>
    <row r="845" spans="1:19" s="2" customFormat="1" ht="276" customHeight="1">
      <c r="A845" s="31" t="s">
        <v>578</v>
      </c>
      <c r="B845" s="39" t="s">
        <v>97</v>
      </c>
      <c r="C845" s="123" t="s">
        <v>98</v>
      </c>
      <c r="D845" s="23" t="s">
        <v>104</v>
      </c>
      <c r="E845" s="24" t="s">
        <v>105</v>
      </c>
      <c r="F845" s="40" t="s">
        <v>106</v>
      </c>
      <c r="G845" s="49" t="s">
        <v>102</v>
      </c>
      <c r="H845" s="13" t="s">
        <v>103</v>
      </c>
      <c r="I845" s="20" t="s">
        <v>1340</v>
      </c>
      <c r="J845" s="5">
        <v>120</v>
      </c>
      <c r="K845" s="5">
        <f>16772222+325006</f>
        <v>17097228</v>
      </c>
      <c r="L845" s="5">
        <v>120</v>
      </c>
      <c r="M845" s="5">
        <v>17954483</v>
      </c>
      <c r="N845" s="5">
        <v>120</v>
      </c>
      <c r="O845" s="5">
        <f>16842724+308756</f>
        <v>17151480</v>
      </c>
      <c r="P845" s="5">
        <v>120</v>
      </c>
      <c r="Q845" s="5">
        <f>17374599+318506</f>
        <v>17693105</v>
      </c>
      <c r="R845" s="5">
        <v>120</v>
      </c>
      <c r="S845" s="5">
        <f>16418996+300988</f>
        <v>16719984</v>
      </c>
    </row>
    <row r="846" spans="1:19" s="2" customFormat="1" ht="282" customHeight="1">
      <c r="A846" s="31" t="s">
        <v>579</v>
      </c>
      <c r="B846" s="39" t="s">
        <v>97</v>
      </c>
      <c r="C846" s="123" t="s">
        <v>98</v>
      </c>
      <c r="D846" s="23" t="s">
        <v>107</v>
      </c>
      <c r="E846" s="24" t="s">
        <v>108</v>
      </c>
      <c r="F846" s="40" t="s">
        <v>106</v>
      </c>
      <c r="G846" s="49" t="s">
        <v>109</v>
      </c>
      <c r="H846" s="13" t="s">
        <v>103</v>
      </c>
      <c r="I846" s="20" t="s">
        <v>1340</v>
      </c>
      <c r="J846" s="5">
        <v>6</v>
      </c>
      <c r="K846" s="5">
        <f>21323294+52393</f>
        <v>21375687</v>
      </c>
      <c r="L846" s="5">
        <v>6</v>
      </c>
      <c r="M846" s="5">
        <v>23192552</v>
      </c>
      <c r="N846" s="5">
        <v>6</v>
      </c>
      <c r="O846" s="5">
        <f>22116030+49773</f>
        <v>22165803</v>
      </c>
      <c r="P846" s="5">
        <v>6</v>
      </c>
      <c r="Q846" s="5">
        <f>22801635+51345</f>
        <v>22852980</v>
      </c>
      <c r="R846" s="5">
        <v>6</v>
      </c>
      <c r="S846" s="5">
        <f>21547546+48522</f>
        <v>21596068</v>
      </c>
    </row>
    <row r="847" spans="1:19" s="2" customFormat="1" ht="261.75" customHeight="1">
      <c r="A847" s="31" t="s">
        <v>580</v>
      </c>
      <c r="B847" s="40" t="s">
        <v>97</v>
      </c>
      <c r="C847" s="123" t="s">
        <v>98</v>
      </c>
      <c r="D847" s="23" t="s">
        <v>110</v>
      </c>
      <c r="E847" s="24" t="s">
        <v>111</v>
      </c>
      <c r="F847" s="40" t="s">
        <v>112</v>
      </c>
      <c r="G847" s="49" t="s">
        <v>102</v>
      </c>
      <c r="H847" s="13" t="s">
        <v>103</v>
      </c>
      <c r="I847" s="20" t="s">
        <v>1341</v>
      </c>
      <c r="J847" s="5">
        <v>17</v>
      </c>
      <c r="K847" s="5">
        <v>2544673</v>
      </c>
      <c r="L847" s="5">
        <v>17</v>
      </c>
      <c r="M847" s="5">
        <v>2635866</v>
      </c>
      <c r="N847" s="5">
        <v>17</v>
      </c>
      <c r="O847" s="5">
        <v>2504073</v>
      </c>
      <c r="P847" s="5">
        <v>17</v>
      </c>
      <c r="Q847" s="5">
        <v>2583149</v>
      </c>
      <c r="R847" s="5">
        <v>17</v>
      </c>
      <c r="S847" s="5">
        <v>2441076</v>
      </c>
    </row>
    <row r="848" spans="1:19" s="2" customFormat="1" ht="292.5" customHeight="1">
      <c r="A848" s="31" t="s">
        <v>581</v>
      </c>
      <c r="B848" s="40" t="s">
        <v>97</v>
      </c>
      <c r="C848" s="23" t="s">
        <v>113</v>
      </c>
      <c r="D848" s="40" t="s">
        <v>114</v>
      </c>
      <c r="E848" s="24" t="s">
        <v>111</v>
      </c>
      <c r="F848" s="40" t="s">
        <v>115</v>
      </c>
      <c r="G848" s="40" t="s">
        <v>116</v>
      </c>
      <c r="H848" s="13" t="s">
        <v>27</v>
      </c>
      <c r="I848" s="20" t="s">
        <v>1340</v>
      </c>
      <c r="J848" s="5">
        <v>20</v>
      </c>
      <c r="K848" s="5">
        <v>64468413.899999999</v>
      </c>
      <c r="L848" s="5">
        <v>20</v>
      </c>
      <c r="M848" s="5">
        <v>55525191</v>
      </c>
      <c r="N848" s="5">
        <v>20</v>
      </c>
      <c r="O848" s="5">
        <v>50097091</v>
      </c>
      <c r="P848" s="14">
        <v>20</v>
      </c>
      <c r="Q848" s="5">
        <v>51530569</v>
      </c>
      <c r="R848" s="14">
        <v>20</v>
      </c>
      <c r="S848" s="5">
        <v>48696388</v>
      </c>
    </row>
    <row r="849" spans="1:19" s="2" customFormat="1" ht="301.5" customHeight="1">
      <c r="A849" s="31" t="s">
        <v>582</v>
      </c>
      <c r="B849" s="40" t="s">
        <v>97</v>
      </c>
      <c r="C849" s="126" t="s">
        <v>113</v>
      </c>
      <c r="D849" s="40" t="s">
        <v>117</v>
      </c>
      <c r="E849" s="24" t="s">
        <v>118</v>
      </c>
      <c r="F849" s="40" t="s">
        <v>115</v>
      </c>
      <c r="G849" s="40" t="s">
        <v>116</v>
      </c>
      <c r="H849" s="12" t="s">
        <v>27</v>
      </c>
      <c r="I849" s="20" t="s">
        <v>1341</v>
      </c>
      <c r="J849" s="7" t="s">
        <v>119</v>
      </c>
      <c r="K849" s="5">
        <v>4095000</v>
      </c>
      <c r="L849" s="17">
        <v>6</v>
      </c>
      <c r="M849" s="5">
        <v>6256457</v>
      </c>
      <c r="N849" s="17">
        <v>6</v>
      </c>
      <c r="O849" s="5">
        <v>3929938</v>
      </c>
      <c r="P849" s="5">
        <v>6</v>
      </c>
      <c r="Q849" s="5">
        <v>4054042</v>
      </c>
      <c r="R849" s="5">
        <v>6</v>
      </c>
      <c r="S849" s="5">
        <v>3831070</v>
      </c>
    </row>
    <row r="850" spans="1:19" s="2" customFormat="1" ht="21" customHeight="1">
      <c r="A850" s="157" t="s">
        <v>1339</v>
      </c>
      <c r="B850" s="158"/>
      <c r="C850" s="158"/>
      <c r="D850" s="158"/>
      <c r="E850" s="158"/>
      <c r="F850" s="158"/>
      <c r="G850" s="158"/>
      <c r="H850" s="158"/>
      <c r="I850" s="158"/>
      <c r="J850" s="158"/>
      <c r="K850" s="54">
        <f>SUM(K851:K858)</f>
        <v>49863634</v>
      </c>
      <c r="L850" s="55"/>
      <c r="M850" s="54">
        <f>SUM(M851:M858)</f>
        <v>51485457</v>
      </c>
      <c r="N850" s="55"/>
      <c r="O850" s="54">
        <f>SUM(O851:O858)</f>
        <v>51485457</v>
      </c>
      <c r="P850" s="54"/>
      <c r="Q850" s="54">
        <f>SUM(Q851:Q858)</f>
        <v>51485457</v>
      </c>
      <c r="R850" s="55"/>
      <c r="S850" s="54">
        <f>SUM(S851:S858)</f>
        <v>51485457</v>
      </c>
    </row>
    <row r="851" spans="1:19" s="2" customFormat="1" ht="144.75" customHeight="1">
      <c r="A851" s="33" t="s">
        <v>1359</v>
      </c>
      <c r="B851" s="77" t="s">
        <v>1358</v>
      </c>
      <c r="C851" s="126" t="s">
        <v>1346</v>
      </c>
      <c r="D851" s="84" t="s">
        <v>1367</v>
      </c>
      <c r="E851" s="24" t="s">
        <v>1369</v>
      </c>
      <c r="F851" s="77" t="s">
        <v>1377</v>
      </c>
      <c r="G851" s="77" t="s">
        <v>1378</v>
      </c>
      <c r="H851" s="77" t="s">
        <v>103</v>
      </c>
      <c r="I851" s="83" t="s">
        <v>1379</v>
      </c>
      <c r="J851" s="7">
        <v>592</v>
      </c>
      <c r="K851" s="5">
        <v>48630518</v>
      </c>
      <c r="L851" s="17">
        <v>591</v>
      </c>
      <c r="M851" s="5">
        <v>16170281.25</v>
      </c>
      <c r="N851" s="17">
        <v>591</v>
      </c>
      <c r="O851" s="5">
        <v>16170281.25</v>
      </c>
      <c r="P851" s="5">
        <v>591</v>
      </c>
      <c r="Q851" s="5">
        <v>16170281.25</v>
      </c>
      <c r="R851" s="5">
        <v>591</v>
      </c>
      <c r="S851" s="5">
        <v>16170281.25</v>
      </c>
    </row>
    <row r="852" spans="1:19" s="2" customFormat="1" ht="213.75" customHeight="1">
      <c r="A852" s="33" t="s">
        <v>1360</v>
      </c>
      <c r="B852" s="77" t="s">
        <v>1358</v>
      </c>
      <c r="C852" s="126" t="s">
        <v>1346</v>
      </c>
      <c r="D852" s="84" t="s">
        <v>1368</v>
      </c>
      <c r="E852" s="24" t="s">
        <v>1370</v>
      </c>
      <c r="F852" s="77" t="s">
        <v>1380</v>
      </c>
      <c r="G852" s="77" t="s">
        <v>1381</v>
      </c>
      <c r="H852" s="77" t="s">
        <v>103</v>
      </c>
      <c r="I852" s="83" t="s">
        <v>1379</v>
      </c>
      <c r="J852" s="7">
        <v>1</v>
      </c>
      <c r="K852" s="5">
        <v>1233116</v>
      </c>
      <c r="L852" s="17">
        <v>1</v>
      </c>
      <c r="M852" s="5">
        <v>1850974.25</v>
      </c>
      <c r="N852" s="17">
        <v>1</v>
      </c>
      <c r="O852" s="5">
        <v>1850974.25</v>
      </c>
      <c r="P852" s="5">
        <v>1</v>
      </c>
      <c r="Q852" s="5">
        <v>1850974.25</v>
      </c>
      <c r="R852" s="5">
        <v>1</v>
      </c>
      <c r="S852" s="5">
        <v>1850974.25</v>
      </c>
    </row>
    <row r="853" spans="1:19" s="2" customFormat="1" ht="205.5" customHeight="1">
      <c r="A853" s="33" t="s">
        <v>1362</v>
      </c>
      <c r="B853" s="77" t="s">
        <v>1358</v>
      </c>
      <c r="C853" s="126" t="s">
        <v>1346</v>
      </c>
      <c r="D853" s="84" t="s">
        <v>1368</v>
      </c>
      <c r="E853" s="24" t="s">
        <v>1371</v>
      </c>
      <c r="F853" s="77" t="s">
        <v>1382</v>
      </c>
      <c r="G853" s="77" t="s">
        <v>1383</v>
      </c>
      <c r="H853" s="77" t="s">
        <v>103</v>
      </c>
      <c r="I853" s="83" t="s">
        <v>1379</v>
      </c>
      <c r="J853" s="7"/>
      <c r="K853" s="5"/>
      <c r="L853" s="17">
        <v>3</v>
      </c>
      <c r="M853" s="5">
        <v>1205360.25</v>
      </c>
      <c r="N853" s="17">
        <v>3</v>
      </c>
      <c r="O853" s="5">
        <v>1205360.25</v>
      </c>
      <c r="P853" s="5">
        <v>3</v>
      </c>
      <c r="Q853" s="5">
        <v>1205360.25</v>
      </c>
      <c r="R853" s="5">
        <v>3</v>
      </c>
      <c r="S853" s="5">
        <v>1205360.25</v>
      </c>
    </row>
    <row r="854" spans="1:19" s="2" customFormat="1" ht="223.5" customHeight="1">
      <c r="A854" s="33" t="s">
        <v>1361</v>
      </c>
      <c r="B854" s="77" t="s">
        <v>1358</v>
      </c>
      <c r="C854" s="126" t="s">
        <v>1346</v>
      </c>
      <c r="D854" s="84" t="s">
        <v>1368</v>
      </c>
      <c r="E854" s="24" t="s">
        <v>1372</v>
      </c>
      <c r="F854" s="77" t="s">
        <v>1382</v>
      </c>
      <c r="G854" s="77" t="s">
        <v>1383</v>
      </c>
      <c r="H854" s="77" t="s">
        <v>103</v>
      </c>
      <c r="I854" s="83" t="s">
        <v>1379</v>
      </c>
      <c r="J854" s="7"/>
      <c r="K854" s="5"/>
      <c r="L854" s="17">
        <v>20</v>
      </c>
      <c r="M854" s="5">
        <v>10261538.25</v>
      </c>
      <c r="N854" s="17">
        <v>20</v>
      </c>
      <c r="O854" s="5">
        <v>10261538.25</v>
      </c>
      <c r="P854" s="5">
        <v>20</v>
      </c>
      <c r="Q854" s="5">
        <v>10261538.25</v>
      </c>
      <c r="R854" s="5">
        <v>20</v>
      </c>
      <c r="S854" s="5">
        <v>10261538.25</v>
      </c>
    </row>
    <row r="855" spans="1:19" s="2" customFormat="1" ht="216.75" customHeight="1">
      <c r="A855" s="33" t="s">
        <v>1363</v>
      </c>
      <c r="B855" s="77" t="s">
        <v>1358</v>
      </c>
      <c r="C855" s="126" t="s">
        <v>1346</v>
      </c>
      <c r="D855" s="84" t="s">
        <v>1368</v>
      </c>
      <c r="E855" s="24" t="s">
        <v>1373</v>
      </c>
      <c r="F855" s="77" t="s">
        <v>1382</v>
      </c>
      <c r="G855" s="77" t="s">
        <v>1383</v>
      </c>
      <c r="H855" s="77" t="s">
        <v>103</v>
      </c>
      <c r="I855" s="83" t="s">
        <v>1379</v>
      </c>
      <c r="J855" s="7"/>
      <c r="K855" s="5"/>
      <c r="L855" s="17">
        <v>20</v>
      </c>
      <c r="M855" s="5">
        <v>8207798.25</v>
      </c>
      <c r="N855" s="17">
        <v>20</v>
      </c>
      <c r="O855" s="5">
        <v>8207798.25</v>
      </c>
      <c r="P855" s="5">
        <v>20</v>
      </c>
      <c r="Q855" s="5">
        <v>8207798.25</v>
      </c>
      <c r="R855" s="5">
        <v>20</v>
      </c>
      <c r="S855" s="5">
        <v>8207798.25</v>
      </c>
    </row>
    <row r="856" spans="1:19" s="2" customFormat="1" ht="218.25" customHeight="1">
      <c r="A856" s="33" t="s">
        <v>1364</v>
      </c>
      <c r="B856" s="77" t="s">
        <v>1358</v>
      </c>
      <c r="C856" s="126" t="s">
        <v>1346</v>
      </c>
      <c r="D856" s="84" t="s">
        <v>1368</v>
      </c>
      <c r="E856" s="24" t="s">
        <v>1374</v>
      </c>
      <c r="F856" s="77" t="s">
        <v>1382</v>
      </c>
      <c r="G856" s="77" t="s">
        <v>54</v>
      </c>
      <c r="H856" s="77" t="s">
        <v>103</v>
      </c>
      <c r="I856" s="83" t="s">
        <v>1379</v>
      </c>
      <c r="J856" s="7"/>
      <c r="K856" s="5"/>
      <c r="L856" s="17">
        <v>40</v>
      </c>
      <c r="M856" s="5">
        <v>3278798.25</v>
      </c>
      <c r="N856" s="17">
        <v>40</v>
      </c>
      <c r="O856" s="5">
        <v>3278798.25</v>
      </c>
      <c r="P856" s="5">
        <v>40</v>
      </c>
      <c r="Q856" s="5">
        <v>3278798.25</v>
      </c>
      <c r="R856" s="5">
        <v>40</v>
      </c>
      <c r="S856" s="5">
        <v>3278798.25</v>
      </c>
    </row>
    <row r="857" spans="1:19" s="2" customFormat="1" ht="223.5" customHeight="1">
      <c r="A857" s="33" t="s">
        <v>1365</v>
      </c>
      <c r="B857" s="77" t="s">
        <v>1358</v>
      </c>
      <c r="C857" s="126" t="s">
        <v>1346</v>
      </c>
      <c r="D857" s="84" t="s">
        <v>1368</v>
      </c>
      <c r="E857" s="24" t="s">
        <v>1375</v>
      </c>
      <c r="F857" s="77" t="s">
        <v>1384</v>
      </c>
      <c r="G857" s="77" t="s">
        <v>1385</v>
      </c>
      <c r="H857" s="77" t="s">
        <v>103</v>
      </c>
      <c r="I857" s="83" t="s">
        <v>1379</v>
      </c>
      <c r="J857" s="7"/>
      <c r="K857" s="5"/>
      <c r="L857" s="17">
        <v>390</v>
      </c>
      <c r="M857" s="5">
        <v>4999268.25</v>
      </c>
      <c r="N857" s="17">
        <v>390</v>
      </c>
      <c r="O857" s="5">
        <v>4999268.25</v>
      </c>
      <c r="P857" s="5">
        <v>390</v>
      </c>
      <c r="Q857" s="5">
        <v>4999268.25</v>
      </c>
      <c r="R857" s="5">
        <v>390</v>
      </c>
      <c r="S857" s="5">
        <v>4999268.25</v>
      </c>
    </row>
    <row r="858" spans="1:19" s="2" customFormat="1" ht="154.5" customHeight="1">
      <c r="A858" s="33" t="s">
        <v>1366</v>
      </c>
      <c r="B858" s="77" t="s">
        <v>1358</v>
      </c>
      <c r="C858" s="126" t="s">
        <v>1346</v>
      </c>
      <c r="D858" s="84" t="s">
        <v>1367</v>
      </c>
      <c r="E858" s="24" t="s">
        <v>1376</v>
      </c>
      <c r="F858" s="77" t="s">
        <v>1384</v>
      </c>
      <c r="G858" s="77" t="s">
        <v>1386</v>
      </c>
      <c r="H858" s="77" t="s">
        <v>103</v>
      </c>
      <c r="I858" s="83" t="s">
        <v>1379</v>
      </c>
      <c r="J858" s="7"/>
      <c r="K858" s="5"/>
      <c r="L858" s="17">
        <v>820</v>
      </c>
      <c r="M858" s="5">
        <v>5511438.25</v>
      </c>
      <c r="N858" s="17">
        <v>820</v>
      </c>
      <c r="O858" s="5">
        <v>5511438.25</v>
      </c>
      <c r="P858" s="5">
        <v>820</v>
      </c>
      <c r="Q858" s="5">
        <v>5511438.25</v>
      </c>
      <c r="R858" s="5">
        <v>820</v>
      </c>
      <c r="S858" s="5">
        <v>5511438.25</v>
      </c>
    </row>
    <row r="859" spans="1:19" s="2" customFormat="1" ht="21" customHeight="1">
      <c r="A859" s="157" t="s">
        <v>583</v>
      </c>
      <c r="B859" s="158"/>
      <c r="C859" s="158"/>
      <c r="D859" s="158"/>
      <c r="E859" s="158"/>
      <c r="F859" s="193"/>
      <c r="G859" s="193"/>
      <c r="H859" s="193"/>
      <c r="I859" s="193"/>
      <c r="J859" s="193"/>
      <c r="K859" s="85">
        <f>SUM(K860:K877)</f>
        <v>303548764</v>
      </c>
      <c r="L859" s="82"/>
      <c r="M859" s="85">
        <f>SUM(M860:M877)</f>
        <v>315558999</v>
      </c>
      <c r="N859" s="82"/>
      <c r="O859" s="85">
        <f>SUM(O860:O877)</f>
        <v>301687583</v>
      </c>
      <c r="P859" s="82"/>
      <c r="Q859" s="85">
        <f>SUM(Q860:Q877)</f>
        <v>315238084</v>
      </c>
      <c r="R859" s="82"/>
      <c r="S859" s="98">
        <f>SUM(S860:S877)</f>
        <v>301687583</v>
      </c>
    </row>
    <row r="860" spans="1:19" s="2" customFormat="1" ht="301.14999999999998" customHeight="1">
      <c r="A860" s="7" t="s">
        <v>584</v>
      </c>
      <c r="B860" s="40" t="s">
        <v>435</v>
      </c>
      <c r="C860" s="126" t="s">
        <v>436</v>
      </c>
      <c r="D860" s="40" t="s">
        <v>437</v>
      </c>
      <c r="E860" s="40" t="s">
        <v>438</v>
      </c>
      <c r="F860" s="40" t="s">
        <v>439</v>
      </c>
      <c r="G860" s="40" t="s">
        <v>102</v>
      </c>
      <c r="H860" s="12" t="s">
        <v>429</v>
      </c>
      <c r="I860" s="12" t="s">
        <v>440</v>
      </c>
      <c r="J860" s="25">
        <v>66166</v>
      </c>
      <c r="K860" s="5">
        <v>21853512</v>
      </c>
      <c r="L860" s="26">
        <v>64336</v>
      </c>
      <c r="M860" s="5">
        <v>21027666</v>
      </c>
      <c r="N860" s="26">
        <v>60336</v>
      </c>
      <c r="O860" s="5">
        <v>19747560</v>
      </c>
      <c r="P860" s="26">
        <v>64336</v>
      </c>
      <c r="Q860" s="5">
        <v>21027666</v>
      </c>
      <c r="R860" s="26">
        <v>60336</v>
      </c>
      <c r="S860" s="5">
        <v>19747560</v>
      </c>
    </row>
    <row r="861" spans="1:19" s="2" customFormat="1" ht="299.45" customHeight="1">
      <c r="A861" s="7" t="s">
        <v>585</v>
      </c>
      <c r="B861" s="40" t="s">
        <v>435</v>
      </c>
      <c r="C861" s="126" t="s">
        <v>436</v>
      </c>
      <c r="D861" s="40" t="s">
        <v>437</v>
      </c>
      <c r="E861" s="40" t="s">
        <v>441</v>
      </c>
      <c r="F861" s="40" t="s">
        <v>439</v>
      </c>
      <c r="G861" s="40" t="s">
        <v>102</v>
      </c>
      <c r="H861" s="12" t="s">
        <v>429</v>
      </c>
      <c r="I861" s="12" t="s">
        <v>440</v>
      </c>
      <c r="J861" s="25">
        <v>6816</v>
      </c>
      <c r="K861" s="5">
        <v>2692906</v>
      </c>
      <c r="L861" s="26">
        <v>13620</v>
      </c>
      <c r="M861" s="5">
        <v>4779129</v>
      </c>
      <c r="N861" s="26">
        <v>13620</v>
      </c>
      <c r="O861" s="5">
        <v>4779129</v>
      </c>
      <c r="P861" s="26">
        <v>13620</v>
      </c>
      <c r="Q861" s="5">
        <v>4779129</v>
      </c>
      <c r="R861" s="26">
        <v>13620</v>
      </c>
      <c r="S861" s="5">
        <v>4779129</v>
      </c>
    </row>
    <row r="862" spans="1:19" s="2" customFormat="1" ht="330.75" customHeight="1">
      <c r="A862" s="7" t="s">
        <v>586</v>
      </c>
      <c r="B862" s="40" t="s">
        <v>435</v>
      </c>
      <c r="C862" s="126" t="s">
        <v>436</v>
      </c>
      <c r="D862" s="40" t="s">
        <v>437</v>
      </c>
      <c r="E862" s="40" t="s">
        <v>442</v>
      </c>
      <c r="F862" s="40" t="s">
        <v>439</v>
      </c>
      <c r="G862" s="40" t="s">
        <v>102</v>
      </c>
      <c r="H862" s="12" t="s">
        <v>429</v>
      </c>
      <c r="I862" s="12" t="s">
        <v>440</v>
      </c>
      <c r="J862" s="25">
        <v>66780</v>
      </c>
      <c r="K862" s="5">
        <v>15431189</v>
      </c>
      <c r="L862" s="26">
        <v>141273</v>
      </c>
      <c r="M862" s="5">
        <v>47326455</v>
      </c>
      <c r="N862" s="26">
        <v>122480</v>
      </c>
      <c r="O862" s="5">
        <v>41030800</v>
      </c>
      <c r="P862" s="26">
        <v>139096</v>
      </c>
      <c r="Q862" s="5">
        <v>47036695</v>
      </c>
      <c r="R862" s="26">
        <v>122480</v>
      </c>
      <c r="S862" s="5">
        <v>41030800</v>
      </c>
    </row>
    <row r="863" spans="1:19" s="2" customFormat="1" ht="295.14999999999998" customHeight="1">
      <c r="A863" s="7" t="s">
        <v>587</v>
      </c>
      <c r="B863" s="40" t="s">
        <v>435</v>
      </c>
      <c r="C863" s="126" t="s">
        <v>436</v>
      </c>
      <c r="D863" s="40" t="s">
        <v>437</v>
      </c>
      <c r="E863" s="40" t="s">
        <v>443</v>
      </c>
      <c r="F863" s="40" t="s">
        <v>439</v>
      </c>
      <c r="G863" s="40" t="s">
        <v>444</v>
      </c>
      <c r="H863" s="12" t="s">
        <v>429</v>
      </c>
      <c r="I863" s="12" t="s">
        <v>440</v>
      </c>
      <c r="J863" s="25">
        <v>456</v>
      </c>
      <c r="K863" s="5">
        <v>180672</v>
      </c>
      <c r="L863" s="26">
        <v>456</v>
      </c>
      <c r="M863" s="5">
        <v>180120</v>
      </c>
      <c r="N863" s="26">
        <v>456</v>
      </c>
      <c r="O863" s="5">
        <v>180120</v>
      </c>
      <c r="P863" s="26">
        <v>456</v>
      </c>
      <c r="Q863" s="5">
        <v>180120</v>
      </c>
      <c r="R863" s="26">
        <v>456</v>
      </c>
      <c r="S863" s="5">
        <v>180120</v>
      </c>
    </row>
    <row r="864" spans="1:19" s="2" customFormat="1" ht="315.75" customHeight="1">
      <c r="A864" s="7" t="s">
        <v>588</v>
      </c>
      <c r="B864" s="40" t="s">
        <v>435</v>
      </c>
      <c r="C864" s="126" t="s">
        <v>436</v>
      </c>
      <c r="D864" s="40" t="s">
        <v>437</v>
      </c>
      <c r="E864" s="40" t="s">
        <v>445</v>
      </c>
      <c r="F864" s="40" t="s">
        <v>439</v>
      </c>
      <c r="G864" s="40" t="s">
        <v>102</v>
      </c>
      <c r="H864" s="12" t="s">
        <v>429</v>
      </c>
      <c r="I864" s="12" t="s">
        <v>440</v>
      </c>
      <c r="J864" s="25">
        <v>49190</v>
      </c>
      <c r="K864" s="5">
        <v>15513440</v>
      </c>
      <c r="L864" s="26">
        <v>45261</v>
      </c>
      <c r="M864" s="5">
        <v>14483520</v>
      </c>
      <c r="N864" s="26">
        <v>45261</v>
      </c>
      <c r="O864" s="5">
        <v>14483520</v>
      </c>
      <c r="P864" s="26">
        <v>45261</v>
      </c>
      <c r="Q864" s="5">
        <v>14483520</v>
      </c>
      <c r="R864" s="26">
        <v>45261</v>
      </c>
      <c r="S864" s="5">
        <v>14483520</v>
      </c>
    </row>
    <row r="865" spans="1:19" s="2" customFormat="1" ht="343.5" customHeight="1">
      <c r="A865" s="7" t="s">
        <v>589</v>
      </c>
      <c r="B865" s="40" t="s">
        <v>435</v>
      </c>
      <c r="C865" s="126" t="s">
        <v>436</v>
      </c>
      <c r="D865" s="40" t="s">
        <v>437</v>
      </c>
      <c r="E865" s="40" t="s">
        <v>446</v>
      </c>
      <c r="F865" s="40" t="s">
        <v>439</v>
      </c>
      <c r="G865" s="40" t="s">
        <v>102</v>
      </c>
      <c r="H865" s="12" t="s">
        <v>429</v>
      </c>
      <c r="I865" s="12" t="s">
        <v>440</v>
      </c>
      <c r="J865" s="25">
        <v>179</v>
      </c>
      <c r="K865" s="5">
        <v>62055</v>
      </c>
      <c r="L865" s="26">
        <v>169</v>
      </c>
      <c r="M865" s="5">
        <v>59231</v>
      </c>
      <c r="N865" s="26">
        <v>169</v>
      </c>
      <c r="O865" s="5">
        <v>59231</v>
      </c>
      <c r="P865" s="26">
        <v>169</v>
      </c>
      <c r="Q865" s="5">
        <v>59231</v>
      </c>
      <c r="R865" s="26">
        <v>169</v>
      </c>
      <c r="S865" s="5">
        <v>59231</v>
      </c>
    </row>
    <row r="866" spans="1:19" s="2" customFormat="1" ht="340.5" customHeight="1">
      <c r="A866" s="7" t="s">
        <v>590</v>
      </c>
      <c r="B866" s="40" t="s">
        <v>435</v>
      </c>
      <c r="C866" s="126" t="s">
        <v>436</v>
      </c>
      <c r="D866" s="40" t="s">
        <v>437</v>
      </c>
      <c r="E866" s="40" t="s">
        <v>447</v>
      </c>
      <c r="F866" s="40" t="s">
        <v>125</v>
      </c>
      <c r="G866" s="40" t="s">
        <v>102</v>
      </c>
      <c r="H866" s="12" t="s">
        <v>429</v>
      </c>
      <c r="I866" s="12" t="s">
        <v>440</v>
      </c>
      <c r="J866" s="25">
        <v>710</v>
      </c>
      <c r="K866" s="5">
        <v>255697</v>
      </c>
      <c r="L866" s="26">
        <v>710</v>
      </c>
      <c r="M866" s="5">
        <v>227200</v>
      </c>
      <c r="N866" s="26">
        <v>710</v>
      </c>
      <c r="O866" s="5">
        <v>227200</v>
      </c>
      <c r="P866" s="26">
        <v>710</v>
      </c>
      <c r="Q866" s="5">
        <v>227200</v>
      </c>
      <c r="R866" s="26">
        <v>710</v>
      </c>
      <c r="S866" s="5">
        <v>227200</v>
      </c>
    </row>
    <row r="867" spans="1:19" s="2" customFormat="1" ht="330" customHeight="1">
      <c r="A867" s="7" t="s">
        <v>591</v>
      </c>
      <c r="B867" s="40" t="s">
        <v>435</v>
      </c>
      <c r="C867" s="126" t="s">
        <v>436</v>
      </c>
      <c r="D867" s="40" t="s">
        <v>437</v>
      </c>
      <c r="E867" s="40" t="s">
        <v>448</v>
      </c>
      <c r="F867" s="40" t="s">
        <v>125</v>
      </c>
      <c r="G867" s="40" t="s">
        <v>102</v>
      </c>
      <c r="H867" s="12" t="s">
        <v>429</v>
      </c>
      <c r="I867" s="12" t="s">
        <v>440</v>
      </c>
      <c r="J867" s="25">
        <v>166884</v>
      </c>
      <c r="K867" s="5">
        <v>55118964</v>
      </c>
      <c r="L867" s="26">
        <v>172923</v>
      </c>
      <c r="M867" s="5">
        <v>54454969</v>
      </c>
      <c r="N867" s="26">
        <v>172923</v>
      </c>
      <c r="O867" s="5">
        <v>54454969</v>
      </c>
      <c r="P867" s="26">
        <v>172923</v>
      </c>
      <c r="Q867" s="5">
        <v>54454969</v>
      </c>
      <c r="R867" s="26">
        <v>172923</v>
      </c>
      <c r="S867" s="5">
        <v>54454969</v>
      </c>
    </row>
    <row r="868" spans="1:19" s="2" customFormat="1" ht="346.5" customHeight="1">
      <c r="A868" s="7" t="s">
        <v>592</v>
      </c>
      <c r="B868" s="40" t="s">
        <v>435</v>
      </c>
      <c r="C868" s="126" t="s">
        <v>436</v>
      </c>
      <c r="D868" s="40" t="s">
        <v>437</v>
      </c>
      <c r="E868" s="40" t="s">
        <v>449</v>
      </c>
      <c r="F868" s="40" t="s">
        <v>125</v>
      </c>
      <c r="G868" s="40" t="s">
        <v>102</v>
      </c>
      <c r="H868" s="12" t="s">
        <v>429</v>
      </c>
      <c r="I868" s="12" t="s">
        <v>440</v>
      </c>
      <c r="J868" s="25">
        <v>216510</v>
      </c>
      <c r="K868" s="5">
        <v>50030048</v>
      </c>
      <c r="L868" s="26">
        <v>79593</v>
      </c>
      <c r="M868" s="5">
        <f>26663655+1087585</f>
        <v>27751240</v>
      </c>
      <c r="N868" s="26">
        <v>60800</v>
      </c>
      <c r="O868" s="5">
        <f>20368000+1087585</f>
        <v>21455585</v>
      </c>
      <c r="P868" s="26">
        <v>79500</v>
      </c>
      <c r="Q868" s="5">
        <f>26632500+1087585</f>
        <v>27720085</v>
      </c>
      <c r="R868" s="26">
        <v>60800</v>
      </c>
      <c r="S868" s="5">
        <f>20368000+1087585</f>
        <v>21455585</v>
      </c>
    </row>
    <row r="869" spans="1:19" s="2" customFormat="1" ht="343.5" customHeight="1">
      <c r="A869" s="7" t="s">
        <v>593</v>
      </c>
      <c r="B869" s="40" t="s">
        <v>435</v>
      </c>
      <c r="C869" s="126" t="s">
        <v>436</v>
      </c>
      <c r="D869" s="40" t="s">
        <v>437</v>
      </c>
      <c r="E869" s="40" t="s">
        <v>450</v>
      </c>
      <c r="F869" s="40" t="s">
        <v>125</v>
      </c>
      <c r="G869" s="40" t="s">
        <v>102</v>
      </c>
      <c r="H869" s="12" t="s">
        <v>429</v>
      </c>
      <c r="I869" s="12" t="s">
        <v>440</v>
      </c>
      <c r="J869" s="25">
        <v>5280</v>
      </c>
      <c r="K869" s="5">
        <v>1665195</v>
      </c>
      <c r="L869" s="26">
        <v>6220</v>
      </c>
      <c r="M869" s="5">
        <v>1990400</v>
      </c>
      <c r="N869" s="26">
        <v>6220</v>
      </c>
      <c r="O869" s="5">
        <v>1990400</v>
      </c>
      <c r="P869" s="26">
        <v>6220</v>
      </c>
      <c r="Q869" s="5">
        <v>1990400</v>
      </c>
      <c r="R869" s="26">
        <v>6220</v>
      </c>
      <c r="S869" s="5">
        <v>1990400</v>
      </c>
    </row>
    <row r="870" spans="1:19" s="2" customFormat="1" ht="336.75" customHeight="1">
      <c r="A870" s="7" t="s">
        <v>594</v>
      </c>
      <c r="B870" s="40" t="s">
        <v>435</v>
      </c>
      <c r="C870" s="126" t="s">
        <v>436</v>
      </c>
      <c r="D870" s="40" t="s">
        <v>437</v>
      </c>
      <c r="E870" s="40" t="s">
        <v>451</v>
      </c>
      <c r="F870" s="40" t="s">
        <v>125</v>
      </c>
      <c r="G870" s="40" t="s">
        <v>102</v>
      </c>
      <c r="H870" s="12" t="s">
        <v>429</v>
      </c>
      <c r="I870" s="12" t="s">
        <v>440</v>
      </c>
      <c r="J870" s="25">
        <v>383115</v>
      </c>
      <c r="K870" s="5">
        <v>120826011</v>
      </c>
      <c r="L870" s="26">
        <v>386002</v>
      </c>
      <c r="M870" s="5">
        <v>123520640</v>
      </c>
      <c r="N870" s="26">
        <v>386002</v>
      </c>
      <c r="O870" s="5">
        <v>123520640</v>
      </c>
      <c r="P870" s="26">
        <v>386002</v>
      </c>
      <c r="Q870" s="5">
        <v>123520640</v>
      </c>
      <c r="R870" s="26">
        <v>386002</v>
      </c>
      <c r="S870" s="5">
        <v>123520640</v>
      </c>
    </row>
    <row r="871" spans="1:19" s="2" customFormat="1" ht="342" customHeight="1">
      <c r="A871" s="7" t="s">
        <v>595</v>
      </c>
      <c r="B871" s="40" t="s">
        <v>435</v>
      </c>
      <c r="C871" s="126" t="s">
        <v>436</v>
      </c>
      <c r="D871" s="40" t="s">
        <v>437</v>
      </c>
      <c r="E871" s="40" t="s">
        <v>452</v>
      </c>
      <c r="F871" s="40" t="s">
        <v>125</v>
      </c>
      <c r="G871" s="40" t="s">
        <v>102</v>
      </c>
      <c r="H871" s="12" t="s">
        <v>429</v>
      </c>
      <c r="I871" s="12" t="s">
        <v>440</v>
      </c>
      <c r="J871" s="25">
        <v>976</v>
      </c>
      <c r="K871" s="5">
        <v>385604</v>
      </c>
      <c r="L871" s="26">
        <v>4160</v>
      </c>
      <c r="M871" s="5">
        <v>1459335</v>
      </c>
      <c r="N871" s="26">
        <v>4160</v>
      </c>
      <c r="O871" s="5">
        <v>1459335</v>
      </c>
      <c r="P871" s="26">
        <v>4160</v>
      </c>
      <c r="Q871" s="5">
        <v>1459335</v>
      </c>
      <c r="R871" s="26">
        <v>4160</v>
      </c>
      <c r="S871" s="5">
        <v>1459335</v>
      </c>
    </row>
    <row r="872" spans="1:19" s="2" customFormat="1" ht="329.25" customHeight="1">
      <c r="A872" s="7" t="s">
        <v>596</v>
      </c>
      <c r="B872" s="40" t="s">
        <v>435</v>
      </c>
      <c r="C872" s="126" t="s">
        <v>436</v>
      </c>
      <c r="D872" s="40" t="s">
        <v>437</v>
      </c>
      <c r="E872" s="40" t="s">
        <v>453</v>
      </c>
      <c r="F872" s="40" t="s">
        <v>125</v>
      </c>
      <c r="G872" s="40" t="s">
        <v>102</v>
      </c>
      <c r="H872" s="12" t="s">
        <v>429</v>
      </c>
      <c r="I872" s="12" t="s">
        <v>440</v>
      </c>
      <c r="J872" s="25">
        <v>1296</v>
      </c>
      <c r="K872" s="5">
        <v>449272</v>
      </c>
      <c r="L872" s="26">
        <v>1271</v>
      </c>
      <c r="M872" s="5">
        <v>446385</v>
      </c>
      <c r="N872" s="26">
        <v>1271</v>
      </c>
      <c r="O872" s="5">
        <v>446385</v>
      </c>
      <c r="P872" s="26">
        <v>1271</v>
      </c>
      <c r="Q872" s="5">
        <v>446385</v>
      </c>
      <c r="R872" s="26">
        <v>1271</v>
      </c>
      <c r="S872" s="5">
        <v>446385</v>
      </c>
    </row>
    <row r="873" spans="1:19" s="2" customFormat="1" ht="204" customHeight="1">
      <c r="A873" s="7" t="s">
        <v>597</v>
      </c>
      <c r="B873" s="40" t="s">
        <v>435</v>
      </c>
      <c r="C873" s="126" t="s">
        <v>436</v>
      </c>
      <c r="D873" s="40" t="s">
        <v>454</v>
      </c>
      <c r="E873" s="40" t="s">
        <v>455</v>
      </c>
      <c r="F873" s="40" t="s">
        <v>439</v>
      </c>
      <c r="G873" s="40" t="s">
        <v>456</v>
      </c>
      <c r="H873" s="12" t="s">
        <v>457</v>
      </c>
      <c r="I873" s="12" t="s">
        <v>440</v>
      </c>
      <c r="J873" s="25">
        <v>426</v>
      </c>
      <c r="K873" s="5">
        <v>117800</v>
      </c>
      <c r="L873" s="26">
        <v>388</v>
      </c>
      <c r="M873" s="5">
        <v>52380</v>
      </c>
      <c r="N873" s="26">
        <v>388</v>
      </c>
      <c r="O873" s="5">
        <v>52380</v>
      </c>
      <c r="P873" s="26">
        <v>388</v>
      </c>
      <c r="Q873" s="5">
        <v>52380</v>
      </c>
      <c r="R873" s="26">
        <v>388</v>
      </c>
      <c r="S873" s="5">
        <v>52380</v>
      </c>
    </row>
    <row r="874" spans="1:19" s="2" customFormat="1" ht="204" customHeight="1">
      <c r="A874" s="7" t="s">
        <v>598</v>
      </c>
      <c r="B874" s="40" t="s">
        <v>435</v>
      </c>
      <c r="C874" s="126" t="s">
        <v>436</v>
      </c>
      <c r="D874" s="40" t="s">
        <v>454</v>
      </c>
      <c r="E874" s="40" t="s">
        <v>458</v>
      </c>
      <c r="F874" s="40" t="s">
        <v>125</v>
      </c>
      <c r="G874" s="40" t="s">
        <v>456</v>
      </c>
      <c r="H874" s="12" t="s">
        <v>457</v>
      </c>
      <c r="I874" s="12" t="s">
        <v>440</v>
      </c>
      <c r="J874" s="25">
        <v>1150</v>
      </c>
      <c r="K874" s="25">
        <v>318004</v>
      </c>
      <c r="L874" s="27">
        <v>1253</v>
      </c>
      <c r="M874" s="25">
        <v>169155</v>
      </c>
      <c r="N874" s="27">
        <v>1253</v>
      </c>
      <c r="O874" s="25">
        <v>169155</v>
      </c>
      <c r="P874" s="27">
        <v>1253</v>
      </c>
      <c r="Q874" s="25">
        <v>169155</v>
      </c>
      <c r="R874" s="27">
        <v>1253</v>
      </c>
      <c r="S874" s="25">
        <v>169155</v>
      </c>
    </row>
    <row r="875" spans="1:19" s="2" customFormat="1" ht="201" customHeight="1">
      <c r="A875" s="7" t="s">
        <v>599</v>
      </c>
      <c r="B875" s="40" t="s">
        <v>435</v>
      </c>
      <c r="C875" s="126" t="s">
        <v>436</v>
      </c>
      <c r="D875" s="40" t="s">
        <v>459</v>
      </c>
      <c r="E875" s="40" t="s">
        <v>460</v>
      </c>
      <c r="F875" s="40" t="s">
        <v>439</v>
      </c>
      <c r="G875" s="40" t="s">
        <v>461</v>
      </c>
      <c r="H875" s="12" t="s">
        <v>429</v>
      </c>
      <c r="I875" s="12" t="s">
        <v>440</v>
      </c>
      <c r="J875" s="25">
        <v>32411</v>
      </c>
      <c r="K875" s="25">
        <v>16286233</v>
      </c>
      <c r="L875" s="27">
        <v>33304</v>
      </c>
      <c r="M875" s="25">
        <v>14986800</v>
      </c>
      <c r="N875" s="27">
        <v>33304</v>
      </c>
      <c r="O875" s="25">
        <v>14986800</v>
      </c>
      <c r="P875" s="27">
        <v>33304</v>
      </c>
      <c r="Q875" s="25">
        <v>14986800</v>
      </c>
      <c r="R875" s="27">
        <v>33304</v>
      </c>
      <c r="S875" s="25">
        <v>14986800</v>
      </c>
    </row>
    <row r="876" spans="1:19" s="2" customFormat="1" ht="205.5" customHeight="1">
      <c r="A876" s="7" t="s">
        <v>600</v>
      </c>
      <c r="B876" s="40" t="s">
        <v>435</v>
      </c>
      <c r="C876" s="126" t="s">
        <v>436</v>
      </c>
      <c r="D876" s="40" t="s">
        <v>459</v>
      </c>
      <c r="E876" s="40" t="s">
        <v>462</v>
      </c>
      <c r="F876" s="40" t="s">
        <v>125</v>
      </c>
      <c r="G876" s="40" t="s">
        <v>444</v>
      </c>
      <c r="H876" s="12" t="s">
        <v>429</v>
      </c>
      <c r="I876" s="12" t="s">
        <v>440</v>
      </c>
      <c r="J876" s="25">
        <v>4689</v>
      </c>
      <c r="K876" s="25">
        <v>2356180</v>
      </c>
      <c r="L876" s="27">
        <v>5875</v>
      </c>
      <c r="M876" s="25">
        <v>2643750</v>
      </c>
      <c r="N876" s="27">
        <v>5875</v>
      </c>
      <c r="O876" s="25">
        <v>2643750</v>
      </c>
      <c r="P876" s="27">
        <v>5875</v>
      </c>
      <c r="Q876" s="25">
        <v>2643750</v>
      </c>
      <c r="R876" s="27">
        <v>5875</v>
      </c>
      <c r="S876" s="25">
        <v>2643750</v>
      </c>
    </row>
    <row r="877" spans="1:19" s="2" customFormat="1" ht="204" customHeight="1">
      <c r="A877" s="7" t="s">
        <v>601</v>
      </c>
      <c r="B877" s="40" t="s">
        <v>435</v>
      </c>
      <c r="C877" s="126" t="s">
        <v>436</v>
      </c>
      <c r="D877" s="40" t="s">
        <v>459</v>
      </c>
      <c r="E877" s="40" t="s">
        <v>463</v>
      </c>
      <c r="F877" s="40" t="s">
        <v>125</v>
      </c>
      <c r="G877" s="40" t="s">
        <v>102</v>
      </c>
      <c r="H877" s="12" t="s">
        <v>429</v>
      </c>
      <c r="I877" s="12" t="s">
        <v>440</v>
      </c>
      <c r="J877" s="27">
        <v>16</v>
      </c>
      <c r="K877" s="25">
        <v>5982</v>
      </c>
      <c r="L877" s="27">
        <v>2</v>
      </c>
      <c r="M877" s="25">
        <v>624</v>
      </c>
      <c r="N877" s="27">
        <v>2</v>
      </c>
      <c r="O877" s="25">
        <v>624</v>
      </c>
      <c r="P877" s="27">
        <v>2</v>
      </c>
      <c r="Q877" s="25">
        <v>624</v>
      </c>
      <c r="R877" s="27">
        <v>2</v>
      </c>
      <c r="S877" s="25">
        <v>624</v>
      </c>
    </row>
    <row r="878" spans="1:19" s="2" customFormat="1" ht="21" customHeight="1">
      <c r="A878" s="157" t="s">
        <v>1387</v>
      </c>
      <c r="B878" s="158"/>
      <c r="C878" s="158"/>
      <c r="D878" s="158"/>
      <c r="E878" s="158"/>
      <c r="F878" s="193"/>
      <c r="G878" s="193"/>
      <c r="H878" s="193"/>
      <c r="I878" s="193"/>
      <c r="J878" s="193"/>
      <c r="K878" s="85">
        <f>SUM(K879:K898)</f>
        <v>20601398</v>
      </c>
      <c r="L878" s="82"/>
      <c r="M878" s="85">
        <f>SUM(M879:M898)</f>
        <v>25277925.002</v>
      </c>
      <c r="N878" s="82"/>
      <c r="O878" s="85">
        <f>SUM(O879:O898)</f>
        <v>25702797</v>
      </c>
      <c r="P878" s="82"/>
      <c r="Q878" s="85">
        <f>SUM(Q879:Q898)</f>
        <v>26030878</v>
      </c>
      <c r="R878" s="82"/>
      <c r="S878" s="98">
        <f>SUM(S879:S898)</f>
        <v>25759467</v>
      </c>
    </row>
    <row r="879" spans="1:19" s="2" customFormat="1" ht="147.75" customHeight="1">
      <c r="A879" s="33" t="s">
        <v>1441</v>
      </c>
      <c r="B879" s="76" t="s">
        <v>1388</v>
      </c>
      <c r="C879" s="125" t="s">
        <v>1461</v>
      </c>
      <c r="D879" s="76" t="s">
        <v>1389</v>
      </c>
      <c r="E879" s="24" t="s">
        <v>1390</v>
      </c>
      <c r="F879" s="43" t="s">
        <v>700</v>
      </c>
      <c r="G879" s="92" t="s">
        <v>1391</v>
      </c>
      <c r="H879" s="92" t="s">
        <v>1392</v>
      </c>
      <c r="I879" s="87" t="s">
        <v>1470</v>
      </c>
      <c r="J879" s="93">
        <v>109.2</v>
      </c>
      <c r="K879" s="63">
        <v>146971.19</v>
      </c>
      <c r="L879" s="86">
        <v>116.2</v>
      </c>
      <c r="M879" s="63">
        <v>171422.89</v>
      </c>
      <c r="N879" s="14"/>
      <c r="O879" s="63">
        <v>10284621</v>
      </c>
      <c r="P879" s="14"/>
      <c r="Q879" s="63">
        <v>10277221</v>
      </c>
      <c r="R879" s="14"/>
      <c r="S879" s="63">
        <v>10318121</v>
      </c>
    </row>
    <row r="880" spans="1:19" s="2" customFormat="1" ht="147.75" customHeight="1">
      <c r="A880" s="33" t="s">
        <v>1442</v>
      </c>
      <c r="B880" s="76" t="s">
        <v>1388</v>
      </c>
      <c r="C880" s="125" t="s">
        <v>1461</v>
      </c>
      <c r="D880" s="76" t="s">
        <v>1389</v>
      </c>
      <c r="E880" s="24" t="s">
        <v>1393</v>
      </c>
      <c r="F880" s="43" t="s">
        <v>700</v>
      </c>
      <c r="G880" s="92" t="s">
        <v>1394</v>
      </c>
      <c r="H880" s="92" t="s">
        <v>1392</v>
      </c>
      <c r="I880" s="87" t="s">
        <v>1470</v>
      </c>
      <c r="J880" s="93">
        <v>1737.3</v>
      </c>
      <c r="K880" s="63">
        <v>780985.84</v>
      </c>
      <c r="L880" s="86">
        <v>1637.3</v>
      </c>
      <c r="M880" s="63">
        <v>805289.63199999998</v>
      </c>
      <c r="N880" s="14"/>
      <c r="O880" s="63"/>
      <c r="P880" s="14"/>
      <c r="Q880" s="63"/>
      <c r="R880" s="14"/>
      <c r="S880" s="63"/>
    </row>
    <row r="881" spans="1:19" s="2" customFormat="1" ht="147.75" customHeight="1">
      <c r="A881" s="33" t="s">
        <v>1443</v>
      </c>
      <c r="B881" s="76" t="s">
        <v>1388</v>
      </c>
      <c r="C881" s="125" t="s">
        <v>1461</v>
      </c>
      <c r="D881" s="76" t="s">
        <v>1389</v>
      </c>
      <c r="E881" s="24" t="s">
        <v>1395</v>
      </c>
      <c r="F881" s="43" t="s">
        <v>700</v>
      </c>
      <c r="G881" s="84" t="s">
        <v>1396</v>
      </c>
      <c r="H881" s="35" t="s">
        <v>1397</v>
      </c>
      <c r="I881" s="87" t="s">
        <v>1470</v>
      </c>
      <c r="J881" s="86"/>
      <c r="K881" s="96"/>
      <c r="L881" s="62">
        <v>42.3</v>
      </c>
      <c r="M881" s="96">
        <v>99520.01</v>
      </c>
      <c r="N881" s="14"/>
      <c r="O881" s="96"/>
      <c r="P881" s="14"/>
      <c r="Q881" s="96"/>
      <c r="R881" s="14"/>
      <c r="S881" s="96"/>
    </row>
    <row r="882" spans="1:19" s="2" customFormat="1" ht="147.75" customHeight="1">
      <c r="A882" s="33" t="s">
        <v>1444</v>
      </c>
      <c r="B882" s="76" t="s">
        <v>1388</v>
      </c>
      <c r="C882" s="125" t="s">
        <v>1461</v>
      </c>
      <c r="D882" s="76" t="s">
        <v>1389</v>
      </c>
      <c r="E882" s="24" t="s">
        <v>1398</v>
      </c>
      <c r="F882" s="43" t="s">
        <v>700</v>
      </c>
      <c r="G882" s="35" t="s">
        <v>1399</v>
      </c>
      <c r="H882" s="84" t="s">
        <v>1400</v>
      </c>
      <c r="I882" s="87" t="s">
        <v>1470</v>
      </c>
      <c r="J882" s="93"/>
      <c r="K882" s="96"/>
      <c r="L882" s="62">
        <v>60</v>
      </c>
      <c r="M882" s="96">
        <v>255317.61</v>
      </c>
      <c r="N882" s="14"/>
      <c r="O882" s="96"/>
      <c r="P882" s="14"/>
      <c r="Q882" s="96"/>
      <c r="R882" s="14"/>
      <c r="S882" s="96"/>
    </row>
    <row r="883" spans="1:19" s="2" customFormat="1" ht="147.75" customHeight="1">
      <c r="A883" s="33" t="s">
        <v>1445</v>
      </c>
      <c r="B883" s="76" t="s">
        <v>1388</v>
      </c>
      <c r="C883" s="125" t="s">
        <v>1461</v>
      </c>
      <c r="D883" s="95"/>
      <c r="E883" s="24" t="s">
        <v>1401</v>
      </c>
      <c r="F883" s="43" t="s">
        <v>700</v>
      </c>
      <c r="G883" s="35" t="s">
        <v>1402</v>
      </c>
      <c r="H883" s="35" t="s">
        <v>1400</v>
      </c>
      <c r="I883" s="87" t="s">
        <v>1470</v>
      </c>
      <c r="J883" s="93"/>
      <c r="K883" s="96"/>
      <c r="L883" s="62">
        <v>70</v>
      </c>
      <c r="M883" s="96">
        <v>34550.730000000003</v>
      </c>
      <c r="N883" s="14"/>
      <c r="O883" s="96"/>
      <c r="P883" s="14"/>
      <c r="Q883" s="96"/>
      <c r="R883" s="14"/>
      <c r="S883" s="96"/>
    </row>
    <row r="884" spans="1:19" s="2" customFormat="1" ht="147.75" customHeight="1">
      <c r="A884" s="33" t="s">
        <v>1446</v>
      </c>
      <c r="B884" s="76" t="s">
        <v>1388</v>
      </c>
      <c r="C884" s="125" t="s">
        <v>1461</v>
      </c>
      <c r="D884" s="95"/>
      <c r="E884" s="24" t="s">
        <v>1403</v>
      </c>
      <c r="F884" s="43" t="s">
        <v>700</v>
      </c>
      <c r="G884" s="35" t="s">
        <v>1404</v>
      </c>
      <c r="H884" s="35" t="s">
        <v>1400</v>
      </c>
      <c r="I884" s="87" t="s">
        <v>1470</v>
      </c>
      <c r="J884" s="93"/>
      <c r="K884" s="96"/>
      <c r="L884" s="86">
        <v>74</v>
      </c>
      <c r="M884" s="96">
        <v>423103.38</v>
      </c>
      <c r="N884" s="14"/>
      <c r="O884" s="96"/>
      <c r="P884" s="14"/>
      <c r="Q884" s="96"/>
      <c r="R884" s="14"/>
      <c r="S884" s="96"/>
    </row>
    <row r="885" spans="1:19" s="2" customFormat="1" ht="147.75" customHeight="1">
      <c r="A885" s="33" t="s">
        <v>1447</v>
      </c>
      <c r="B885" s="76" t="s">
        <v>1388</v>
      </c>
      <c r="C885" s="125" t="s">
        <v>1461</v>
      </c>
      <c r="D885" s="76" t="s">
        <v>1389</v>
      </c>
      <c r="E885" s="24" t="s">
        <v>1405</v>
      </c>
      <c r="F885" s="43" t="s">
        <v>700</v>
      </c>
      <c r="G885" s="84" t="s">
        <v>1406</v>
      </c>
      <c r="H885" s="92" t="s">
        <v>27</v>
      </c>
      <c r="I885" s="87" t="s">
        <v>1470</v>
      </c>
      <c r="J885" s="93"/>
      <c r="K885" s="96"/>
      <c r="L885" s="86">
        <v>1</v>
      </c>
      <c r="M885" s="96">
        <v>28556.6</v>
      </c>
      <c r="N885" s="14"/>
      <c r="O885" s="96"/>
      <c r="P885" s="14"/>
      <c r="Q885" s="96"/>
      <c r="R885" s="14"/>
      <c r="S885" s="96"/>
    </row>
    <row r="886" spans="1:19" s="2" customFormat="1" ht="147.75" customHeight="1">
      <c r="A886" s="33" t="s">
        <v>1448</v>
      </c>
      <c r="B886" s="76" t="s">
        <v>1388</v>
      </c>
      <c r="C886" s="125" t="s">
        <v>1461</v>
      </c>
      <c r="D886" s="76" t="s">
        <v>1389</v>
      </c>
      <c r="E886" s="24" t="s">
        <v>1407</v>
      </c>
      <c r="F886" s="43" t="s">
        <v>700</v>
      </c>
      <c r="G886" s="92" t="s">
        <v>1408</v>
      </c>
      <c r="H886" s="92" t="s">
        <v>1409</v>
      </c>
      <c r="I886" s="87" t="s">
        <v>1470</v>
      </c>
      <c r="J886" s="87" t="s">
        <v>1410</v>
      </c>
      <c r="K886" s="63">
        <v>1185954</v>
      </c>
      <c r="L886" s="87" t="s">
        <v>1410</v>
      </c>
      <c r="M886" s="63">
        <v>1185954</v>
      </c>
      <c r="N886" s="14"/>
      <c r="O886" s="63"/>
      <c r="P886" s="14"/>
      <c r="Q886" s="63"/>
      <c r="R886" s="14"/>
      <c r="S886" s="63"/>
    </row>
    <row r="887" spans="1:19" s="2" customFormat="1" ht="147.75" customHeight="1">
      <c r="A887" s="33" t="s">
        <v>1449</v>
      </c>
      <c r="B887" s="76" t="s">
        <v>1388</v>
      </c>
      <c r="C887" s="125" t="s">
        <v>1461</v>
      </c>
      <c r="D887" s="76" t="s">
        <v>1389</v>
      </c>
      <c r="E887" s="24" t="s">
        <v>1411</v>
      </c>
      <c r="F887" s="43" t="s">
        <v>700</v>
      </c>
      <c r="G887" s="84" t="s">
        <v>1412</v>
      </c>
      <c r="H887" s="92" t="s">
        <v>1413</v>
      </c>
      <c r="I887" s="87" t="s">
        <v>1470</v>
      </c>
      <c r="J887" s="87">
        <v>107827</v>
      </c>
      <c r="K887" s="63">
        <v>4046085.97</v>
      </c>
      <c r="L887" s="88">
        <v>107827</v>
      </c>
      <c r="M887" s="63">
        <v>6871882.1500000004</v>
      </c>
      <c r="N887" s="87"/>
      <c r="O887" s="63"/>
      <c r="P887" s="87"/>
      <c r="Q887" s="63"/>
      <c r="R887" s="87"/>
      <c r="S887" s="63"/>
    </row>
    <row r="888" spans="1:19" s="2" customFormat="1" ht="147.75" customHeight="1">
      <c r="A888" s="33" t="s">
        <v>1450</v>
      </c>
      <c r="B888" s="76" t="s">
        <v>1388</v>
      </c>
      <c r="C888" s="125" t="s">
        <v>1461</v>
      </c>
      <c r="D888" s="77" t="s">
        <v>1389</v>
      </c>
      <c r="E888" s="24" t="s">
        <v>1411</v>
      </c>
      <c r="F888" s="43" t="s">
        <v>700</v>
      </c>
      <c r="G888" s="84" t="s">
        <v>1412</v>
      </c>
      <c r="H888" s="92" t="s">
        <v>1413</v>
      </c>
      <c r="I888" s="87" t="s">
        <v>1471</v>
      </c>
      <c r="J888" s="87">
        <v>107827</v>
      </c>
      <c r="K888" s="63">
        <v>12034887</v>
      </c>
      <c r="L888" s="88">
        <v>107827</v>
      </c>
      <c r="M888" s="63">
        <v>13046292</v>
      </c>
      <c r="N888" s="87">
        <v>107827</v>
      </c>
      <c r="O888" s="63">
        <v>13506855</v>
      </c>
      <c r="P888" s="87">
        <v>107827</v>
      </c>
      <c r="Q888" s="63">
        <v>13506855</v>
      </c>
      <c r="R888" s="87">
        <v>107827</v>
      </c>
      <c r="S888" s="63">
        <v>13506855</v>
      </c>
    </row>
    <row r="889" spans="1:19" s="2" customFormat="1" ht="147.75" customHeight="1">
      <c r="A889" s="33" t="s">
        <v>1451</v>
      </c>
      <c r="B889" s="76" t="s">
        <v>1388</v>
      </c>
      <c r="C889" s="125" t="s">
        <v>1461</v>
      </c>
      <c r="D889" s="92" t="s">
        <v>1414</v>
      </c>
      <c r="E889" s="94" t="s">
        <v>1415</v>
      </c>
      <c r="F889" s="43" t="s">
        <v>700</v>
      </c>
      <c r="G889" s="92" t="s">
        <v>1414</v>
      </c>
      <c r="H889" s="92" t="s">
        <v>1416</v>
      </c>
      <c r="I889" s="87" t="s">
        <v>1470</v>
      </c>
      <c r="J889" s="92">
        <v>4.92</v>
      </c>
      <c r="K889" s="96">
        <v>0</v>
      </c>
      <c r="L889" s="89">
        <v>0.71</v>
      </c>
      <c r="M889" s="96">
        <v>119551</v>
      </c>
      <c r="N889" s="90"/>
      <c r="O889" s="96"/>
      <c r="P889" s="90"/>
      <c r="Q889" s="96"/>
      <c r="R889" s="90"/>
      <c r="S889" s="96"/>
    </row>
    <row r="890" spans="1:19" s="2" customFormat="1" ht="147.75" customHeight="1">
      <c r="A890" s="33" t="s">
        <v>1452</v>
      </c>
      <c r="B890" s="76" t="s">
        <v>1388</v>
      </c>
      <c r="C890" s="125" t="s">
        <v>1461</v>
      </c>
      <c r="D890" s="97" t="s">
        <v>1417</v>
      </c>
      <c r="E890" s="24" t="s">
        <v>1418</v>
      </c>
      <c r="F890" s="43" t="s">
        <v>700</v>
      </c>
      <c r="G890" s="24" t="s">
        <v>1419</v>
      </c>
      <c r="H890" s="92" t="s">
        <v>1416</v>
      </c>
      <c r="I890" s="87" t="s">
        <v>1472</v>
      </c>
      <c r="J890" s="92">
        <v>147.1</v>
      </c>
      <c r="K890" s="63">
        <v>112532.3</v>
      </c>
      <c r="L890" s="62">
        <v>35</v>
      </c>
      <c r="M890" s="63">
        <v>26915.55</v>
      </c>
      <c r="N890" s="64"/>
      <c r="O890" s="63"/>
      <c r="P890" s="64"/>
      <c r="Q890" s="63"/>
      <c r="R890" s="64"/>
      <c r="S890" s="63"/>
    </row>
    <row r="891" spans="1:19" s="2" customFormat="1" ht="147.75" customHeight="1">
      <c r="A891" s="33" t="s">
        <v>1453</v>
      </c>
      <c r="B891" s="76" t="s">
        <v>1388</v>
      </c>
      <c r="C891" s="125" t="s">
        <v>1461</v>
      </c>
      <c r="D891" s="97" t="s">
        <v>1417</v>
      </c>
      <c r="E891" s="24" t="s">
        <v>1420</v>
      </c>
      <c r="F891" s="43" t="s">
        <v>700</v>
      </c>
      <c r="G891" s="24" t="s">
        <v>1421</v>
      </c>
      <c r="H891" s="92" t="s">
        <v>1416</v>
      </c>
      <c r="I891" s="87" t="s">
        <v>1472</v>
      </c>
      <c r="J891" s="92">
        <v>36.700000000000003</v>
      </c>
      <c r="K891" s="63">
        <v>48480.7</v>
      </c>
      <c r="L891" s="62">
        <v>36.5</v>
      </c>
      <c r="M891" s="63">
        <v>48373.45</v>
      </c>
      <c r="N891" s="64"/>
      <c r="O891" s="63"/>
      <c r="P891" s="64"/>
      <c r="Q891" s="63"/>
      <c r="R891" s="64"/>
      <c r="S891" s="63"/>
    </row>
    <row r="892" spans="1:19" s="2" customFormat="1" ht="147.75" customHeight="1">
      <c r="A892" s="33" t="s">
        <v>1454</v>
      </c>
      <c r="B892" s="76" t="s">
        <v>1388</v>
      </c>
      <c r="C892" s="125" t="s">
        <v>1461</v>
      </c>
      <c r="D892" s="76" t="s">
        <v>1422</v>
      </c>
      <c r="E892" s="24" t="s">
        <v>1423</v>
      </c>
      <c r="F892" s="43" t="s">
        <v>700</v>
      </c>
      <c r="G892" s="92" t="s">
        <v>1424</v>
      </c>
      <c r="H892" s="92" t="s">
        <v>1416</v>
      </c>
      <c r="I892" s="87" t="s">
        <v>1473</v>
      </c>
      <c r="J892" s="92">
        <v>20.6</v>
      </c>
      <c r="K892" s="96">
        <v>623108.80000000005</v>
      </c>
      <c r="L892" s="86">
        <v>0</v>
      </c>
      <c r="M892" s="96"/>
      <c r="N892" s="90"/>
      <c r="O892" s="96"/>
      <c r="P892" s="90"/>
      <c r="Q892" s="96"/>
      <c r="R892" s="90"/>
      <c r="S892" s="96"/>
    </row>
    <row r="893" spans="1:19" s="2" customFormat="1" ht="147.75" customHeight="1">
      <c r="A893" s="33" t="s">
        <v>1455</v>
      </c>
      <c r="B893" s="76" t="s">
        <v>1388</v>
      </c>
      <c r="C893" s="125" t="s">
        <v>1461</v>
      </c>
      <c r="D893" s="76" t="s">
        <v>1422</v>
      </c>
      <c r="E893" s="24" t="s">
        <v>1425</v>
      </c>
      <c r="F893" s="43" t="s">
        <v>700</v>
      </c>
      <c r="G893" s="92" t="s">
        <v>1426</v>
      </c>
      <c r="H893" s="92" t="s">
        <v>1416</v>
      </c>
      <c r="I893" s="87" t="s">
        <v>1473</v>
      </c>
      <c r="J893" s="92">
        <v>271.10000000000002</v>
      </c>
      <c r="K893" s="63">
        <v>1318088.2</v>
      </c>
      <c r="L893" s="62">
        <v>283.2</v>
      </c>
      <c r="M893" s="63">
        <v>1376919</v>
      </c>
      <c r="N893" s="90"/>
      <c r="O893" s="63">
        <v>1625021</v>
      </c>
      <c r="P893" s="90"/>
      <c r="Q893" s="63">
        <v>1960502</v>
      </c>
      <c r="R893" s="90"/>
      <c r="S893" s="63">
        <v>1648191</v>
      </c>
    </row>
    <row r="894" spans="1:19" s="2" customFormat="1" ht="147.75" customHeight="1">
      <c r="A894" s="33" t="s">
        <v>1456</v>
      </c>
      <c r="B894" s="76" t="s">
        <v>1388</v>
      </c>
      <c r="C894" s="125" t="s">
        <v>1461</v>
      </c>
      <c r="D894" s="76" t="s">
        <v>1422</v>
      </c>
      <c r="E894" s="24" t="s">
        <v>1427</v>
      </c>
      <c r="F894" s="43" t="s">
        <v>700</v>
      </c>
      <c r="G894" s="84" t="s">
        <v>1428</v>
      </c>
      <c r="H894" s="92" t="s">
        <v>1416</v>
      </c>
      <c r="I894" s="87" t="s">
        <v>1473</v>
      </c>
      <c r="J894" s="92"/>
      <c r="K894" s="96"/>
      <c r="L894" s="62">
        <v>10</v>
      </c>
      <c r="M894" s="96">
        <v>50000</v>
      </c>
      <c r="N894" s="90"/>
      <c r="O894" s="96"/>
      <c r="P894" s="90"/>
      <c r="Q894" s="96"/>
      <c r="R894" s="90"/>
      <c r="S894" s="96"/>
    </row>
    <row r="895" spans="1:19" s="2" customFormat="1" ht="147.75" customHeight="1">
      <c r="A895" s="33" t="s">
        <v>1457</v>
      </c>
      <c r="B895" s="76" t="s">
        <v>1388</v>
      </c>
      <c r="C895" s="125" t="s">
        <v>1461</v>
      </c>
      <c r="D895" s="35" t="s">
        <v>1429</v>
      </c>
      <c r="E895" s="24" t="s">
        <v>1430</v>
      </c>
      <c r="F895" s="43" t="s">
        <v>700</v>
      </c>
      <c r="G895" s="92" t="s">
        <v>1431</v>
      </c>
      <c r="H895" s="92" t="s">
        <v>1416</v>
      </c>
      <c r="I895" s="87" t="s">
        <v>1472</v>
      </c>
      <c r="J895" s="92">
        <v>31.7</v>
      </c>
      <c r="K895" s="96">
        <v>174304</v>
      </c>
      <c r="L895" s="62">
        <v>53.6</v>
      </c>
      <c r="M895" s="96">
        <v>315481</v>
      </c>
      <c r="N895" s="64"/>
      <c r="O895" s="96"/>
      <c r="P895" s="64"/>
      <c r="Q895" s="96"/>
      <c r="R895" s="64"/>
      <c r="S895" s="96"/>
    </row>
    <row r="896" spans="1:19" s="2" customFormat="1" ht="147.75" customHeight="1">
      <c r="A896" s="33" t="s">
        <v>1458</v>
      </c>
      <c r="B896" s="76" t="s">
        <v>1388</v>
      </c>
      <c r="C896" s="125" t="s">
        <v>1461</v>
      </c>
      <c r="D896" s="77" t="s">
        <v>1432</v>
      </c>
      <c r="E896" s="24" t="s">
        <v>1433</v>
      </c>
      <c r="F896" s="43" t="s">
        <v>700</v>
      </c>
      <c r="G896" s="92" t="s">
        <v>1434</v>
      </c>
      <c r="H896" s="92" t="s">
        <v>1416</v>
      </c>
      <c r="I896" s="87" t="s">
        <v>1472</v>
      </c>
      <c r="J896" s="92">
        <v>100</v>
      </c>
      <c r="K896" s="96">
        <v>130000</v>
      </c>
      <c r="L896" s="62">
        <v>40.299999999999997</v>
      </c>
      <c r="M896" s="96">
        <v>88660.6</v>
      </c>
      <c r="N896" s="91"/>
      <c r="O896" s="96"/>
      <c r="P896" s="91"/>
      <c r="Q896" s="96"/>
      <c r="R896" s="91"/>
      <c r="S896" s="96"/>
    </row>
    <row r="897" spans="1:19" s="2" customFormat="1" ht="147.75" customHeight="1">
      <c r="A897" s="33" t="s">
        <v>1459</v>
      </c>
      <c r="B897" s="76" t="s">
        <v>1388</v>
      </c>
      <c r="C897" s="125" t="s">
        <v>1461</v>
      </c>
      <c r="D897" s="77" t="s">
        <v>1435</v>
      </c>
      <c r="E897" s="24" t="s">
        <v>1436</v>
      </c>
      <c r="F897" s="43" t="s">
        <v>700</v>
      </c>
      <c r="G897" s="43" t="s">
        <v>1437</v>
      </c>
      <c r="H897" s="92" t="s">
        <v>1416</v>
      </c>
      <c r="I897" s="87" t="s">
        <v>1472</v>
      </c>
      <c r="J897" s="43"/>
      <c r="K897" s="46"/>
      <c r="L897" s="62">
        <v>10</v>
      </c>
      <c r="M897" s="46">
        <v>51735.4</v>
      </c>
      <c r="N897" s="43"/>
      <c r="O897" s="46"/>
      <c r="P897" s="43"/>
      <c r="Q897" s="46"/>
      <c r="R897" s="43"/>
      <c r="S897" s="46"/>
    </row>
    <row r="898" spans="1:19" s="2" customFormat="1" ht="147.75" customHeight="1">
      <c r="A898" s="33" t="s">
        <v>1460</v>
      </c>
      <c r="B898" s="76" t="s">
        <v>1388</v>
      </c>
      <c r="C898" s="125" t="s">
        <v>1461</v>
      </c>
      <c r="D898" s="77" t="s">
        <v>1438</v>
      </c>
      <c r="E898" s="24" t="s">
        <v>1439</v>
      </c>
      <c r="F898" s="43" t="s">
        <v>700</v>
      </c>
      <c r="G898" s="43" t="s">
        <v>1440</v>
      </c>
      <c r="H898" s="92" t="s">
        <v>1416</v>
      </c>
      <c r="I898" s="87" t="s">
        <v>1474</v>
      </c>
      <c r="J898" s="43"/>
      <c r="K898" s="46"/>
      <c r="L898" s="62"/>
      <c r="M898" s="46">
        <v>278400</v>
      </c>
      <c r="N898" s="43"/>
      <c r="O898" s="46">
        <v>286300</v>
      </c>
      <c r="P898" s="43"/>
      <c r="Q898" s="46">
        <v>286300</v>
      </c>
      <c r="R898" s="43"/>
      <c r="S898" s="46">
        <v>286300</v>
      </c>
    </row>
    <row r="899" spans="1:19" s="2" customFormat="1" ht="21" customHeight="1">
      <c r="A899" s="157" t="s">
        <v>1478</v>
      </c>
      <c r="B899" s="158"/>
      <c r="C899" s="158"/>
      <c r="D899" s="158"/>
      <c r="E899" s="158"/>
      <c r="F899" s="158"/>
      <c r="G899" s="158"/>
      <c r="H899" s="158"/>
      <c r="I899" s="158"/>
      <c r="J899" s="158"/>
      <c r="K899" s="54">
        <f>SUM(K900:K903)</f>
        <v>15930845</v>
      </c>
      <c r="L899" s="55"/>
      <c r="M899" s="54">
        <f>SUM(M900:M903)</f>
        <v>18374112</v>
      </c>
      <c r="N899" s="55"/>
      <c r="O899" s="54">
        <f>SUM(O900:O903)</f>
        <v>18374112</v>
      </c>
      <c r="P899" s="55"/>
      <c r="Q899" s="54">
        <f>SUM(Q900:Q903)</f>
        <v>18374112</v>
      </c>
      <c r="R899" s="55"/>
      <c r="S899" s="98">
        <f>SUM(S900:S903)</f>
        <v>18374112</v>
      </c>
    </row>
    <row r="900" spans="1:19" s="2" customFormat="1" ht="165.75" customHeight="1">
      <c r="A900" s="7" t="s">
        <v>1764</v>
      </c>
      <c r="B900" s="135" t="s">
        <v>1748</v>
      </c>
      <c r="C900" s="126" t="s">
        <v>1749</v>
      </c>
      <c r="D900" s="126" t="s">
        <v>1750</v>
      </c>
      <c r="E900" s="126" t="s">
        <v>1751</v>
      </c>
      <c r="F900" s="126" t="s">
        <v>1752</v>
      </c>
      <c r="G900" s="126" t="s">
        <v>1753</v>
      </c>
      <c r="H900" s="127" t="s">
        <v>1754</v>
      </c>
      <c r="I900" s="87" t="s">
        <v>1768</v>
      </c>
      <c r="J900" s="5">
        <v>200</v>
      </c>
      <c r="K900" s="14">
        <v>5981987</v>
      </c>
      <c r="L900" s="14">
        <v>200</v>
      </c>
      <c r="M900" s="14">
        <v>6323759</v>
      </c>
      <c r="N900" s="14">
        <v>200</v>
      </c>
      <c r="O900" s="14">
        <v>6323759</v>
      </c>
      <c r="P900" s="14">
        <v>200</v>
      </c>
      <c r="Q900" s="14">
        <v>6323759</v>
      </c>
      <c r="R900" s="14">
        <v>200</v>
      </c>
      <c r="S900" s="14">
        <v>6323759</v>
      </c>
    </row>
    <row r="901" spans="1:19" s="2" customFormat="1" ht="165.75" customHeight="1">
      <c r="A901" s="7" t="s">
        <v>1765</v>
      </c>
      <c r="B901" s="135" t="s">
        <v>1748</v>
      </c>
      <c r="C901" s="126" t="s">
        <v>1749</v>
      </c>
      <c r="D901" s="126" t="s">
        <v>1367</v>
      </c>
      <c r="E901" s="126" t="s">
        <v>1755</v>
      </c>
      <c r="F901" s="126" t="s">
        <v>1752</v>
      </c>
      <c r="G901" s="126" t="s">
        <v>1756</v>
      </c>
      <c r="H901" s="127" t="s">
        <v>1497</v>
      </c>
      <c r="I901" s="87" t="s">
        <v>1768</v>
      </c>
      <c r="J901" s="5">
        <v>10000</v>
      </c>
      <c r="K901" s="14">
        <v>3074224</v>
      </c>
      <c r="L901" s="14">
        <v>10000</v>
      </c>
      <c r="M901" s="14">
        <v>3364364</v>
      </c>
      <c r="N901" s="14">
        <v>10000</v>
      </c>
      <c r="O901" s="14">
        <v>3364364</v>
      </c>
      <c r="P901" s="14">
        <v>10000</v>
      </c>
      <c r="Q901" s="14">
        <v>3364364</v>
      </c>
      <c r="R901" s="14">
        <v>10000</v>
      </c>
      <c r="S901" s="14">
        <v>3364364</v>
      </c>
    </row>
    <row r="902" spans="1:19" s="2" customFormat="1" ht="165.75" customHeight="1">
      <c r="A902" s="7" t="s">
        <v>1766</v>
      </c>
      <c r="B902" s="135" t="s">
        <v>1748</v>
      </c>
      <c r="C902" s="126" t="s">
        <v>1749</v>
      </c>
      <c r="D902" s="126" t="s">
        <v>1757</v>
      </c>
      <c r="E902" s="126" t="s">
        <v>1758</v>
      </c>
      <c r="F902" s="126" t="s">
        <v>1752</v>
      </c>
      <c r="G902" s="126" t="s">
        <v>1759</v>
      </c>
      <c r="H902" s="127" t="s">
        <v>1760</v>
      </c>
      <c r="I902" s="87" t="s">
        <v>1768</v>
      </c>
      <c r="J902" s="133">
        <v>1.8868</v>
      </c>
      <c r="K902" s="14">
        <v>6874634</v>
      </c>
      <c r="L902" s="134">
        <v>1.8868</v>
      </c>
      <c r="M902" s="14">
        <v>6991423</v>
      </c>
      <c r="N902" s="134">
        <v>1.8868</v>
      </c>
      <c r="O902" s="14">
        <v>6991423</v>
      </c>
      <c r="P902" s="134">
        <v>1.8868</v>
      </c>
      <c r="Q902" s="14">
        <v>6991423</v>
      </c>
      <c r="R902" s="134">
        <v>1.8868</v>
      </c>
      <c r="S902" s="14">
        <v>6991423</v>
      </c>
    </row>
    <row r="903" spans="1:19" s="2" customFormat="1" ht="165.75" customHeight="1">
      <c r="A903" s="7" t="s">
        <v>1767</v>
      </c>
      <c r="B903" s="135" t="s">
        <v>1748</v>
      </c>
      <c r="C903" s="126" t="s">
        <v>1749</v>
      </c>
      <c r="D903" s="126" t="s">
        <v>1761</v>
      </c>
      <c r="E903" s="126" t="s">
        <v>1762</v>
      </c>
      <c r="F903" s="126" t="s">
        <v>1752</v>
      </c>
      <c r="G903" s="126" t="s">
        <v>1763</v>
      </c>
      <c r="H903" s="126" t="s">
        <v>103</v>
      </c>
      <c r="I903" s="87" t="s">
        <v>1768</v>
      </c>
      <c r="J903" s="5">
        <v>0</v>
      </c>
      <c r="K903" s="14">
        <v>0</v>
      </c>
      <c r="L903" s="14">
        <v>144</v>
      </c>
      <c r="M903" s="14">
        <v>1694566</v>
      </c>
      <c r="N903" s="14">
        <v>144</v>
      </c>
      <c r="O903" s="14">
        <v>1694566</v>
      </c>
      <c r="P903" s="14">
        <v>144</v>
      </c>
      <c r="Q903" s="14">
        <v>1694566</v>
      </c>
      <c r="R903" s="14">
        <v>144</v>
      </c>
      <c r="S903" s="14">
        <v>1694566</v>
      </c>
    </row>
    <row r="904" spans="1:19" s="2" customFormat="1" ht="21" customHeight="1">
      <c r="A904" s="157" t="s">
        <v>1616</v>
      </c>
      <c r="B904" s="158"/>
      <c r="C904" s="158"/>
      <c r="D904" s="158"/>
      <c r="E904" s="158"/>
      <c r="F904" s="158"/>
      <c r="G904" s="158"/>
      <c r="H904" s="158"/>
      <c r="I904" s="158"/>
      <c r="J904" s="158"/>
      <c r="K904" s="54">
        <f>K905</f>
        <v>8579173</v>
      </c>
      <c r="L904" s="55"/>
      <c r="M904" s="54">
        <f>M905</f>
        <v>11959945</v>
      </c>
      <c r="N904" s="55"/>
      <c r="O904" s="54">
        <f>O905</f>
        <v>9286479</v>
      </c>
      <c r="P904" s="55"/>
      <c r="Q904" s="54">
        <f>Q905</f>
        <v>10212923</v>
      </c>
      <c r="R904" s="55"/>
      <c r="S904" s="98">
        <f>S905</f>
        <v>8656875</v>
      </c>
    </row>
    <row r="905" spans="1:19" s="2" customFormat="1" ht="252" customHeight="1">
      <c r="A905" s="31" t="s">
        <v>1623</v>
      </c>
      <c r="B905" s="101" t="s">
        <v>1617</v>
      </c>
      <c r="C905" s="126" t="s">
        <v>1618</v>
      </c>
      <c r="D905" s="101" t="s">
        <v>1619</v>
      </c>
      <c r="E905" s="101" t="s">
        <v>1620</v>
      </c>
      <c r="F905" s="101" t="s">
        <v>1621</v>
      </c>
      <c r="G905" s="110" t="s">
        <v>1622</v>
      </c>
      <c r="H905" s="102" t="s">
        <v>103</v>
      </c>
      <c r="I905" s="87" t="s">
        <v>1624</v>
      </c>
      <c r="J905" s="5">
        <v>110</v>
      </c>
      <c r="K905" s="5">
        <v>8579173</v>
      </c>
      <c r="L905" s="5">
        <v>52</v>
      </c>
      <c r="M905" s="5">
        <v>11959945</v>
      </c>
      <c r="N905" s="5">
        <v>45</v>
      </c>
      <c r="O905" s="5">
        <v>9286479</v>
      </c>
      <c r="P905" s="5">
        <v>48</v>
      </c>
      <c r="Q905" s="5">
        <v>10212923</v>
      </c>
      <c r="R905" s="5">
        <v>46</v>
      </c>
      <c r="S905" s="5">
        <v>8656875</v>
      </c>
    </row>
    <row r="906" spans="1:19" s="2" customFormat="1" ht="21" customHeight="1">
      <c r="A906" s="157" t="s">
        <v>1462</v>
      </c>
      <c r="B906" s="158"/>
      <c r="C906" s="158"/>
      <c r="D906" s="158"/>
      <c r="E906" s="158"/>
      <c r="F906" s="158"/>
      <c r="G906" s="158"/>
      <c r="H906" s="158"/>
      <c r="I906" s="158"/>
      <c r="J906" s="158"/>
      <c r="K906" s="54">
        <f>K907</f>
        <v>42578790</v>
      </c>
      <c r="L906" s="55"/>
      <c r="M906" s="54">
        <f>M907</f>
        <v>46920808</v>
      </c>
      <c r="N906" s="55"/>
      <c r="O906" s="54">
        <f>O907</f>
        <v>21527435</v>
      </c>
      <c r="P906" s="55"/>
      <c r="Q906" s="54">
        <f>Q907</f>
        <v>22491967</v>
      </c>
      <c r="R906" s="55"/>
      <c r="S906" s="98">
        <f>S907</f>
        <v>20648591</v>
      </c>
    </row>
    <row r="907" spans="1:19" s="2" customFormat="1" ht="123.75" customHeight="1">
      <c r="A907" s="31" t="s">
        <v>1469</v>
      </c>
      <c r="B907" s="77" t="s">
        <v>1463</v>
      </c>
      <c r="C907" s="126" t="s">
        <v>1464</v>
      </c>
      <c r="D907" s="77" t="s">
        <v>1465</v>
      </c>
      <c r="E907" s="77" t="s">
        <v>1466</v>
      </c>
      <c r="F907" s="77" t="s">
        <v>700</v>
      </c>
      <c r="G907" s="77" t="s">
        <v>1467</v>
      </c>
      <c r="H907" s="78" t="s">
        <v>1468</v>
      </c>
      <c r="I907" s="7" t="s">
        <v>1777</v>
      </c>
      <c r="J907" s="5">
        <v>310</v>
      </c>
      <c r="K907" s="5">
        <v>42578790</v>
      </c>
      <c r="L907" s="5">
        <v>286</v>
      </c>
      <c r="M907" s="5">
        <v>46920808</v>
      </c>
      <c r="N907" s="5">
        <v>100</v>
      </c>
      <c r="O907" s="5">
        <v>21527435</v>
      </c>
      <c r="P907" s="5">
        <v>100</v>
      </c>
      <c r="Q907" s="5">
        <v>22491967</v>
      </c>
      <c r="R907" s="5">
        <v>100</v>
      </c>
      <c r="S907" s="5">
        <v>20648591</v>
      </c>
    </row>
    <row r="908" spans="1:19" s="2" customFormat="1" ht="21" customHeight="1">
      <c r="A908" s="157" t="s">
        <v>1477</v>
      </c>
      <c r="B908" s="158"/>
      <c r="C908" s="158"/>
      <c r="D908" s="158"/>
      <c r="E908" s="158"/>
      <c r="F908" s="158"/>
      <c r="G908" s="158"/>
      <c r="H908" s="158"/>
      <c r="I908" s="158"/>
      <c r="J908" s="158"/>
      <c r="K908" s="54">
        <f>SUM(K909:K924)</f>
        <v>461422994</v>
      </c>
      <c r="L908" s="55"/>
      <c r="M908" s="54">
        <f>SUM(M909:M924)</f>
        <v>553080785</v>
      </c>
      <c r="N908" s="55"/>
      <c r="O908" s="54">
        <f>SUM(O909:O924)</f>
        <v>521495219</v>
      </c>
      <c r="P908" s="55"/>
      <c r="Q908" s="54">
        <f>SUM(Q909:Q924)</f>
        <v>542607931</v>
      </c>
      <c r="R908" s="55"/>
      <c r="S908" s="98">
        <f>SUM(S909:S924)</f>
        <v>504675425</v>
      </c>
    </row>
    <row r="909" spans="1:19" s="2" customFormat="1" ht="193.5" customHeight="1">
      <c r="A909" s="31" t="s">
        <v>1664</v>
      </c>
      <c r="B909" s="100" t="s">
        <v>1625</v>
      </c>
      <c r="C909" s="125" t="s">
        <v>1626</v>
      </c>
      <c r="D909" s="112" t="s">
        <v>1627</v>
      </c>
      <c r="E909" s="111" t="s">
        <v>1628</v>
      </c>
      <c r="F909" s="112" t="s">
        <v>125</v>
      </c>
      <c r="G909" s="113" t="s">
        <v>1629</v>
      </c>
      <c r="H909" s="113" t="s">
        <v>103</v>
      </c>
      <c r="I909" s="7" t="s">
        <v>1680</v>
      </c>
      <c r="J909" s="114">
        <v>702995</v>
      </c>
      <c r="K909" s="114">
        <v>322759197</v>
      </c>
      <c r="L909" s="114">
        <v>655000</v>
      </c>
      <c r="M909" s="114">
        <v>436947872</v>
      </c>
      <c r="N909" s="114">
        <v>655000</v>
      </c>
      <c r="O909" s="114">
        <v>411771917</v>
      </c>
      <c r="P909" s="114">
        <v>655000</v>
      </c>
      <c r="Q909" s="114">
        <v>429999210</v>
      </c>
      <c r="R909" s="114">
        <v>655000</v>
      </c>
      <c r="S909" s="114">
        <v>397250840</v>
      </c>
    </row>
    <row r="910" spans="1:19" s="2" customFormat="1" ht="204.75" customHeight="1">
      <c r="A910" s="31" t="s">
        <v>1665</v>
      </c>
      <c r="B910" s="100" t="s">
        <v>1625</v>
      </c>
      <c r="C910" s="125" t="s">
        <v>1626</v>
      </c>
      <c r="D910" s="112" t="s">
        <v>1630</v>
      </c>
      <c r="E910" s="115" t="s">
        <v>1628</v>
      </c>
      <c r="F910" s="116" t="s">
        <v>1631</v>
      </c>
      <c r="G910" s="113" t="s">
        <v>1629</v>
      </c>
      <c r="H910" s="113" t="s">
        <v>103</v>
      </c>
      <c r="I910" s="7" t="s">
        <v>1680</v>
      </c>
      <c r="J910" s="114">
        <v>91391</v>
      </c>
      <c r="K910" s="114">
        <v>40749903</v>
      </c>
      <c r="L910" s="114">
        <v>82000</v>
      </c>
      <c r="M910" s="114">
        <v>53459920</v>
      </c>
      <c r="N910" s="114">
        <v>82000</v>
      </c>
      <c r="O910" s="114">
        <v>50379680</v>
      </c>
      <c r="P910" s="114">
        <v>82000</v>
      </c>
      <c r="Q910" s="114">
        <v>52609764</v>
      </c>
      <c r="R910" s="114">
        <v>82000</v>
      </c>
      <c r="S910" s="114">
        <v>48603050</v>
      </c>
    </row>
    <row r="911" spans="1:19" s="2" customFormat="1" ht="327.75" customHeight="1">
      <c r="A911" s="31" t="s">
        <v>1666</v>
      </c>
      <c r="B911" s="100" t="s">
        <v>1625</v>
      </c>
      <c r="C911" s="125" t="s">
        <v>1626</v>
      </c>
      <c r="D911" s="112" t="s">
        <v>1632</v>
      </c>
      <c r="E911" s="115" t="s">
        <v>1633</v>
      </c>
      <c r="F911" s="112" t="s">
        <v>1634</v>
      </c>
      <c r="G911" s="113" t="s">
        <v>1629</v>
      </c>
      <c r="H911" s="113" t="s">
        <v>103</v>
      </c>
      <c r="I911" s="7" t="s">
        <v>1680</v>
      </c>
      <c r="J911" s="114">
        <v>96959</v>
      </c>
      <c r="K911" s="114">
        <v>12852104</v>
      </c>
      <c r="L911" s="114">
        <v>75000</v>
      </c>
      <c r="M911" s="114">
        <v>14435324</v>
      </c>
      <c r="N911" s="114">
        <v>70000</v>
      </c>
      <c r="O911" s="114">
        <v>12696687</v>
      </c>
      <c r="P911" s="114">
        <v>70000</v>
      </c>
      <c r="Q911" s="114">
        <v>13258710</v>
      </c>
      <c r="R911" s="114">
        <v>70000</v>
      </c>
      <c r="S911" s="114">
        <v>12248938</v>
      </c>
    </row>
    <row r="912" spans="1:19" s="2" customFormat="1" ht="237.75" customHeight="1">
      <c r="A912" s="31" t="s">
        <v>1667</v>
      </c>
      <c r="B912" s="100" t="s">
        <v>1625</v>
      </c>
      <c r="C912" s="125" t="s">
        <v>1626</v>
      </c>
      <c r="D912" s="112" t="s">
        <v>1635</v>
      </c>
      <c r="E912" s="115" t="s">
        <v>1636</v>
      </c>
      <c r="F912" s="112" t="s">
        <v>1634</v>
      </c>
      <c r="G912" s="113" t="s">
        <v>1629</v>
      </c>
      <c r="H912" s="113" t="s">
        <v>103</v>
      </c>
      <c r="I912" s="7" t="s">
        <v>1680</v>
      </c>
      <c r="J912" s="114">
        <v>8</v>
      </c>
      <c r="K912" s="114">
        <v>1752</v>
      </c>
      <c r="L912" s="114">
        <v>10</v>
      </c>
      <c r="M912" s="114">
        <v>2926</v>
      </c>
      <c r="N912" s="114">
        <v>7</v>
      </c>
      <c r="O912" s="114">
        <v>1930</v>
      </c>
      <c r="P912" s="114">
        <v>7</v>
      </c>
      <c r="Q912" s="114">
        <v>2015</v>
      </c>
      <c r="R912" s="114">
        <v>7</v>
      </c>
      <c r="S912" s="114">
        <v>1862</v>
      </c>
    </row>
    <row r="913" spans="1:19" s="2" customFormat="1" ht="293.25" customHeight="1">
      <c r="A913" s="31" t="s">
        <v>1668</v>
      </c>
      <c r="B913" s="100" t="s">
        <v>1625</v>
      </c>
      <c r="C913" s="125" t="s">
        <v>1626</v>
      </c>
      <c r="D913" s="112" t="s">
        <v>1637</v>
      </c>
      <c r="E913" s="115" t="s">
        <v>1638</v>
      </c>
      <c r="F913" s="112" t="s">
        <v>1634</v>
      </c>
      <c r="G913" s="113" t="s">
        <v>1629</v>
      </c>
      <c r="H913" s="113" t="s">
        <v>103</v>
      </c>
      <c r="I913" s="7" t="s">
        <v>1680</v>
      </c>
      <c r="J913" s="114">
        <v>976</v>
      </c>
      <c r="K913" s="114">
        <v>202649</v>
      </c>
      <c r="L913" s="114">
        <v>888</v>
      </c>
      <c r="M913" s="114">
        <v>259822</v>
      </c>
      <c r="N913" s="114">
        <v>900</v>
      </c>
      <c r="O913" s="114">
        <v>248160</v>
      </c>
      <c r="P913" s="114">
        <v>900</v>
      </c>
      <c r="Q913" s="114">
        <v>259145</v>
      </c>
      <c r="R913" s="114">
        <v>900</v>
      </c>
      <c r="S913" s="114">
        <v>239409</v>
      </c>
    </row>
    <row r="914" spans="1:19" s="2" customFormat="1" ht="158.25" customHeight="1">
      <c r="A914" s="31" t="s">
        <v>1669</v>
      </c>
      <c r="B914" s="100" t="s">
        <v>1625</v>
      </c>
      <c r="C914" s="125" t="s">
        <v>1626</v>
      </c>
      <c r="D914" s="112" t="s">
        <v>1639</v>
      </c>
      <c r="E914" s="115" t="s">
        <v>1640</v>
      </c>
      <c r="F914" s="112" t="s">
        <v>1634</v>
      </c>
      <c r="G914" s="113" t="s">
        <v>1629</v>
      </c>
      <c r="H914" s="113" t="s">
        <v>103</v>
      </c>
      <c r="I914" s="7" t="s">
        <v>1680</v>
      </c>
      <c r="J914" s="114">
        <v>977</v>
      </c>
      <c r="K914" s="114">
        <v>202869</v>
      </c>
      <c r="L914" s="114">
        <v>889</v>
      </c>
      <c r="M914" s="114">
        <v>260115</v>
      </c>
      <c r="N914" s="114">
        <v>900</v>
      </c>
      <c r="O914" s="114">
        <v>248160</v>
      </c>
      <c r="P914" s="114">
        <v>900</v>
      </c>
      <c r="Q914" s="114">
        <v>259145</v>
      </c>
      <c r="R914" s="114">
        <v>900</v>
      </c>
      <c r="S914" s="114">
        <v>239409</v>
      </c>
    </row>
    <row r="915" spans="1:19" s="2" customFormat="1" ht="291" customHeight="1">
      <c r="A915" s="31" t="s">
        <v>1670</v>
      </c>
      <c r="B915" s="100" t="s">
        <v>1625</v>
      </c>
      <c r="C915" s="125" t="s">
        <v>1626</v>
      </c>
      <c r="D915" s="112" t="s">
        <v>1641</v>
      </c>
      <c r="E915" s="115" t="s">
        <v>1642</v>
      </c>
      <c r="F915" s="112" t="s">
        <v>1634</v>
      </c>
      <c r="G915" s="113" t="s">
        <v>1629</v>
      </c>
      <c r="H915" s="113" t="s">
        <v>103</v>
      </c>
      <c r="I915" s="7" t="s">
        <v>1680</v>
      </c>
      <c r="J915" s="114">
        <v>860</v>
      </c>
      <c r="K915" s="114">
        <v>179646</v>
      </c>
      <c r="L915" s="114">
        <v>757</v>
      </c>
      <c r="M915" s="114">
        <v>221493</v>
      </c>
      <c r="N915" s="114">
        <v>750</v>
      </c>
      <c r="O915" s="114">
        <v>206800</v>
      </c>
      <c r="P915" s="114">
        <v>750</v>
      </c>
      <c r="Q915" s="114">
        <v>215954</v>
      </c>
      <c r="R915" s="114">
        <v>750</v>
      </c>
      <c r="S915" s="114">
        <v>199508</v>
      </c>
    </row>
    <row r="916" spans="1:19" s="2" customFormat="1" ht="361.5" customHeight="1">
      <c r="A916" s="31" t="s">
        <v>1671</v>
      </c>
      <c r="B916" s="100" t="s">
        <v>1625</v>
      </c>
      <c r="C916" s="125" t="s">
        <v>1626</v>
      </c>
      <c r="D916" s="112" t="s">
        <v>1643</v>
      </c>
      <c r="E916" s="115" t="s">
        <v>1644</v>
      </c>
      <c r="F916" s="112" t="s">
        <v>1634</v>
      </c>
      <c r="G916" s="113" t="s">
        <v>1629</v>
      </c>
      <c r="H916" s="113" t="s">
        <v>103</v>
      </c>
      <c r="I916" s="7" t="s">
        <v>1680</v>
      </c>
      <c r="J916" s="114">
        <v>836</v>
      </c>
      <c r="K916" s="114">
        <v>176359</v>
      </c>
      <c r="L916" s="114">
        <v>709</v>
      </c>
      <c r="M916" s="114">
        <v>207448</v>
      </c>
      <c r="N916" s="114">
        <v>710</v>
      </c>
      <c r="O916" s="114">
        <v>195771</v>
      </c>
      <c r="P916" s="114">
        <v>710</v>
      </c>
      <c r="Q916" s="114">
        <v>204437</v>
      </c>
      <c r="R916" s="114">
        <v>710</v>
      </c>
      <c r="S916" s="114">
        <v>188867</v>
      </c>
    </row>
    <row r="917" spans="1:19" s="2" customFormat="1" ht="123" customHeight="1">
      <c r="A917" s="31" t="s">
        <v>1672</v>
      </c>
      <c r="B917" s="100" t="s">
        <v>1625</v>
      </c>
      <c r="C917" s="125" t="s">
        <v>1626</v>
      </c>
      <c r="D917" s="112" t="s">
        <v>1645</v>
      </c>
      <c r="E917" s="115" t="s">
        <v>1646</v>
      </c>
      <c r="F917" s="112" t="s">
        <v>1634</v>
      </c>
      <c r="G917" s="113" t="s">
        <v>1629</v>
      </c>
      <c r="H917" s="113" t="s">
        <v>103</v>
      </c>
      <c r="I917" s="7" t="s">
        <v>1680</v>
      </c>
      <c r="J917" s="114">
        <v>223</v>
      </c>
      <c r="K917" s="114">
        <v>25056</v>
      </c>
      <c r="L917" s="114">
        <v>128</v>
      </c>
      <c r="M917" s="114">
        <v>19331</v>
      </c>
      <c r="N917" s="114">
        <v>150</v>
      </c>
      <c r="O917" s="114">
        <v>21348</v>
      </c>
      <c r="P917" s="114">
        <v>150</v>
      </c>
      <c r="Q917" s="114">
        <v>22293</v>
      </c>
      <c r="R917" s="114">
        <v>150</v>
      </c>
      <c r="S917" s="114">
        <v>20596</v>
      </c>
    </row>
    <row r="918" spans="1:19" s="2" customFormat="1" ht="109.5" customHeight="1">
      <c r="A918" s="31" t="s">
        <v>1673</v>
      </c>
      <c r="B918" s="100" t="s">
        <v>1625</v>
      </c>
      <c r="C918" s="125" t="s">
        <v>1626</v>
      </c>
      <c r="D918" s="112" t="s">
        <v>1647</v>
      </c>
      <c r="E918" s="115" t="s">
        <v>1648</v>
      </c>
      <c r="F918" s="112" t="s">
        <v>125</v>
      </c>
      <c r="G918" s="112" t="s">
        <v>1629</v>
      </c>
      <c r="H918" s="112" t="s">
        <v>103</v>
      </c>
      <c r="I918" s="7" t="s">
        <v>1680</v>
      </c>
      <c r="J918" s="117">
        <v>232</v>
      </c>
      <c r="K918" s="114">
        <v>97023</v>
      </c>
      <c r="L918" s="118">
        <v>200</v>
      </c>
      <c r="M918" s="114">
        <v>87776</v>
      </c>
      <c r="N918" s="114">
        <v>200</v>
      </c>
      <c r="O918" s="114">
        <v>82719</v>
      </c>
      <c r="P918" s="114">
        <v>200</v>
      </c>
      <c r="Q918" s="114">
        <v>86381</v>
      </c>
      <c r="R918" s="114">
        <v>200</v>
      </c>
      <c r="S918" s="114">
        <v>79802</v>
      </c>
    </row>
    <row r="919" spans="1:19" s="2" customFormat="1" ht="117" customHeight="1">
      <c r="A919" s="31" t="s">
        <v>1674</v>
      </c>
      <c r="B919" s="100" t="s">
        <v>1625</v>
      </c>
      <c r="C919" s="125" t="s">
        <v>1626</v>
      </c>
      <c r="D919" s="112" t="s">
        <v>1649</v>
      </c>
      <c r="E919" s="115" t="s">
        <v>1650</v>
      </c>
      <c r="F919" s="112" t="s">
        <v>125</v>
      </c>
      <c r="G919" s="112" t="s">
        <v>1629</v>
      </c>
      <c r="H919" s="112" t="s">
        <v>103</v>
      </c>
      <c r="I919" s="7" t="s">
        <v>1680</v>
      </c>
      <c r="J919" s="117">
        <v>224</v>
      </c>
      <c r="K919" s="114">
        <v>43816</v>
      </c>
      <c r="L919" s="118">
        <v>200</v>
      </c>
      <c r="M919" s="114">
        <v>59149</v>
      </c>
      <c r="N919" s="114">
        <v>200</v>
      </c>
      <c r="O919" s="114">
        <v>55741</v>
      </c>
      <c r="P919" s="114">
        <v>200</v>
      </c>
      <c r="Q919" s="114">
        <v>58208</v>
      </c>
      <c r="R919" s="114">
        <v>200</v>
      </c>
      <c r="S919" s="114">
        <v>53775</v>
      </c>
    </row>
    <row r="920" spans="1:19" s="2" customFormat="1" ht="339" customHeight="1">
      <c r="A920" s="31" t="s">
        <v>1675</v>
      </c>
      <c r="B920" s="100" t="s">
        <v>1625</v>
      </c>
      <c r="C920" s="125" t="s">
        <v>1626</v>
      </c>
      <c r="D920" s="112" t="s">
        <v>1651</v>
      </c>
      <c r="E920" s="115" t="s">
        <v>1652</v>
      </c>
      <c r="F920" s="112" t="s">
        <v>125</v>
      </c>
      <c r="G920" s="112" t="s">
        <v>1629</v>
      </c>
      <c r="H920" s="112" t="s">
        <v>103</v>
      </c>
      <c r="I920" s="7" t="s">
        <v>1680</v>
      </c>
      <c r="J920" s="117">
        <v>13707</v>
      </c>
      <c r="K920" s="114">
        <v>1530599</v>
      </c>
      <c r="L920" s="118">
        <v>5000</v>
      </c>
      <c r="M920" s="114">
        <v>1107074</v>
      </c>
      <c r="N920" s="114">
        <v>1000</v>
      </c>
      <c r="O920" s="114">
        <v>208657</v>
      </c>
      <c r="P920" s="114">
        <v>1000</v>
      </c>
      <c r="Q920" s="114">
        <v>217893</v>
      </c>
      <c r="R920" s="114">
        <v>1000</v>
      </c>
      <c r="S920" s="114">
        <v>201299</v>
      </c>
    </row>
    <row r="921" spans="1:19" s="2" customFormat="1" ht="240" customHeight="1">
      <c r="A921" s="31" t="s">
        <v>1676</v>
      </c>
      <c r="B921" s="100" t="s">
        <v>1625</v>
      </c>
      <c r="C921" s="125" t="s">
        <v>1626</v>
      </c>
      <c r="D921" s="112" t="s">
        <v>1653</v>
      </c>
      <c r="E921" s="115" t="s">
        <v>1654</v>
      </c>
      <c r="F921" s="112" t="s">
        <v>125</v>
      </c>
      <c r="G921" s="112" t="s">
        <v>1629</v>
      </c>
      <c r="H921" s="112" t="s">
        <v>103</v>
      </c>
      <c r="I921" s="7" t="s">
        <v>1680</v>
      </c>
      <c r="J921" s="117">
        <v>10</v>
      </c>
      <c r="K921" s="114">
        <v>2190</v>
      </c>
      <c r="L921" s="118">
        <v>50</v>
      </c>
      <c r="M921" s="114">
        <v>14629</v>
      </c>
      <c r="N921" s="114">
        <v>50</v>
      </c>
      <c r="O921" s="114">
        <v>13786</v>
      </c>
      <c r="P921" s="114">
        <v>50</v>
      </c>
      <c r="Q921" s="114">
        <v>14396</v>
      </c>
      <c r="R921" s="114">
        <v>50</v>
      </c>
      <c r="S921" s="114">
        <v>13300</v>
      </c>
    </row>
    <row r="922" spans="1:19" s="2" customFormat="1" ht="158.25" customHeight="1">
      <c r="A922" s="31" t="s">
        <v>1677</v>
      </c>
      <c r="B922" s="100" t="s">
        <v>1625</v>
      </c>
      <c r="C922" s="125" t="s">
        <v>1626</v>
      </c>
      <c r="D922" s="112" t="s">
        <v>1655</v>
      </c>
      <c r="E922" s="115" t="s">
        <v>1656</v>
      </c>
      <c r="F922" s="112" t="s">
        <v>125</v>
      </c>
      <c r="G922" s="112" t="s">
        <v>1629</v>
      </c>
      <c r="H922" s="112" t="s">
        <v>103</v>
      </c>
      <c r="I922" s="7" t="s">
        <v>1680</v>
      </c>
      <c r="J922" s="117">
        <v>5467</v>
      </c>
      <c r="K922" s="114">
        <v>646288</v>
      </c>
      <c r="L922" s="118">
        <v>5000</v>
      </c>
      <c r="M922" s="114">
        <v>1459010</v>
      </c>
      <c r="N922" s="114">
        <v>3000</v>
      </c>
      <c r="O922" s="114">
        <v>824967</v>
      </c>
      <c r="P922" s="114">
        <v>3000</v>
      </c>
      <c r="Q922" s="114">
        <v>861484</v>
      </c>
      <c r="R922" s="114">
        <v>3000</v>
      </c>
      <c r="S922" s="114">
        <v>795874</v>
      </c>
    </row>
    <row r="923" spans="1:19" s="2" customFormat="1" ht="129" customHeight="1">
      <c r="A923" s="31" t="s">
        <v>1678</v>
      </c>
      <c r="B923" s="100" t="s">
        <v>1625</v>
      </c>
      <c r="C923" s="125" t="s">
        <v>1626</v>
      </c>
      <c r="D923" s="119" t="s">
        <v>1657</v>
      </c>
      <c r="E923" s="119" t="s">
        <v>1658</v>
      </c>
      <c r="F923" s="120" t="s">
        <v>125</v>
      </c>
      <c r="G923" s="120" t="s">
        <v>1659</v>
      </c>
      <c r="H923" s="116" t="s">
        <v>1660</v>
      </c>
      <c r="I923" s="7" t="s">
        <v>1680</v>
      </c>
      <c r="J923" s="104">
        <v>99.99</v>
      </c>
      <c r="K923" s="114">
        <v>81701788</v>
      </c>
      <c r="L923" s="74">
        <v>90</v>
      </c>
      <c r="M923" s="114">
        <v>44310062</v>
      </c>
      <c r="N923" s="74">
        <v>90</v>
      </c>
      <c r="O923" s="114">
        <v>44310062</v>
      </c>
      <c r="P923" s="70">
        <v>90</v>
      </c>
      <c r="Q923" s="114">
        <v>44310062</v>
      </c>
      <c r="R923" s="70">
        <v>90</v>
      </c>
      <c r="S923" s="114">
        <v>44310062</v>
      </c>
    </row>
    <row r="924" spans="1:19" s="2" customFormat="1" ht="125.25" customHeight="1">
      <c r="A924" s="31" t="s">
        <v>1679</v>
      </c>
      <c r="B924" s="100" t="s">
        <v>1625</v>
      </c>
      <c r="C924" s="116" t="s">
        <v>1661</v>
      </c>
      <c r="D924" s="112" t="s">
        <v>1662</v>
      </c>
      <c r="E924" s="115" t="s">
        <v>1663</v>
      </c>
      <c r="F924" s="112" t="s">
        <v>1634</v>
      </c>
      <c r="G924" s="112" t="s">
        <v>1629</v>
      </c>
      <c r="H924" s="112" t="s">
        <v>103</v>
      </c>
      <c r="I924" s="7" t="s">
        <v>1681</v>
      </c>
      <c r="J924" s="132">
        <v>2511</v>
      </c>
      <c r="K924" s="132">
        <v>251755</v>
      </c>
      <c r="L924" s="132">
        <v>2329</v>
      </c>
      <c r="M924" s="132">
        <v>228834</v>
      </c>
      <c r="N924" s="132">
        <v>2329</v>
      </c>
      <c r="O924" s="132">
        <v>228834</v>
      </c>
      <c r="P924" s="132">
        <v>2329</v>
      </c>
      <c r="Q924" s="132">
        <v>228834</v>
      </c>
      <c r="R924" s="132">
        <v>2329</v>
      </c>
      <c r="S924" s="132">
        <v>228834</v>
      </c>
    </row>
    <row r="925" spans="1:19" s="2" customFormat="1" ht="21" customHeight="1">
      <c r="A925" s="157" t="s">
        <v>602</v>
      </c>
      <c r="B925" s="158"/>
      <c r="C925" s="158"/>
      <c r="D925" s="193"/>
      <c r="E925" s="193"/>
      <c r="F925" s="193"/>
      <c r="G925" s="193"/>
      <c r="H925" s="193"/>
      <c r="I925" s="193"/>
      <c r="J925" s="193"/>
      <c r="K925" s="85">
        <f>K926</f>
        <v>16356438</v>
      </c>
      <c r="L925" s="82"/>
      <c r="M925" s="85">
        <f>M926</f>
        <v>17237481</v>
      </c>
      <c r="N925" s="82"/>
      <c r="O925" s="85">
        <f>O926</f>
        <v>16087685</v>
      </c>
      <c r="P925" s="82"/>
      <c r="Q925" s="85">
        <f>Q926</f>
        <v>16627909</v>
      </c>
      <c r="R925" s="82"/>
      <c r="S925" s="98">
        <f>S926</f>
        <v>15669196</v>
      </c>
    </row>
    <row r="926" spans="1:19" s="2" customFormat="1" ht="239.25" customHeight="1">
      <c r="A926" s="31" t="s">
        <v>603</v>
      </c>
      <c r="B926" s="40" t="s">
        <v>21</v>
      </c>
      <c r="C926" s="126" t="s">
        <v>22</v>
      </c>
      <c r="D926" s="40" t="s">
        <v>23</v>
      </c>
      <c r="E926" s="40" t="s">
        <v>24</v>
      </c>
      <c r="F926" s="40" t="s">
        <v>25</v>
      </c>
      <c r="G926" s="40" t="s">
        <v>26</v>
      </c>
      <c r="H926" s="13" t="s">
        <v>27</v>
      </c>
      <c r="I926" s="7" t="s">
        <v>1475</v>
      </c>
      <c r="J926" s="5">
        <v>141</v>
      </c>
      <c r="K926" s="5">
        <v>16356438</v>
      </c>
      <c r="L926" s="5">
        <v>145</v>
      </c>
      <c r="M926" s="5">
        <v>17237481</v>
      </c>
      <c r="N926" s="5">
        <v>128</v>
      </c>
      <c r="O926" s="5">
        <v>16087685</v>
      </c>
      <c r="P926" s="5">
        <v>128</v>
      </c>
      <c r="Q926" s="5">
        <v>16627909</v>
      </c>
      <c r="R926" s="5">
        <v>128</v>
      </c>
      <c r="S926" s="5">
        <v>15669196</v>
      </c>
    </row>
    <row r="927" spans="1:19" s="2" customFormat="1" ht="21" customHeight="1">
      <c r="A927" s="157" t="s">
        <v>604</v>
      </c>
      <c r="B927" s="158"/>
      <c r="C927" s="158"/>
      <c r="D927" s="158"/>
      <c r="E927" s="158"/>
      <c r="F927" s="158"/>
      <c r="G927" s="158"/>
      <c r="H927" s="158"/>
      <c r="I927" s="158"/>
      <c r="J927" s="158"/>
      <c r="K927" s="54"/>
      <c r="L927" s="55"/>
      <c r="M927" s="54">
        <f>SUM(M928:M929)</f>
        <v>19715195</v>
      </c>
      <c r="N927" s="54"/>
      <c r="O927" s="54">
        <f>SUM(O928:O929)</f>
        <v>11178185</v>
      </c>
      <c r="P927" s="54"/>
      <c r="Q927" s="54">
        <f>SUM(Q928:Q929)</f>
        <v>11178185</v>
      </c>
      <c r="R927" s="54"/>
      <c r="S927" s="98">
        <f>SUM(S928:S929)</f>
        <v>11178185</v>
      </c>
    </row>
    <row r="928" spans="1:19" s="2" customFormat="1" ht="116.25" customHeight="1">
      <c r="A928" s="31" t="s">
        <v>605</v>
      </c>
      <c r="B928" s="40" t="s">
        <v>423</v>
      </c>
      <c r="C928" s="126" t="s">
        <v>424</v>
      </c>
      <c r="D928" s="40" t="s">
        <v>425</v>
      </c>
      <c r="E928" s="40" t="s">
        <v>426</v>
      </c>
      <c r="F928" s="40" t="s">
        <v>427</v>
      </c>
      <c r="G928" s="40" t="s">
        <v>428</v>
      </c>
      <c r="H928" s="13" t="s">
        <v>429</v>
      </c>
      <c r="I928" s="7" t="s">
        <v>1476</v>
      </c>
      <c r="J928" s="5"/>
      <c r="K928" s="5"/>
      <c r="L928" s="5">
        <v>4</v>
      </c>
      <c r="M928" s="5">
        <v>3943039</v>
      </c>
      <c r="N928" s="5">
        <v>4</v>
      </c>
      <c r="O928" s="5">
        <v>2235637</v>
      </c>
      <c r="P928" s="5">
        <v>4</v>
      </c>
      <c r="Q928" s="5">
        <v>2235637</v>
      </c>
      <c r="R928" s="5">
        <v>4</v>
      </c>
      <c r="S928" s="5">
        <v>2235637</v>
      </c>
    </row>
    <row r="929" spans="1:19" s="3" customFormat="1" ht="121.5" customHeight="1">
      <c r="A929" s="31" t="s">
        <v>606</v>
      </c>
      <c r="B929" s="40" t="s">
        <v>423</v>
      </c>
      <c r="C929" s="126" t="s">
        <v>424</v>
      </c>
      <c r="D929" s="40" t="s">
        <v>430</v>
      </c>
      <c r="E929" s="40" t="s">
        <v>431</v>
      </c>
      <c r="F929" s="40" t="s">
        <v>432</v>
      </c>
      <c r="G929" s="40" t="s">
        <v>433</v>
      </c>
      <c r="H929" s="13" t="s">
        <v>429</v>
      </c>
      <c r="I929" s="7" t="s">
        <v>1476</v>
      </c>
      <c r="J929" s="5"/>
      <c r="K929" s="5"/>
      <c r="L929" s="5">
        <v>82000</v>
      </c>
      <c r="M929" s="5">
        <v>15772156</v>
      </c>
      <c r="N929" s="5">
        <v>83000</v>
      </c>
      <c r="O929" s="5">
        <v>8942548</v>
      </c>
      <c r="P929" s="5">
        <v>85000</v>
      </c>
      <c r="Q929" s="5">
        <v>8942548</v>
      </c>
      <c r="R929" s="5">
        <v>86000</v>
      </c>
      <c r="S929" s="5">
        <v>8942548</v>
      </c>
    </row>
    <row r="930" spans="1:19" s="2" customFormat="1" ht="21" customHeight="1">
      <c r="A930" s="215" t="s">
        <v>1747</v>
      </c>
      <c r="B930" s="216"/>
      <c r="C930" s="216"/>
      <c r="D930" s="216"/>
      <c r="E930" s="216"/>
      <c r="F930" s="216"/>
      <c r="G930" s="216"/>
      <c r="H930" s="216"/>
      <c r="I930" s="216"/>
      <c r="J930" s="216"/>
      <c r="K930" s="54">
        <f>K11+K36+K607+K663+K682+K731+K734+K794+K826+K831+K843+K850+K859+K878+K899+K904+K906+K908+K925+K927</f>
        <v>11328922418.279999</v>
      </c>
      <c r="L930" s="55"/>
      <c r="M930" s="54">
        <f>M11+M36+M607+M663+M682+M731+M734+M794+M826+M831+M843+M850+M859+M878+M899+M904+M906+M908+M925+M927</f>
        <v>11714221782.002001</v>
      </c>
      <c r="N930" s="54"/>
      <c r="O930" s="54">
        <f>O11+O36+O607+O663+O682+O731+O734+O794+O826+O831+O843+O850+O859+O878+O899+O904+O906+O908+O925+O927</f>
        <v>12155142108</v>
      </c>
      <c r="P930" s="54"/>
      <c r="Q930" s="54">
        <f>Q11+Q36+Q607+Q663+Q682+Q731+Q734+Q794+Q826+Q831+Q843+Q850+Q859+Q878+Q899+Q904+Q906+Q908+Q925+Q927</f>
        <v>11586413619.99</v>
      </c>
      <c r="R930" s="54"/>
      <c r="S930" s="98">
        <f>S11+S36+S607+S663+S682+S731+S734+S794+S826+S831+S843+S850+S859+S878+S899+S904+S906+S908+S925+S927</f>
        <v>11465691947.99</v>
      </c>
    </row>
    <row r="931" spans="1:19" s="3" customFormat="1">
      <c r="A931" s="52"/>
      <c r="B931" s="52"/>
      <c r="C931" s="52"/>
      <c r="D931" s="52"/>
      <c r="E931" s="52"/>
      <c r="F931" s="52"/>
      <c r="G931" s="50"/>
      <c r="H931" s="10"/>
      <c r="I931" s="10"/>
      <c r="J931" s="52"/>
      <c r="K931" s="52"/>
      <c r="L931" s="52"/>
      <c r="M931" s="52"/>
      <c r="N931" s="52"/>
      <c r="O931" s="52"/>
      <c r="P931" s="52"/>
      <c r="Q931" s="52"/>
      <c r="R931" s="52"/>
      <c r="S931" s="53"/>
    </row>
    <row r="932" spans="1:19" s="3" customFormat="1">
      <c r="A932" s="52"/>
      <c r="B932" s="52"/>
      <c r="C932" s="52"/>
      <c r="D932" s="52"/>
      <c r="E932" s="52"/>
      <c r="F932" s="52"/>
      <c r="G932" s="50"/>
      <c r="H932" s="10"/>
      <c r="I932" s="10"/>
      <c r="J932" s="52"/>
      <c r="K932" s="52"/>
      <c r="L932" s="52"/>
      <c r="M932" s="52"/>
      <c r="N932" s="52"/>
      <c r="O932" s="52"/>
      <c r="P932" s="52"/>
      <c r="Q932" s="52"/>
      <c r="R932" s="52"/>
      <c r="S932" s="53"/>
    </row>
    <row r="933" spans="1:19" s="3" customFormat="1">
      <c r="A933" s="53"/>
      <c r="B933" s="53"/>
      <c r="C933" s="53"/>
      <c r="D933" s="53"/>
      <c r="E933" s="53"/>
      <c r="F933" s="53"/>
      <c r="G933" s="51"/>
      <c r="J933" s="53"/>
      <c r="K933" s="53"/>
      <c r="L933" s="53"/>
      <c r="M933" s="53"/>
      <c r="N933" s="53"/>
      <c r="O933" s="140"/>
      <c r="P933" s="53"/>
      <c r="Q933" s="140"/>
      <c r="R933" s="53"/>
      <c r="S933" s="140"/>
    </row>
    <row r="934" spans="1:19" s="3" customFormat="1">
      <c r="A934" s="53"/>
      <c r="B934" s="53"/>
      <c r="C934" s="53"/>
      <c r="D934" s="53"/>
      <c r="E934" s="53"/>
      <c r="F934" s="190"/>
      <c r="G934" s="190"/>
      <c r="H934" s="190"/>
      <c r="I934" s="11"/>
      <c r="J934" s="53"/>
      <c r="K934" s="53"/>
      <c r="L934" s="53"/>
      <c r="M934" s="53"/>
      <c r="N934" s="53"/>
      <c r="O934" s="53"/>
      <c r="P934" s="53"/>
      <c r="Q934" s="53"/>
      <c r="R934" s="53"/>
      <c r="S934" s="53"/>
    </row>
    <row r="935" spans="1:19" s="3" customFormat="1">
      <c r="A935" s="53"/>
      <c r="B935" s="53"/>
      <c r="C935" s="53"/>
      <c r="D935" s="53"/>
      <c r="E935" s="53"/>
      <c r="F935" s="190"/>
      <c r="G935" s="190"/>
      <c r="H935" s="190"/>
      <c r="I935" s="11"/>
      <c r="J935" s="53"/>
      <c r="K935" s="53"/>
      <c r="L935" s="53"/>
      <c r="M935" s="53"/>
      <c r="N935" s="53"/>
      <c r="O935" s="53"/>
      <c r="P935" s="53"/>
      <c r="Q935" s="53"/>
      <c r="R935" s="53"/>
      <c r="S935" s="53"/>
    </row>
    <row r="936" spans="1:19" s="3" customFormat="1">
      <c r="A936" s="45"/>
      <c r="B936" s="45"/>
      <c r="C936" s="45"/>
      <c r="D936" s="45"/>
      <c r="E936" s="45"/>
      <c r="F936" s="45"/>
      <c r="G936" s="48"/>
      <c r="H936" s="1"/>
      <c r="I936" s="1"/>
      <c r="J936" s="45"/>
      <c r="K936" s="45"/>
      <c r="L936" s="45"/>
      <c r="M936" s="45"/>
      <c r="N936" s="45"/>
      <c r="O936" s="45"/>
      <c r="P936" s="45"/>
      <c r="Q936" s="45"/>
      <c r="R936" s="45"/>
      <c r="S936" s="45"/>
    </row>
    <row r="937" spans="1:19" s="3" customFormat="1">
      <c r="A937" s="45"/>
      <c r="B937" s="45"/>
      <c r="C937" s="45"/>
      <c r="D937" s="45"/>
      <c r="E937" s="45"/>
      <c r="F937" s="45"/>
      <c r="G937" s="48"/>
      <c r="H937" s="1"/>
      <c r="I937" s="1"/>
      <c r="J937" s="45"/>
      <c r="K937" s="45"/>
      <c r="L937" s="45"/>
      <c r="M937" s="45"/>
      <c r="N937" s="45"/>
      <c r="O937" s="45"/>
      <c r="P937" s="45"/>
      <c r="Q937" s="45"/>
      <c r="R937" s="45"/>
      <c r="S937" s="45"/>
    </row>
  </sheetData>
  <mergeCells count="2382">
    <mergeCell ref="A930:J930"/>
    <mergeCell ref="A908:J908"/>
    <mergeCell ref="A906:J906"/>
    <mergeCell ref="A899:J899"/>
    <mergeCell ref="A904:J904"/>
    <mergeCell ref="A826:J826"/>
    <mergeCell ref="H253:H254"/>
    <mergeCell ref="G253:G254"/>
    <mergeCell ref="F253:F254"/>
    <mergeCell ref="E253:E254"/>
    <mergeCell ref="D253:D254"/>
    <mergeCell ref="C253:C254"/>
    <mergeCell ref="H255:H256"/>
    <mergeCell ref="C261:C262"/>
    <mergeCell ref="E261:E262"/>
    <mergeCell ref="A255:A256"/>
    <mergeCell ref="A257:A258"/>
    <mergeCell ref="B255:B256"/>
    <mergeCell ref="C255:C256"/>
    <mergeCell ref="D255:D256"/>
    <mergeCell ref="D257:D258"/>
    <mergeCell ref="C257:C258"/>
    <mergeCell ref="B257:B258"/>
    <mergeCell ref="E255:E256"/>
    <mergeCell ref="C815:C816"/>
    <mergeCell ref="H817:H819"/>
    <mergeCell ref="A823:A824"/>
    <mergeCell ref="D823:D824"/>
    <mergeCell ref="E823:E824"/>
    <mergeCell ref="F823:F824"/>
    <mergeCell ref="G823:G824"/>
    <mergeCell ref="H823:H824"/>
    <mergeCell ref="H124:H125"/>
    <mergeCell ref="A124:A125"/>
    <mergeCell ref="A126:A127"/>
    <mergeCell ref="B126:B127"/>
    <mergeCell ref="C126:C127"/>
    <mergeCell ref="D126:D127"/>
    <mergeCell ref="E126:E127"/>
    <mergeCell ref="A732:A733"/>
    <mergeCell ref="B732:B733"/>
    <mergeCell ref="D732:D733"/>
    <mergeCell ref="E732:E733"/>
    <mergeCell ref="F732:F733"/>
    <mergeCell ref="G732:G733"/>
    <mergeCell ref="H732:H733"/>
    <mergeCell ref="B124:B125"/>
    <mergeCell ref="C124:C125"/>
    <mergeCell ref="A878:J878"/>
    <mergeCell ref="G815:G816"/>
    <mergeCell ref="H815:H816"/>
    <mergeCell ref="D124:D125"/>
    <mergeCell ref="E124:E125"/>
    <mergeCell ref="F124:F125"/>
    <mergeCell ref="G124:G125"/>
    <mergeCell ref="F136:F137"/>
    <mergeCell ref="G136:G137"/>
    <mergeCell ref="H136:H137"/>
    <mergeCell ref="F126:F127"/>
    <mergeCell ref="G126:G127"/>
    <mergeCell ref="H126:H127"/>
    <mergeCell ref="A128:A129"/>
    <mergeCell ref="A130:A131"/>
    <mergeCell ref="A132:A133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E120:E121"/>
    <mergeCell ref="F120:F121"/>
    <mergeCell ref="G120:G121"/>
    <mergeCell ref="H120:H121"/>
    <mergeCell ref="D120:D121"/>
    <mergeCell ref="C120:C121"/>
    <mergeCell ref="B120:B121"/>
    <mergeCell ref="A120:A121"/>
    <mergeCell ref="A734:J734"/>
    <mergeCell ref="J633:J634"/>
    <mergeCell ref="J635:J636"/>
    <mergeCell ref="A663:J663"/>
    <mergeCell ref="A682:J682"/>
    <mergeCell ref="J697:J698"/>
    <mergeCell ref="A731:J731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A607:J607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A95:A96"/>
    <mergeCell ref="A97:A98"/>
    <mergeCell ref="B95:B96"/>
    <mergeCell ref="C95:C96"/>
    <mergeCell ref="D95:D96"/>
    <mergeCell ref="E95:E96"/>
    <mergeCell ref="F95:F96"/>
    <mergeCell ref="G95:G96"/>
    <mergeCell ref="H95:H96"/>
    <mergeCell ref="B97:B98"/>
    <mergeCell ref="C97:C98"/>
    <mergeCell ref="D97:D98"/>
    <mergeCell ref="E97:E98"/>
    <mergeCell ref="F97:F98"/>
    <mergeCell ref="G97:G98"/>
    <mergeCell ref="H97:H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H88:H89"/>
    <mergeCell ref="A88:A89"/>
    <mergeCell ref="A91:A94"/>
    <mergeCell ref="B91:B94"/>
    <mergeCell ref="C91:C94"/>
    <mergeCell ref="G91:G94"/>
    <mergeCell ref="F91:F94"/>
    <mergeCell ref="E91:E94"/>
    <mergeCell ref="D91:D94"/>
    <mergeCell ref="H91:H94"/>
    <mergeCell ref="B88:B89"/>
    <mergeCell ref="A79:A80"/>
    <mergeCell ref="A81:A82"/>
    <mergeCell ref="A83:A84"/>
    <mergeCell ref="A86:A87"/>
    <mergeCell ref="C79:C80"/>
    <mergeCell ref="D79:D80"/>
    <mergeCell ref="E79:E80"/>
    <mergeCell ref="B79:B80"/>
    <mergeCell ref="B81:B82"/>
    <mergeCell ref="B83:B84"/>
    <mergeCell ref="B86:B87"/>
    <mergeCell ref="H86:H87"/>
    <mergeCell ref="G86:G87"/>
    <mergeCell ref="F86:F87"/>
    <mergeCell ref="E86:E87"/>
    <mergeCell ref="D88:D89"/>
    <mergeCell ref="E88:E89"/>
    <mergeCell ref="F88:F89"/>
    <mergeCell ref="G88:G89"/>
    <mergeCell ref="H81:H82"/>
    <mergeCell ref="G81:G82"/>
    <mergeCell ref="F81:F82"/>
    <mergeCell ref="C83:C84"/>
    <mergeCell ref="E83:E84"/>
    <mergeCell ref="G83:G84"/>
    <mergeCell ref="D83:D84"/>
    <mergeCell ref="F83:F84"/>
    <mergeCell ref="H83:H84"/>
    <mergeCell ref="H79:H80"/>
    <mergeCell ref="C71:C72"/>
    <mergeCell ref="C69:C70"/>
    <mergeCell ref="D69:D70"/>
    <mergeCell ref="E69:E70"/>
    <mergeCell ref="F69:F70"/>
    <mergeCell ref="G69:G70"/>
    <mergeCell ref="H69:H70"/>
    <mergeCell ref="F79:F80"/>
    <mergeCell ref="G79:G80"/>
    <mergeCell ref="C81:C82"/>
    <mergeCell ref="D81:D82"/>
    <mergeCell ref="E81:E82"/>
    <mergeCell ref="F75:F76"/>
    <mergeCell ref="F77:F78"/>
    <mergeCell ref="D77:D78"/>
    <mergeCell ref="G77:G78"/>
    <mergeCell ref="H71:H72"/>
    <mergeCell ref="H75:H76"/>
    <mergeCell ref="H77:H78"/>
    <mergeCell ref="H73:H74"/>
    <mergeCell ref="F934:H934"/>
    <mergeCell ref="F935:H935"/>
    <mergeCell ref="L8:M8"/>
    <mergeCell ref="N8:O8"/>
    <mergeCell ref="P8:Q8"/>
    <mergeCell ref="B8:B9"/>
    <mergeCell ref="E8:E9"/>
    <mergeCell ref="G8:G9"/>
    <mergeCell ref="I8:I9"/>
    <mergeCell ref="A11:J11"/>
    <mergeCell ref="A36:J36"/>
    <mergeCell ref="A815:A816"/>
    <mergeCell ref="A927:J927"/>
    <mergeCell ref="A859:J859"/>
    <mergeCell ref="A843:J843"/>
    <mergeCell ref="A831:J831"/>
    <mergeCell ref="A925:J925"/>
    <mergeCell ref="C55:C56"/>
    <mergeCell ref="D55:D56"/>
    <mergeCell ref="E55:E56"/>
    <mergeCell ref="F55:F56"/>
    <mergeCell ref="J823:J824"/>
    <mergeCell ref="A794:J794"/>
    <mergeCell ref="B823:B824"/>
    <mergeCell ref="C823:C824"/>
    <mergeCell ref="B817:B819"/>
    <mergeCell ref="C817:C819"/>
    <mergeCell ref="B815:B816"/>
    <mergeCell ref="B73:B74"/>
    <mergeCell ref="B75:B76"/>
    <mergeCell ref="B77:B78"/>
    <mergeCell ref="A2:S6"/>
    <mergeCell ref="R8:S8"/>
    <mergeCell ref="A8:A9"/>
    <mergeCell ref="D8:D9"/>
    <mergeCell ref="F8:F9"/>
    <mergeCell ref="H8:H9"/>
    <mergeCell ref="J8:K8"/>
    <mergeCell ref="C8:C9"/>
    <mergeCell ref="E57:E58"/>
    <mergeCell ref="F57:F58"/>
    <mergeCell ref="G57:G58"/>
    <mergeCell ref="H57:H58"/>
    <mergeCell ref="D57:D58"/>
    <mergeCell ref="C57:C58"/>
    <mergeCell ref="C59:C60"/>
    <mergeCell ref="C65:C66"/>
    <mergeCell ref="C63:C64"/>
    <mergeCell ref="C61:C62"/>
    <mergeCell ref="D59:D60"/>
    <mergeCell ref="E59:E60"/>
    <mergeCell ref="F59:F60"/>
    <mergeCell ref="G59:G60"/>
    <mergeCell ref="H59:H60"/>
    <mergeCell ref="G55:G56"/>
    <mergeCell ref="E41:E42"/>
    <mergeCell ref="H53:H54"/>
    <mergeCell ref="C53:C54"/>
    <mergeCell ref="D53:D54"/>
    <mergeCell ref="A43:A44"/>
    <mergeCell ref="G37:G38"/>
    <mergeCell ref="H37:H38"/>
    <mergeCell ref="A37:A38"/>
    <mergeCell ref="A817:A819"/>
    <mergeCell ref="D817:D819"/>
    <mergeCell ref="E817:E819"/>
    <mergeCell ref="F817:F819"/>
    <mergeCell ref="G817:G819"/>
    <mergeCell ref="D815:D816"/>
    <mergeCell ref="E815:E816"/>
    <mergeCell ref="F815:F816"/>
    <mergeCell ref="H55:H56"/>
    <mergeCell ref="A71:A72"/>
    <mergeCell ref="A73:A74"/>
    <mergeCell ref="A75:A76"/>
    <mergeCell ref="A77:A78"/>
    <mergeCell ref="A47:A48"/>
    <mergeCell ref="A49:A50"/>
    <mergeCell ref="A51:A52"/>
    <mergeCell ref="C45:C46"/>
    <mergeCell ref="C47:C48"/>
    <mergeCell ref="C49:C50"/>
    <mergeCell ref="C51:C52"/>
    <mergeCell ref="B51:B52"/>
    <mergeCell ref="A69:A70"/>
    <mergeCell ref="H45:H46"/>
    <mergeCell ref="B71:B72"/>
    <mergeCell ref="B57:B58"/>
    <mergeCell ref="B59:B60"/>
    <mergeCell ref="E77:E78"/>
    <mergeCell ref="G75:G76"/>
    <mergeCell ref="F73:F74"/>
    <mergeCell ref="E73:E74"/>
    <mergeCell ref="G73:G74"/>
    <mergeCell ref="C88:C89"/>
    <mergeCell ref="B39:B40"/>
    <mergeCell ref="B41:B42"/>
    <mergeCell ref="A39:A40"/>
    <mergeCell ref="C39:C40"/>
    <mergeCell ref="D39:D40"/>
    <mergeCell ref="E39:E40"/>
    <mergeCell ref="F39:F40"/>
    <mergeCell ref="G39:G40"/>
    <mergeCell ref="H39:H40"/>
    <mergeCell ref="A41:A42"/>
    <mergeCell ref="G41:G42"/>
    <mergeCell ref="H41:H42"/>
    <mergeCell ref="B37:B38"/>
    <mergeCell ref="C37:C38"/>
    <mergeCell ref="D37:D38"/>
    <mergeCell ref="F41:F42"/>
    <mergeCell ref="E37:E38"/>
    <mergeCell ref="F37:F38"/>
    <mergeCell ref="C41:C42"/>
    <mergeCell ref="D41:D42"/>
    <mergeCell ref="H43:H44"/>
    <mergeCell ref="H47:H48"/>
    <mergeCell ref="H49:H50"/>
    <mergeCell ref="H51:H52"/>
    <mergeCell ref="G47:G48"/>
    <mergeCell ref="G43:G44"/>
    <mergeCell ref="G45:G46"/>
    <mergeCell ref="G49:G50"/>
    <mergeCell ref="G51:G52"/>
    <mergeCell ref="D51:D52"/>
    <mergeCell ref="F43:F44"/>
    <mergeCell ref="F45:F46"/>
    <mergeCell ref="F47:F48"/>
    <mergeCell ref="F49:F50"/>
    <mergeCell ref="F51:F52"/>
    <mergeCell ref="E51:E52"/>
    <mergeCell ref="E49:E50"/>
    <mergeCell ref="E47:E48"/>
    <mergeCell ref="E45:E46"/>
    <mergeCell ref="E43:E44"/>
    <mergeCell ref="D43:D44"/>
    <mergeCell ref="D45:D46"/>
    <mergeCell ref="D47:D48"/>
    <mergeCell ref="D49:D50"/>
    <mergeCell ref="C43:C44"/>
    <mergeCell ref="B43:B44"/>
    <mergeCell ref="B45:B46"/>
    <mergeCell ref="B47:B48"/>
    <mergeCell ref="B49:B50"/>
    <mergeCell ref="A45:A46"/>
    <mergeCell ref="H61:H62"/>
    <mergeCell ref="C67:C68"/>
    <mergeCell ref="D67:D68"/>
    <mergeCell ref="E67:E68"/>
    <mergeCell ref="D63:D64"/>
    <mergeCell ref="A53:A54"/>
    <mergeCell ref="A55:A56"/>
    <mergeCell ref="A57:A58"/>
    <mergeCell ref="A59:A60"/>
    <mergeCell ref="A61:A62"/>
    <mergeCell ref="A63:A64"/>
    <mergeCell ref="A65:A66"/>
    <mergeCell ref="A67:A68"/>
    <mergeCell ref="E63:E64"/>
    <mergeCell ref="E65:E66"/>
    <mergeCell ref="D65:D66"/>
    <mergeCell ref="F63:F64"/>
    <mergeCell ref="G63:G64"/>
    <mergeCell ref="H63:H64"/>
    <mergeCell ref="H65:H66"/>
    <mergeCell ref="G65:G66"/>
    <mergeCell ref="F65:F66"/>
    <mergeCell ref="B65:B66"/>
    <mergeCell ref="B67:B68"/>
    <mergeCell ref="B53:B54"/>
    <mergeCell ref="B55:B56"/>
    <mergeCell ref="E53:E54"/>
    <mergeCell ref="F53:F54"/>
    <mergeCell ref="G53:G54"/>
    <mergeCell ref="B61:B62"/>
    <mergeCell ref="D61:D62"/>
    <mergeCell ref="E61:E62"/>
    <mergeCell ref="F61:F62"/>
    <mergeCell ref="G61:G62"/>
    <mergeCell ref="C75:C76"/>
    <mergeCell ref="D75:D76"/>
    <mergeCell ref="E75:E76"/>
    <mergeCell ref="D71:D72"/>
    <mergeCell ref="F71:F72"/>
    <mergeCell ref="E71:E72"/>
    <mergeCell ref="G71:G72"/>
    <mergeCell ref="D86:D87"/>
    <mergeCell ref="C86:C87"/>
    <mergeCell ref="D73:D74"/>
    <mergeCell ref="C73:C74"/>
    <mergeCell ref="C77:C78"/>
    <mergeCell ref="B63:B64"/>
    <mergeCell ref="B69:B70"/>
    <mergeCell ref="B128:B129"/>
    <mergeCell ref="C128:C129"/>
    <mergeCell ref="D128:D129"/>
    <mergeCell ref="E128:E129"/>
    <mergeCell ref="F128:F129"/>
    <mergeCell ref="G128:G129"/>
    <mergeCell ref="H128:H129"/>
    <mergeCell ref="B130:B131"/>
    <mergeCell ref="C130:C131"/>
    <mergeCell ref="D130:D131"/>
    <mergeCell ref="E130:E131"/>
    <mergeCell ref="F130:F131"/>
    <mergeCell ref="G130:G131"/>
    <mergeCell ref="H130:H131"/>
    <mergeCell ref="B132:B133"/>
    <mergeCell ref="C132:C133"/>
    <mergeCell ref="D132:D133"/>
    <mergeCell ref="E132:E133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F132:F133"/>
    <mergeCell ref="G132:G133"/>
    <mergeCell ref="H132:H133"/>
    <mergeCell ref="A134:A135"/>
    <mergeCell ref="A136:A137"/>
    <mergeCell ref="B134:B135"/>
    <mergeCell ref="C134:C135"/>
    <mergeCell ref="D134:D135"/>
    <mergeCell ref="E134:E135"/>
    <mergeCell ref="F134:F135"/>
    <mergeCell ref="G134:G135"/>
    <mergeCell ref="H134:H135"/>
    <mergeCell ref="B136:B137"/>
    <mergeCell ref="C136:C137"/>
    <mergeCell ref="D136:D137"/>
    <mergeCell ref="E136:E137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A154:A155"/>
    <mergeCell ref="B154:B155"/>
    <mergeCell ref="C154:C155"/>
    <mergeCell ref="D154:D155"/>
    <mergeCell ref="E154:E155"/>
    <mergeCell ref="F154:F155"/>
    <mergeCell ref="H154:H155"/>
    <mergeCell ref="G154:G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A170:A171"/>
    <mergeCell ref="B168:B169"/>
    <mergeCell ref="C168:C169"/>
    <mergeCell ref="D168:D169"/>
    <mergeCell ref="E168:E169"/>
    <mergeCell ref="F168:F169"/>
    <mergeCell ref="G168:G169"/>
    <mergeCell ref="H168:H169"/>
    <mergeCell ref="B170:B171"/>
    <mergeCell ref="C170:C171"/>
    <mergeCell ref="D170:D171"/>
    <mergeCell ref="E170:E171"/>
    <mergeCell ref="F170:F171"/>
    <mergeCell ref="G170:G171"/>
    <mergeCell ref="H170:H171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A168:A169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A178:A179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B178:B179"/>
    <mergeCell ref="C178:C179"/>
    <mergeCell ref="D178:D179"/>
    <mergeCell ref="E178:E179"/>
    <mergeCell ref="F178:F179"/>
    <mergeCell ref="G178:G179"/>
    <mergeCell ref="H178:H179"/>
    <mergeCell ref="B180:B181"/>
    <mergeCell ref="C180:C181"/>
    <mergeCell ref="D180:D181"/>
    <mergeCell ref="E180:E181"/>
    <mergeCell ref="F180:F181"/>
    <mergeCell ref="G180:G181"/>
    <mergeCell ref="H180:H181"/>
    <mergeCell ref="C182:C183"/>
    <mergeCell ref="B182:B183"/>
    <mergeCell ref="E182:E183"/>
    <mergeCell ref="D182:D183"/>
    <mergeCell ref="F182:F183"/>
    <mergeCell ref="G182:G183"/>
    <mergeCell ref="H182:H183"/>
    <mergeCell ref="A184:A185"/>
    <mergeCell ref="A186:A187"/>
    <mergeCell ref="B184:B185"/>
    <mergeCell ref="C184:C185"/>
    <mergeCell ref="D184:D185"/>
    <mergeCell ref="E184:E185"/>
    <mergeCell ref="F184:F185"/>
    <mergeCell ref="G184:G185"/>
    <mergeCell ref="H184:H185"/>
    <mergeCell ref="B186:B187"/>
    <mergeCell ref="C186:C187"/>
    <mergeCell ref="D186:D187"/>
    <mergeCell ref="F186:F187"/>
    <mergeCell ref="E186:E187"/>
    <mergeCell ref="G186:G187"/>
    <mergeCell ref="H186:H187"/>
    <mergeCell ref="A180:A181"/>
    <mergeCell ref="A182:A183"/>
    <mergeCell ref="F190:F191"/>
    <mergeCell ref="F188:F189"/>
    <mergeCell ref="G188:G189"/>
    <mergeCell ref="H188:H189"/>
    <mergeCell ref="G190:G191"/>
    <mergeCell ref="H190:H191"/>
    <mergeCell ref="A192:A193"/>
    <mergeCell ref="B192:B193"/>
    <mergeCell ref="C192:C193"/>
    <mergeCell ref="D192:D193"/>
    <mergeCell ref="F192:F193"/>
    <mergeCell ref="E192:E193"/>
    <mergeCell ref="G192:G193"/>
    <mergeCell ref="B188:B189"/>
    <mergeCell ref="A188:A189"/>
    <mergeCell ref="A190:A191"/>
    <mergeCell ref="C188:C189"/>
    <mergeCell ref="C190:C191"/>
    <mergeCell ref="B190:B191"/>
    <mergeCell ref="D188:D189"/>
    <mergeCell ref="E188:E189"/>
    <mergeCell ref="D190:D191"/>
    <mergeCell ref="E190:E191"/>
    <mergeCell ref="F194:F195"/>
    <mergeCell ref="E196:E198"/>
    <mergeCell ref="F196:F198"/>
    <mergeCell ref="G196:G198"/>
    <mergeCell ref="H194:H195"/>
    <mergeCell ref="G194:G195"/>
    <mergeCell ref="H196:H198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A194:A195"/>
    <mergeCell ref="A196:A198"/>
    <mergeCell ref="B196:B198"/>
    <mergeCell ref="C196:C198"/>
    <mergeCell ref="C194:C195"/>
    <mergeCell ref="D194:D195"/>
    <mergeCell ref="B194:B195"/>
    <mergeCell ref="D196:D198"/>
    <mergeCell ref="E194:E195"/>
    <mergeCell ref="A205:A206"/>
    <mergeCell ref="B205:B206"/>
    <mergeCell ref="D205:D206"/>
    <mergeCell ref="C205:C206"/>
    <mergeCell ref="E205:E206"/>
    <mergeCell ref="F205:F206"/>
    <mergeCell ref="G205:G206"/>
    <mergeCell ref="H205:H206"/>
    <mergeCell ref="A207:A208"/>
    <mergeCell ref="B207:B208"/>
    <mergeCell ref="C207:C208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H209:H210"/>
    <mergeCell ref="G209:G210"/>
    <mergeCell ref="A211:A212"/>
    <mergeCell ref="B211:B212"/>
    <mergeCell ref="C211:C212"/>
    <mergeCell ref="D211:D212"/>
    <mergeCell ref="E211:E212"/>
    <mergeCell ref="F211:F212"/>
    <mergeCell ref="G211:G212"/>
    <mergeCell ref="H211:H212"/>
    <mergeCell ref="B209:B210"/>
    <mergeCell ref="A209:A210"/>
    <mergeCell ref="D207:D208"/>
    <mergeCell ref="E207:E208"/>
    <mergeCell ref="C209:C210"/>
    <mergeCell ref="D209:D210"/>
    <mergeCell ref="E209:E210"/>
    <mergeCell ref="F207:F208"/>
    <mergeCell ref="G207:G208"/>
    <mergeCell ref="F209:F210"/>
    <mergeCell ref="A219:A220"/>
    <mergeCell ref="A217:A218"/>
    <mergeCell ref="A221:A222"/>
    <mergeCell ref="B217:B218"/>
    <mergeCell ref="B219:B220"/>
    <mergeCell ref="C217:C218"/>
    <mergeCell ref="D217:D218"/>
    <mergeCell ref="E217:E218"/>
    <mergeCell ref="F217:F218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B225:B226"/>
    <mergeCell ref="C223:C224"/>
    <mergeCell ref="D223:D224"/>
    <mergeCell ref="E223:E224"/>
    <mergeCell ref="D225:D226"/>
    <mergeCell ref="C225:C226"/>
    <mergeCell ref="C227:C228"/>
    <mergeCell ref="D227:D228"/>
    <mergeCell ref="G217:G218"/>
    <mergeCell ref="E219:E220"/>
    <mergeCell ref="C219:C220"/>
    <mergeCell ref="D219:D220"/>
    <mergeCell ref="G219:G220"/>
    <mergeCell ref="F219:F220"/>
    <mergeCell ref="H219:H220"/>
    <mergeCell ref="C221:C222"/>
    <mergeCell ref="B221:B222"/>
    <mergeCell ref="D221:D222"/>
    <mergeCell ref="E221:E222"/>
    <mergeCell ref="F221:F222"/>
    <mergeCell ref="G221:G222"/>
    <mergeCell ref="H221:H222"/>
    <mergeCell ref="A229:A230"/>
    <mergeCell ref="A231:A232"/>
    <mergeCell ref="A233:A234"/>
    <mergeCell ref="B229:B230"/>
    <mergeCell ref="B231:B232"/>
    <mergeCell ref="B233:B234"/>
    <mergeCell ref="C229:C230"/>
    <mergeCell ref="D229:D230"/>
    <mergeCell ref="E229:E230"/>
    <mergeCell ref="H235:H236"/>
    <mergeCell ref="A235:A236"/>
    <mergeCell ref="C235:C236"/>
    <mergeCell ref="B235:B236"/>
    <mergeCell ref="D235:D236"/>
    <mergeCell ref="E235:E236"/>
    <mergeCell ref="F235:F236"/>
    <mergeCell ref="F223:F224"/>
    <mergeCell ref="G223:G224"/>
    <mergeCell ref="H223:H224"/>
    <mergeCell ref="H225:H226"/>
    <mergeCell ref="H227:H228"/>
    <mergeCell ref="G225:G226"/>
    <mergeCell ref="F227:F228"/>
    <mergeCell ref="G227:G228"/>
    <mergeCell ref="E227:E228"/>
    <mergeCell ref="E225:E226"/>
    <mergeCell ref="F225:F226"/>
    <mergeCell ref="A223:A224"/>
    <mergeCell ref="A225:A226"/>
    <mergeCell ref="A227:A228"/>
    <mergeCell ref="B223:B224"/>
    <mergeCell ref="B227:B228"/>
    <mergeCell ref="B237:B238"/>
    <mergeCell ref="G239:G240"/>
    <mergeCell ref="H239:H240"/>
    <mergeCell ref="H241:H242"/>
    <mergeCell ref="G241:G242"/>
    <mergeCell ref="G243:G244"/>
    <mergeCell ref="H243:H244"/>
    <mergeCell ref="G235:G236"/>
    <mergeCell ref="F229:F230"/>
    <mergeCell ref="G229:G230"/>
    <mergeCell ref="H229:H230"/>
    <mergeCell ref="C231:C232"/>
    <mergeCell ref="C233:C234"/>
    <mergeCell ref="E231:E232"/>
    <mergeCell ref="D231:D232"/>
    <mergeCell ref="D233:D234"/>
    <mergeCell ref="F231:F232"/>
    <mergeCell ref="G231:G232"/>
    <mergeCell ref="E233:E234"/>
    <mergeCell ref="F233:F234"/>
    <mergeCell ref="G233:G234"/>
    <mergeCell ref="H231:H232"/>
    <mergeCell ref="H233:H234"/>
    <mergeCell ref="C249:C250"/>
    <mergeCell ref="B251:B252"/>
    <mergeCell ref="D251:D252"/>
    <mergeCell ref="C251:C252"/>
    <mergeCell ref="E251:E252"/>
    <mergeCell ref="F251:F252"/>
    <mergeCell ref="G251:G252"/>
    <mergeCell ref="H251:H252"/>
    <mergeCell ref="H237:H238"/>
    <mergeCell ref="G237:G238"/>
    <mergeCell ref="E237:E238"/>
    <mergeCell ref="D237:D238"/>
    <mergeCell ref="C237:C238"/>
    <mergeCell ref="A239:A240"/>
    <mergeCell ref="A243:A244"/>
    <mergeCell ref="A241:A242"/>
    <mergeCell ref="B243:B244"/>
    <mergeCell ref="B241:B242"/>
    <mergeCell ref="B239:B240"/>
    <mergeCell ref="C239:C240"/>
    <mergeCell ref="C241:C242"/>
    <mergeCell ref="D239:D240"/>
    <mergeCell ref="E239:E240"/>
    <mergeCell ref="F239:F240"/>
    <mergeCell ref="E241:E242"/>
    <mergeCell ref="D241:D242"/>
    <mergeCell ref="C243:C244"/>
    <mergeCell ref="D243:D244"/>
    <mergeCell ref="E243:E244"/>
    <mergeCell ref="F243:F244"/>
    <mergeCell ref="F241:F242"/>
    <mergeCell ref="A237:A238"/>
    <mergeCell ref="H247:H248"/>
    <mergeCell ref="H245:H246"/>
    <mergeCell ref="B253:B254"/>
    <mergeCell ref="E257:E258"/>
    <mergeCell ref="F255:F256"/>
    <mergeCell ref="G255:G256"/>
    <mergeCell ref="H257:H258"/>
    <mergeCell ref="G257:G258"/>
    <mergeCell ref="F257:F258"/>
    <mergeCell ref="G247:G248"/>
    <mergeCell ref="G245:G246"/>
    <mergeCell ref="F245:F246"/>
    <mergeCell ref="E245:E246"/>
    <mergeCell ref="D245:D246"/>
    <mergeCell ref="C245:C246"/>
    <mergeCell ref="B245:B246"/>
    <mergeCell ref="A245:A246"/>
    <mergeCell ref="A247:A248"/>
    <mergeCell ref="C247:C248"/>
    <mergeCell ref="B247:B248"/>
    <mergeCell ref="D247:D248"/>
    <mergeCell ref="E247:E248"/>
    <mergeCell ref="F247:F248"/>
    <mergeCell ref="A253:A254"/>
    <mergeCell ref="A249:A250"/>
    <mergeCell ref="A251:A252"/>
    <mergeCell ref="B249:B250"/>
    <mergeCell ref="H249:H250"/>
    <mergeCell ref="G249:G250"/>
    <mergeCell ref="F249:F250"/>
    <mergeCell ref="E249:E250"/>
    <mergeCell ref="D249:D250"/>
    <mergeCell ref="F265:F266"/>
    <mergeCell ref="G265:G266"/>
    <mergeCell ref="H265:H266"/>
    <mergeCell ref="E265:E266"/>
    <mergeCell ref="D265:D266"/>
    <mergeCell ref="C265:C266"/>
    <mergeCell ref="B265:B266"/>
    <mergeCell ref="A265:A266"/>
    <mergeCell ref="A267:A268"/>
    <mergeCell ref="B267:B268"/>
    <mergeCell ref="E263:E264"/>
    <mergeCell ref="D263:D264"/>
    <mergeCell ref="C263:C264"/>
    <mergeCell ref="B263:B264"/>
    <mergeCell ref="A263:A264"/>
    <mergeCell ref="F259:F260"/>
    <mergeCell ref="G259:G260"/>
    <mergeCell ref="H259:H260"/>
    <mergeCell ref="F261:F262"/>
    <mergeCell ref="G261:G262"/>
    <mergeCell ref="H261:H262"/>
    <mergeCell ref="F263:F264"/>
    <mergeCell ref="G263:G264"/>
    <mergeCell ref="H263:H264"/>
    <mergeCell ref="A259:A260"/>
    <mergeCell ref="B259:B260"/>
    <mergeCell ref="A261:A262"/>
    <mergeCell ref="D259:D260"/>
    <mergeCell ref="E259:E260"/>
    <mergeCell ref="D261:D262"/>
    <mergeCell ref="C259:C260"/>
    <mergeCell ref="B261:B262"/>
    <mergeCell ref="G273:G274"/>
    <mergeCell ref="F273:F274"/>
    <mergeCell ref="H273:H274"/>
    <mergeCell ref="D273:D274"/>
    <mergeCell ref="D271:D272"/>
    <mergeCell ref="A277:A278"/>
    <mergeCell ref="A275:A276"/>
    <mergeCell ref="B275:B276"/>
    <mergeCell ref="C275:C276"/>
    <mergeCell ref="C277:C278"/>
    <mergeCell ref="B277:B278"/>
    <mergeCell ref="E275:E276"/>
    <mergeCell ref="D275:D276"/>
    <mergeCell ref="F275:F276"/>
    <mergeCell ref="A269:A270"/>
    <mergeCell ref="A271:A272"/>
    <mergeCell ref="D267:D268"/>
    <mergeCell ref="C267:C268"/>
    <mergeCell ref="E267:E268"/>
    <mergeCell ref="F267:F268"/>
    <mergeCell ref="G267:G268"/>
    <mergeCell ref="H267:H268"/>
    <mergeCell ref="G269:G270"/>
    <mergeCell ref="F269:F270"/>
    <mergeCell ref="H269:H270"/>
    <mergeCell ref="E269:E270"/>
    <mergeCell ref="D269:D270"/>
    <mergeCell ref="C269:C270"/>
    <mergeCell ref="B269:B270"/>
    <mergeCell ref="C271:C272"/>
    <mergeCell ref="F279:F280"/>
    <mergeCell ref="G279:G280"/>
    <mergeCell ref="H279:H280"/>
    <mergeCell ref="A281:A282"/>
    <mergeCell ref="B281:B282"/>
    <mergeCell ref="C281:C282"/>
    <mergeCell ref="D281:D282"/>
    <mergeCell ref="E281:E282"/>
    <mergeCell ref="F281:F282"/>
    <mergeCell ref="G281:G282"/>
    <mergeCell ref="H281:H282"/>
    <mergeCell ref="C273:C274"/>
    <mergeCell ref="B273:B274"/>
    <mergeCell ref="A273:A274"/>
    <mergeCell ref="B271:B272"/>
    <mergeCell ref="A279:A280"/>
    <mergeCell ref="B279:B280"/>
    <mergeCell ref="C279:C280"/>
    <mergeCell ref="D279:D280"/>
    <mergeCell ref="E279:E280"/>
    <mergeCell ref="G275:G276"/>
    <mergeCell ref="H275:H276"/>
    <mergeCell ref="E277:E278"/>
    <mergeCell ref="D277:D278"/>
    <mergeCell ref="F277:F278"/>
    <mergeCell ref="G277:G278"/>
    <mergeCell ref="H277:H278"/>
    <mergeCell ref="E273:E274"/>
    <mergeCell ref="E271:E272"/>
    <mergeCell ref="F271:F272"/>
    <mergeCell ref="G271:G272"/>
    <mergeCell ref="H271:H272"/>
    <mergeCell ref="E283:E284"/>
    <mergeCell ref="G283:G284"/>
    <mergeCell ref="F283:F284"/>
    <mergeCell ref="H283:H284"/>
    <mergeCell ref="D283:D284"/>
    <mergeCell ref="C283:C284"/>
    <mergeCell ref="B283:B284"/>
    <mergeCell ref="A283:A284"/>
    <mergeCell ref="A287:A288"/>
    <mergeCell ref="A285:A286"/>
    <mergeCell ref="B285:B286"/>
    <mergeCell ref="C285:C286"/>
    <mergeCell ref="D285:D286"/>
    <mergeCell ref="E285:E286"/>
    <mergeCell ref="F285:F286"/>
    <mergeCell ref="G285:G286"/>
    <mergeCell ref="H285:H286"/>
    <mergeCell ref="B287:B288"/>
    <mergeCell ref="C287:C288"/>
    <mergeCell ref="D287:D288"/>
    <mergeCell ref="E287:E288"/>
    <mergeCell ref="F287:F288"/>
    <mergeCell ref="G287:G288"/>
    <mergeCell ref="H287:H288"/>
    <mergeCell ref="C294:C295"/>
    <mergeCell ref="D294:D295"/>
    <mergeCell ref="D296:D297"/>
    <mergeCell ref="E296:E297"/>
    <mergeCell ref="F296:F297"/>
    <mergeCell ref="G296:G297"/>
    <mergeCell ref="F294:F295"/>
    <mergeCell ref="H294:H295"/>
    <mergeCell ref="G294:G295"/>
    <mergeCell ref="E292:E293"/>
    <mergeCell ref="E294:E295"/>
    <mergeCell ref="D292:D293"/>
    <mergeCell ref="A294:A295"/>
    <mergeCell ref="B292:B293"/>
    <mergeCell ref="C292:C293"/>
    <mergeCell ref="B294:B295"/>
    <mergeCell ref="A289:A291"/>
    <mergeCell ref="B289:B291"/>
    <mergeCell ref="C289:C291"/>
    <mergeCell ref="D289:D291"/>
    <mergeCell ref="E289:E291"/>
    <mergeCell ref="F289:F291"/>
    <mergeCell ref="G289:G291"/>
    <mergeCell ref="H289:H291"/>
    <mergeCell ref="A292:A293"/>
    <mergeCell ref="F292:F293"/>
    <mergeCell ref="G292:G293"/>
    <mergeCell ref="H292:H293"/>
    <mergeCell ref="D302:D303"/>
    <mergeCell ref="D304:D305"/>
    <mergeCell ref="G302:G303"/>
    <mergeCell ref="E302:E303"/>
    <mergeCell ref="E304:E305"/>
    <mergeCell ref="F302:F303"/>
    <mergeCell ref="F304:F305"/>
    <mergeCell ref="H296:H297"/>
    <mergeCell ref="A298:A299"/>
    <mergeCell ref="A300:A301"/>
    <mergeCell ref="A302:A303"/>
    <mergeCell ref="C300:C301"/>
    <mergeCell ref="C298:C299"/>
    <mergeCell ref="E298:E299"/>
    <mergeCell ref="E300:E301"/>
    <mergeCell ref="F300:F301"/>
    <mergeCell ref="F298:F299"/>
    <mergeCell ref="G298:G299"/>
    <mergeCell ref="D298:D299"/>
    <mergeCell ref="H298:H299"/>
    <mergeCell ref="H300:H301"/>
    <mergeCell ref="G300:G301"/>
    <mergeCell ref="D300:D301"/>
    <mergeCell ref="B298:B299"/>
    <mergeCell ref="B300:B301"/>
    <mergeCell ref="B302:B303"/>
    <mergeCell ref="C302:C303"/>
    <mergeCell ref="H302:H303"/>
    <mergeCell ref="B296:B297"/>
    <mergeCell ref="A296:A297"/>
    <mergeCell ref="C296:C297"/>
    <mergeCell ref="H304:H305"/>
    <mergeCell ref="G304:G305"/>
    <mergeCell ref="A306:A307"/>
    <mergeCell ref="A308:A309"/>
    <mergeCell ref="A310:A311"/>
    <mergeCell ref="D306:D307"/>
    <mergeCell ref="E306:E307"/>
    <mergeCell ref="C306:C307"/>
    <mergeCell ref="B306:B307"/>
    <mergeCell ref="B308:B309"/>
    <mergeCell ref="B310:B311"/>
    <mergeCell ref="C310:C311"/>
    <mergeCell ref="C308:C309"/>
    <mergeCell ref="D308:D309"/>
    <mergeCell ref="D310:D311"/>
    <mergeCell ref="F306:F307"/>
    <mergeCell ref="G306:G307"/>
    <mergeCell ref="H306:H307"/>
    <mergeCell ref="G308:G309"/>
    <mergeCell ref="F308:F309"/>
    <mergeCell ref="H308:H309"/>
    <mergeCell ref="E308:E309"/>
    <mergeCell ref="C304:C305"/>
    <mergeCell ref="B304:B305"/>
    <mergeCell ref="A304:A305"/>
    <mergeCell ref="E310:E311"/>
    <mergeCell ref="F310:F311"/>
    <mergeCell ref="G310:G311"/>
    <mergeCell ref="H310:H311"/>
    <mergeCell ref="C318:C319"/>
    <mergeCell ref="B320:B321"/>
    <mergeCell ref="C320:C321"/>
    <mergeCell ref="B322:B323"/>
    <mergeCell ref="E318:E319"/>
    <mergeCell ref="D318:D319"/>
    <mergeCell ref="D320:D321"/>
    <mergeCell ref="F314:F315"/>
    <mergeCell ref="F312:F313"/>
    <mergeCell ref="G312:G313"/>
    <mergeCell ref="H312:H313"/>
    <mergeCell ref="A312:A313"/>
    <mergeCell ref="A314:A315"/>
    <mergeCell ref="A316:A317"/>
    <mergeCell ref="G314:G315"/>
    <mergeCell ref="H314:H315"/>
    <mergeCell ref="E316:E317"/>
    <mergeCell ref="F316:F317"/>
    <mergeCell ref="G316:G317"/>
    <mergeCell ref="H316:H317"/>
    <mergeCell ref="E312:E313"/>
    <mergeCell ref="E314:E315"/>
    <mergeCell ref="D312:D313"/>
    <mergeCell ref="C312:C313"/>
    <mergeCell ref="B312:B313"/>
    <mergeCell ref="B314:B315"/>
    <mergeCell ref="B316:B317"/>
    <mergeCell ref="C314:C315"/>
    <mergeCell ref="C316:C317"/>
    <mergeCell ref="D316:D317"/>
    <mergeCell ref="D314:D315"/>
    <mergeCell ref="A326:A327"/>
    <mergeCell ref="A324:A325"/>
    <mergeCell ref="B324:B325"/>
    <mergeCell ref="C324:C325"/>
    <mergeCell ref="E324:E325"/>
    <mergeCell ref="F324:F325"/>
    <mergeCell ref="G324:G325"/>
    <mergeCell ref="D324:D325"/>
    <mergeCell ref="H324:H325"/>
    <mergeCell ref="H326:H327"/>
    <mergeCell ref="D326:D327"/>
    <mergeCell ref="E326:E327"/>
    <mergeCell ref="C326:C327"/>
    <mergeCell ref="F326:F327"/>
    <mergeCell ref="G326:G327"/>
    <mergeCell ref="B326:B327"/>
    <mergeCell ref="G318:G319"/>
    <mergeCell ref="F318:F319"/>
    <mergeCell ref="H318:H319"/>
    <mergeCell ref="G320:G321"/>
    <mergeCell ref="F320:F321"/>
    <mergeCell ref="E320:E321"/>
    <mergeCell ref="H320:H321"/>
    <mergeCell ref="C322:C323"/>
    <mergeCell ref="D322:D323"/>
    <mergeCell ref="E322:E323"/>
    <mergeCell ref="F322:F323"/>
    <mergeCell ref="G322:G323"/>
    <mergeCell ref="A320:A321"/>
    <mergeCell ref="A318:A319"/>
    <mergeCell ref="A322:A323"/>
    <mergeCell ref="B318:B319"/>
    <mergeCell ref="G328:G329"/>
    <mergeCell ref="H328:H329"/>
    <mergeCell ref="E330:E331"/>
    <mergeCell ref="E332:E333"/>
    <mergeCell ref="D328:D329"/>
    <mergeCell ref="C330:C331"/>
    <mergeCell ref="D330:D331"/>
    <mergeCell ref="F330:F331"/>
    <mergeCell ref="G330:G331"/>
    <mergeCell ref="H330:H331"/>
    <mergeCell ref="H332:H333"/>
    <mergeCell ref="G332:G333"/>
    <mergeCell ref="F332:F333"/>
    <mergeCell ref="D332:D333"/>
    <mergeCell ref="C332:C333"/>
    <mergeCell ref="A328:A329"/>
    <mergeCell ref="A332:A333"/>
    <mergeCell ref="A330:A331"/>
    <mergeCell ref="B328:B329"/>
    <mergeCell ref="B330:B331"/>
    <mergeCell ref="B332:B333"/>
    <mergeCell ref="C328:C329"/>
    <mergeCell ref="F328:F329"/>
    <mergeCell ref="E328:E329"/>
    <mergeCell ref="H334:H336"/>
    <mergeCell ref="F334:F336"/>
    <mergeCell ref="E334:E336"/>
    <mergeCell ref="E337:E338"/>
    <mergeCell ref="F337:F338"/>
    <mergeCell ref="D337:D338"/>
    <mergeCell ref="G337:G338"/>
    <mergeCell ref="H337:H338"/>
    <mergeCell ref="B339:B340"/>
    <mergeCell ref="C339:C340"/>
    <mergeCell ref="D339:D340"/>
    <mergeCell ref="E339:E340"/>
    <mergeCell ref="F339:F340"/>
    <mergeCell ref="G339:G340"/>
    <mergeCell ref="H339:H340"/>
    <mergeCell ref="A337:A338"/>
    <mergeCell ref="A334:A336"/>
    <mergeCell ref="A339:A340"/>
    <mergeCell ref="B334:B336"/>
    <mergeCell ref="C334:C336"/>
    <mergeCell ref="D334:D336"/>
    <mergeCell ref="B337:B338"/>
    <mergeCell ref="C337:C338"/>
    <mergeCell ref="G334:G336"/>
    <mergeCell ref="H341:H342"/>
    <mergeCell ref="H343:H344"/>
    <mergeCell ref="D343:D344"/>
    <mergeCell ref="C343:C344"/>
    <mergeCell ref="B343:B344"/>
    <mergeCell ref="B345:B346"/>
    <mergeCell ref="C345:C346"/>
    <mergeCell ref="F345:F346"/>
    <mergeCell ref="D345:D346"/>
    <mergeCell ref="G345:G346"/>
    <mergeCell ref="H345:H346"/>
    <mergeCell ref="A341:A342"/>
    <mergeCell ref="A343:A344"/>
    <mergeCell ref="A345:A346"/>
    <mergeCell ref="B341:B342"/>
    <mergeCell ref="C341:C342"/>
    <mergeCell ref="F341:F342"/>
    <mergeCell ref="G343:G344"/>
    <mergeCell ref="E343:E344"/>
    <mergeCell ref="E345:E346"/>
    <mergeCell ref="D341:D342"/>
    <mergeCell ref="E341:E342"/>
    <mergeCell ref="G341:G342"/>
    <mergeCell ref="F343:F344"/>
    <mergeCell ref="F355:F356"/>
    <mergeCell ref="G355:G356"/>
    <mergeCell ref="E357:E358"/>
    <mergeCell ref="A357:A358"/>
    <mergeCell ref="B357:B358"/>
    <mergeCell ref="C357:C358"/>
    <mergeCell ref="D357:D358"/>
    <mergeCell ref="F357:F358"/>
    <mergeCell ref="C347:C348"/>
    <mergeCell ref="A351:A352"/>
    <mergeCell ref="A347:A348"/>
    <mergeCell ref="A349:A350"/>
    <mergeCell ref="F347:F348"/>
    <mergeCell ref="G347:G348"/>
    <mergeCell ref="H347:H348"/>
    <mergeCell ref="E347:E348"/>
    <mergeCell ref="D347:D348"/>
    <mergeCell ref="C349:C350"/>
    <mergeCell ref="D349:D350"/>
    <mergeCell ref="B347:B348"/>
    <mergeCell ref="B349:B350"/>
    <mergeCell ref="G349:G350"/>
    <mergeCell ref="H349:H350"/>
    <mergeCell ref="F349:F350"/>
    <mergeCell ref="E349:E350"/>
    <mergeCell ref="B351:B352"/>
    <mergeCell ref="C351:C352"/>
    <mergeCell ref="D351:D352"/>
    <mergeCell ref="E351:E352"/>
    <mergeCell ref="G351:G352"/>
    <mergeCell ref="F351:F352"/>
    <mergeCell ref="H351:H352"/>
    <mergeCell ref="E365:E366"/>
    <mergeCell ref="G357:G358"/>
    <mergeCell ref="G359:G360"/>
    <mergeCell ref="F359:F360"/>
    <mergeCell ref="E359:E360"/>
    <mergeCell ref="D359:D360"/>
    <mergeCell ref="C359:C360"/>
    <mergeCell ref="A359:A360"/>
    <mergeCell ref="B359:B360"/>
    <mergeCell ref="B361:B362"/>
    <mergeCell ref="A361:A362"/>
    <mergeCell ref="C361:C362"/>
    <mergeCell ref="D361:D362"/>
    <mergeCell ref="E361:E362"/>
    <mergeCell ref="F361:F362"/>
    <mergeCell ref="G361:G362"/>
    <mergeCell ref="H353:H354"/>
    <mergeCell ref="H355:H356"/>
    <mergeCell ref="H357:H358"/>
    <mergeCell ref="H359:H360"/>
    <mergeCell ref="F353:F354"/>
    <mergeCell ref="G353:G354"/>
    <mergeCell ref="E353:E354"/>
    <mergeCell ref="D353:D354"/>
    <mergeCell ref="A353:A354"/>
    <mergeCell ref="B353:B354"/>
    <mergeCell ref="C353:C354"/>
    <mergeCell ref="C355:C356"/>
    <mergeCell ref="B355:B356"/>
    <mergeCell ref="A355:A356"/>
    <mergeCell ref="D355:D356"/>
    <mergeCell ref="E355:E356"/>
    <mergeCell ref="A369:A370"/>
    <mergeCell ref="A367:A368"/>
    <mergeCell ref="B367:B368"/>
    <mergeCell ref="C367:C368"/>
    <mergeCell ref="B369:B370"/>
    <mergeCell ref="D367:D368"/>
    <mergeCell ref="F367:F368"/>
    <mergeCell ref="G367:G368"/>
    <mergeCell ref="H367:H368"/>
    <mergeCell ref="E367:E368"/>
    <mergeCell ref="F369:F370"/>
    <mergeCell ref="G369:G370"/>
    <mergeCell ref="H369:H370"/>
    <mergeCell ref="E369:E370"/>
    <mergeCell ref="D369:D370"/>
    <mergeCell ref="C369:C370"/>
    <mergeCell ref="H361:H362"/>
    <mergeCell ref="D365:D366"/>
    <mergeCell ref="A365:A366"/>
    <mergeCell ref="A363:A364"/>
    <mergeCell ref="B363:B364"/>
    <mergeCell ref="C363:C364"/>
    <mergeCell ref="D363:D364"/>
    <mergeCell ref="E363:E364"/>
    <mergeCell ref="G363:G364"/>
    <mergeCell ref="F363:F364"/>
    <mergeCell ref="H363:H364"/>
    <mergeCell ref="G365:G366"/>
    <mergeCell ref="H365:H366"/>
    <mergeCell ref="F365:F366"/>
    <mergeCell ref="C365:C366"/>
    <mergeCell ref="B365:B366"/>
    <mergeCell ref="A371:A372"/>
    <mergeCell ref="B371:B372"/>
    <mergeCell ref="C371:C372"/>
    <mergeCell ref="D371:D372"/>
    <mergeCell ref="E371:E372"/>
    <mergeCell ref="F371:F372"/>
    <mergeCell ref="G371:G372"/>
    <mergeCell ref="H371:H372"/>
    <mergeCell ref="A377:A378"/>
    <mergeCell ref="B375:B376"/>
    <mergeCell ref="B373:B374"/>
    <mergeCell ref="A373:A374"/>
    <mergeCell ref="A375:A376"/>
    <mergeCell ref="C373:C374"/>
    <mergeCell ref="D373:D374"/>
    <mergeCell ref="D375:D376"/>
    <mergeCell ref="C375:C376"/>
    <mergeCell ref="F373:F374"/>
    <mergeCell ref="E373:E374"/>
    <mergeCell ref="C377:C378"/>
    <mergeCell ref="B377:B378"/>
    <mergeCell ref="D377:D378"/>
    <mergeCell ref="G373:G374"/>
    <mergeCell ref="G375:G376"/>
    <mergeCell ref="E379:E380"/>
    <mergeCell ref="F379:F380"/>
    <mergeCell ref="G379:G380"/>
    <mergeCell ref="F381:F382"/>
    <mergeCell ref="E381:E382"/>
    <mergeCell ref="D379:D380"/>
    <mergeCell ref="D381:D382"/>
    <mergeCell ref="H373:H374"/>
    <mergeCell ref="F375:F376"/>
    <mergeCell ref="E375:E376"/>
    <mergeCell ref="F377:F378"/>
    <mergeCell ref="E377:E378"/>
    <mergeCell ref="G377:G378"/>
    <mergeCell ref="H375:H376"/>
    <mergeCell ref="H377:H378"/>
    <mergeCell ref="A379:A380"/>
    <mergeCell ref="B379:B380"/>
    <mergeCell ref="C379:C380"/>
    <mergeCell ref="H379:H380"/>
    <mergeCell ref="D389:D390"/>
    <mergeCell ref="H389:H390"/>
    <mergeCell ref="H381:H382"/>
    <mergeCell ref="G381:G382"/>
    <mergeCell ref="A383:A384"/>
    <mergeCell ref="B383:B384"/>
    <mergeCell ref="A385:A386"/>
    <mergeCell ref="B385:B386"/>
    <mergeCell ref="A387:A388"/>
    <mergeCell ref="B387:B388"/>
    <mergeCell ref="C385:C386"/>
    <mergeCell ref="C383:C384"/>
    <mergeCell ref="D383:D384"/>
    <mergeCell ref="E383:E384"/>
    <mergeCell ref="F383:F384"/>
    <mergeCell ref="E385:E386"/>
    <mergeCell ref="D385:D386"/>
    <mergeCell ref="D387:D388"/>
    <mergeCell ref="G383:G384"/>
    <mergeCell ref="C387:C388"/>
    <mergeCell ref="H383:H384"/>
    <mergeCell ref="G385:G386"/>
    <mergeCell ref="H385:H386"/>
    <mergeCell ref="F385:F386"/>
    <mergeCell ref="F387:F388"/>
    <mergeCell ref="G387:G388"/>
    <mergeCell ref="C381:C382"/>
    <mergeCell ref="A381:A382"/>
    <mergeCell ref="B381:B382"/>
    <mergeCell ref="D393:D394"/>
    <mergeCell ref="C393:C394"/>
    <mergeCell ref="B393:B394"/>
    <mergeCell ref="G395:G396"/>
    <mergeCell ref="F395:F396"/>
    <mergeCell ref="H395:H396"/>
    <mergeCell ref="E395:E396"/>
    <mergeCell ref="D395:D396"/>
    <mergeCell ref="C395:C396"/>
    <mergeCell ref="B395:B396"/>
    <mergeCell ref="E387:E388"/>
    <mergeCell ref="H387:H388"/>
    <mergeCell ref="A395:A396"/>
    <mergeCell ref="A393:A394"/>
    <mergeCell ref="E391:E392"/>
    <mergeCell ref="F391:F392"/>
    <mergeCell ref="E393:E394"/>
    <mergeCell ref="F393:F394"/>
    <mergeCell ref="G393:G394"/>
    <mergeCell ref="G391:G392"/>
    <mergeCell ref="H391:H392"/>
    <mergeCell ref="H393:H394"/>
    <mergeCell ref="D391:D392"/>
    <mergeCell ref="C391:C392"/>
    <mergeCell ref="B391:B392"/>
    <mergeCell ref="A391:A392"/>
    <mergeCell ref="A389:A390"/>
    <mergeCell ref="F389:F390"/>
    <mergeCell ref="G389:G390"/>
    <mergeCell ref="E389:E390"/>
    <mergeCell ref="C389:C390"/>
    <mergeCell ref="B389:B390"/>
    <mergeCell ref="G399:G400"/>
    <mergeCell ref="G397:G398"/>
    <mergeCell ref="F399:F400"/>
    <mergeCell ref="H397:H398"/>
    <mergeCell ref="H399:H400"/>
    <mergeCell ref="H401:H402"/>
    <mergeCell ref="G401:G402"/>
    <mergeCell ref="F401:F402"/>
    <mergeCell ref="C401:C402"/>
    <mergeCell ref="D401:D402"/>
    <mergeCell ref="C397:C398"/>
    <mergeCell ref="B397:B398"/>
    <mergeCell ref="A397:A398"/>
    <mergeCell ref="A399:A400"/>
    <mergeCell ref="D397:D398"/>
    <mergeCell ref="E397:E398"/>
    <mergeCell ref="E399:E400"/>
    <mergeCell ref="E401:E402"/>
    <mergeCell ref="F397:F398"/>
    <mergeCell ref="D399:D400"/>
    <mergeCell ref="C399:C400"/>
    <mergeCell ref="B399:B400"/>
    <mergeCell ref="B401:B402"/>
    <mergeCell ref="A401:A402"/>
    <mergeCell ref="A407:A408"/>
    <mergeCell ref="B407:B408"/>
    <mergeCell ref="E407:E408"/>
    <mergeCell ref="F407:F408"/>
    <mergeCell ref="D407:D408"/>
    <mergeCell ref="C407:C408"/>
    <mergeCell ref="G407:G408"/>
    <mergeCell ref="H407:H408"/>
    <mergeCell ref="B409:B410"/>
    <mergeCell ref="A409:A410"/>
    <mergeCell ref="C409:C410"/>
    <mergeCell ref="D409:D410"/>
    <mergeCell ref="E409:E410"/>
    <mergeCell ref="F409:F410"/>
    <mergeCell ref="G409:G410"/>
    <mergeCell ref="H409:H410"/>
    <mergeCell ref="A403:A404"/>
    <mergeCell ref="C403:C404"/>
    <mergeCell ref="B403:B404"/>
    <mergeCell ref="D403:D404"/>
    <mergeCell ref="E403:E404"/>
    <mergeCell ref="F403:F404"/>
    <mergeCell ref="G403:G404"/>
    <mergeCell ref="H403:H404"/>
    <mergeCell ref="A405:A406"/>
    <mergeCell ref="C405:C406"/>
    <mergeCell ref="B405:B406"/>
    <mergeCell ref="D405:D406"/>
    <mergeCell ref="E405:E406"/>
    <mergeCell ref="F405:F406"/>
    <mergeCell ref="G405:G406"/>
    <mergeCell ref="H405:H406"/>
    <mergeCell ref="A415:A416"/>
    <mergeCell ref="C415:C416"/>
    <mergeCell ref="B415:B416"/>
    <mergeCell ref="E415:E416"/>
    <mergeCell ref="D415:D416"/>
    <mergeCell ref="F415:F416"/>
    <mergeCell ref="G415:G416"/>
    <mergeCell ref="H415:H416"/>
    <mergeCell ref="E417:E418"/>
    <mergeCell ref="A411:A412"/>
    <mergeCell ref="B411:B412"/>
    <mergeCell ref="C411:C412"/>
    <mergeCell ref="D411:D412"/>
    <mergeCell ref="E411:E412"/>
    <mergeCell ref="F411:F412"/>
    <mergeCell ref="G411:G412"/>
    <mergeCell ref="H411:H412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A421:A422"/>
    <mergeCell ref="B421:B422"/>
    <mergeCell ref="C421:C422"/>
    <mergeCell ref="E421:E422"/>
    <mergeCell ref="D421:D422"/>
    <mergeCell ref="F421:F422"/>
    <mergeCell ref="G421:G422"/>
    <mergeCell ref="H421:H422"/>
    <mergeCell ref="A423:A424"/>
    <mergeCell ref="G423:G424"/>
    <mergeCell ref="H423:H424"/>
    <mergeCell ref="A419:A420"/>
    <mergeCell ref="A417:A418"/>
    <mergeCell ref="B417:B418"/>
    <mergeCell ref="C417:C418"/>
    <mergeCell ref="D417:D418"/>
    <mergeCell ref="F417:F418"/>
    <mergeCell ref="G417:G418"/>
    <mergeCell ref="H417:H418"/>
    <mergeCell ref="H419:H420"/>
    <mergeCell ref="G419:G420"/>
    <mergeCell ref="F419:F420"/>
    <mergeCell ref="E419:E420"/>
    <mergeCell ref="D419:D420"/>
    <mergeCell ref="C419:C420"/>
    <mergeCell ref="B419:B420"/>
    <mergeCell ref="G425:G426"/>
    <mergeCell ref="H425:H426"/>
    <mergeCell ref="E427:E428"/>
    <mergeCell ref="D427:D428"/>
    <mergeCell ref="C427:C428"/>
    <mergeCell ref="C429:C430"/>
    <mergeCell ref="B427:B428"/>
    <mergeCell ref="A429:A430"/>
    <mergeCell ref="A431:A432"/>
    <mergeCell ref="A425:A426"/>
    <mergeCell ref="A427:A428"/>
    <mergeCell ref="B423:B424"/>
    <mergeCell ref="C423:C424"/>
    <mergeCell ref="D423:D424"/>
    <mergeCell ref="B425:B426"/>
    <mergeCell ref="C425:C426"/>
    <mergeCell ref="E423:E424"/>
    <mergeCell ref="F423:F424"/>
    <mergeCell ref="F425:F426"/>
    <mergeCell ref="E425:E426"/>
    <mergeCell ref="D425:D426"/>
    <mergeCell ref="H429:H430"/>
    <mergeCell ref="G429:G430"/>
    <mergeCell ref="F429:F430"/>
    <mergeCell ref="F427:F428"/>
    <mergeCell ref="G427:G428"/>
    <mergeCell ref="H427:H428"/>
    <mergeCell ref="E429:E430"/>
    <mergeCell ref="D429:D430"/>
    <mergeCell ref="B429:B430"/>
    <mergeCell ref="B431:B432"/>
    <mergeCell ref="C431:C432"/>
    <mergeCell ref="D431:D432"/>
    <mergeCell ref="E431:E432"/>
    <mergeCell ref="F431:F432"/>
    <mergeCell ref="H431:H432"/>
    <mergeCell ref="G431:G432"/>
    <mergeCell ref="B433:B434"/>
    <mergeCell ref="C433:C434"/>
    <mergeCell ref="D433:D434"/>
    <mergeCell ref="E433:E434"/>
    <mergeCell ref="F433:F434"/>
    <mergeCell ref="G433:G434"/>
    <mergeCell ref="H433:H434"/>
    <mergeCell ref="E435:E436"/>
    <mergeCell ref="F435:F436"/>
    <mergeCell ref="G435:G436"/>
    <mergeCell ref="H435:H436"/>
    <mergeCell ref="D435:D436"/>
    <mergeCell ref="C435:C436"/>
    <mergeCell ref="B435:B436"/>
    <mergeCell ref="A435:A436"/>
    <mergeCell ref="A437:A438"/>
    <mergeCell ref="B437:B438"/>
    <mergeCell ref="C437:C438"/>
    <mergeCell ref="D437:D438"/>
    <mergeCell ref="E437:E438"/>
    <mergeCell ref="F437:F438"/>
    <mergeCell ref="G437:G438"/>
    <mergeCell ref="H437:H438"/>
    <mergeCell ref="A433:A434"/>
    <mergeCell ref="H441:H442"/>
    <mergeCell ref="B439:B440"/>
    <mergeCell ref="C439:C440"/>
    <mergeCell ref="G439:G440"/>
    <mergeCell ref="F439:F440"/>
    <mergeCell ref="H439:H440"/>
    <mergeCell ref="E439:E440"/>
    <mergeCell ref="D439:D440"/>
    <mergeCell ref="E443:E444"/>
    <mergeCell ref="F443:F444"/>
    <mergeCell ref="G443:G444"/>
    <mergeCell ref="H443:H444"/>
    <mergeCell ref="D443:D444"/>
    <mergeCell ref="C443:C444"/>
    <mergeCell ref="B443:B444"/>
    <mergeCell ref="A439:A440"/>
    <mergeCell ref="A443:A444"/>
    <mergeCell ref="A441:A442"/>
    <mergeCell ref="B441:B442"/>
    <mergeCell ref="C441:C442"/>
    <mergeCell ref="D441:D442"/>
    <mergeCell ref="E441:E442"/>
    <mergeCell ref="F441:F442"/>
    <mergeCell ref="G441:G442"/>
    <mergeCell ref="H445:H446"/>
    <mergeCell ref="H447:H448"/>
    <mergeCell ref="A453:A454"/>
    <mergeCell ref="A451:A452"/>
    <mergeCell ref="G449:G450"/>
    <mergeCell ref="H449:H450"/>
    <mergeCell ref="G451:G452"/>
    <mergeCell ref="H451:H452"/>
    <mergeCell ref="G453:G454"/>
    <mergeCell ref="H453:H454"/>
    <mergeCell ref="A445:A446"/>
    <mergeCell ref="B447:B448"/>
    <mergeCell ref="B445:B446"/>
    <mergeCell ref="A447:A448"/>
    <mergeCell ref="A449:A450"/>
    <mergeCell ref="C445:C446"/>
    <mergeCell ref="D445:D446"/>
    <mergeCell ref="E445:E446"/>
    <mergeCell ref="F445:F446"/>
    <mergeCell ref="A455:A456"/>
    <mergeCell ref="B451:B452"/>
    <mergeCell ref="B453:B454"/>
    <mergeCell ref="C451:C452"/>
    <mergeCell ref="C449:C450"/>
    <mergeCell ref="B449:B450"/>
    <mergeCell ref="D449:D450"/>
    <mergeCell ref="E449:E450"/>
    <mergeCell ref="F449:F450"/>
    <mergeCell ref="F451:F452"/>
    <mergeCell ref="E451:E452"/>
    <mergeCell ref="D451:D452"/>
    <mergeCell ref="D453:D454"/>
    <mergeCell ref="C453:C454"/>
    <mergeCell ref="E453:E454"/>
    <mergeCell ref="F453:F454"/>
    <mergeCell ref="G445:G446"/>
    <mergeCell ref="C455:C456"/>
    <mergeCell ref="B455:B456"/>
    <mergeCell ref="D455:D456"/>
    <mergeCell ref="F455:F456"/>
    <mergeCell ref="E455:E456"/>
    <mergeCell ref="G455:G456"/>
    <mergeCell ref="F447:F448"/>
    <mergeCell ref="G447:G448"/>
    <mergeCell ref="C447:C448"/>
    <mergeCell ref="D447:D448"/>
    <mergeCell ref="E447:E448"/>
    <mergeCell ref="F457:F458"/>
    <mergeCell ref="G457:G458"/>
    <mergeCell ref="H457:H458"/>
    <mergeCell ref="E459:E460"/>
    <mergeCell ref="F459:F460"/>
    <mergeCell ref="G459:G460"/>
    <mergeCell ref="H459:H460"/>
    <mergeCell ref="D459:D460"/>
    <mergeCell ref="C459:C460"/>
    <mergeCell ref="A459:A460"/>
    <mergeCell ref="A457:A458"/>
    <mergeCell ref="A461:A462"/>
    <mergeCell ref="D457:D458"/>
    <mergeCell ref="E457:E458"/>
    <mergeCell ref="C457:C458"/>
    <mergeCell ref="B457:B458"/>
    <mergeCell ref="B459:B460"/>
    <mergeCell ref="B461:B462"/>
    <mergeCell ref="C461:C462"/>
    <mergeCell ref="E461:E462"/>
    <mergeCell ref="D461:D462"/>
    <mergeCell ref="F461:F462"/>
    <mergeCell ref="G461:G462"/>
    <mergeCell ref="H461:H462"/>
    <mergeCell ref="E463:E464"/>
    <mergeCell ref="A463:A464"/>
    <mergeCell ref="C463:C464"/>
    <mergeCell ref="B463:B464"/>
    <mergeCell ref="B465:B466"/>
    <mergeCell ref="A465:A466"/>
    <mergeCell ref="D463:D464"/>
    <mergeCell ref="D465:D466"/>
    <mergeCell ref="F463:F464"/>
    <mergeCell ref="G463:G464"/>
    <mergeCell ref="H463:H464"/>
    <mergeCell ref="C465:C466"/>
    <mergeCell ref="E465:E466"/>
    <mergeCell ref="F465:F466"/>
    <mergeCell ref="G465:G466"/>
    <mergeCell ref="H465:H466"/>
    <mergeCell ref="B467:B468"/>
    <mergeCell ref="A467:A468"/>
    <mergeCell ref="C467:C468"/>
    <mergeCell ref="D467:D468"/>
    <mergeCell ref="F467:F468"/>
    <mergeCell ref="E467:E468"/>
    <mergeCell ref="G467:G468"/>
    <mergeCell ref="H467:H468"/>
    <mergeCell ref="A469:A470"/>
    <mergeCell ref="G469:G470"/>
    <mergeCell ref="H469:H470"/>
    <mergeCell ref="E469:E470"/>
    <mergeCell ref="D469:D470"/>
    <mergeCell ref="C469:C470"/>
    <mergeCell ref="B469:B470"/>
    <mergeCell ref="F469:F470"/>
    <mergeCell ref="G477:G478"/>
    <mergeCell ref="G471:G472"/>
    <mergeCell ref="H471:H472"/>
    <mergeCell ref="E475:E476"/>
    <mergeCell ref="E473:E474"/>
    <mergeCell ref="F473:F474"/>
    <mergeCell ref="C473:C474"/>
    <mergeCell ref="B475:B476"/>
    <mergeCell ref="C475:C476"/>
    <mergeCell ref="D475:D476"/>
    <mergeCell ref="D473:D474"/>
    <mergeCell ref="G473:G474"/>
    <mergeCell ref="H473:H474"/>
    <mergeCell ref="H475:H476"/>
    <mergeCell ref="G475:G476"/>
    <mergeCell ref="F475:F476"/>
    <mergeCell ref="A471:A472"/>
    <mergeCell ref="A473:A474"/>
    <mergeCell ref="H477:H478"/>
    <mergeCell ref="F477:F478"/>
    <mergeCell ref="B471:B472"/>
    <mergeCell ref="B473:B474"/>
    <mergeCell ref="E471:E472"/>
    <mergeCell ref="D471:D472"/>
    <mergeCell ref="C471:C472"/>
    <mergeCell ref="F471:F472"/>
    <mergeCell ref="G479:G480"/>
    <mergeCell ref="E479:E480"/>
    <mergeCell ref="D479:D480"/>
    <mergeCell ref="C479:C480"/>
    <mergeCell ref="H479:H480"/>
    <mergeCell ref="A475:A476"/>
    <mergeCell ref="A477:A478"/>
    <mergeCell ref="A479:A480"/>
    <mergeCell ref="B479:B480"/>
    <mergeCell ref="B477:B478"/>
    <mergeCell ref="C477:C478"/>
    <mergeCell ref="D477:D478"/>
    <mergeCell ref="E477:E478"/>
    <mergeCell ref="F479:F480"/>
    <mergeCell ref="A483:A484"/>
    <mergeCell ref="B481:B482"/>
    <mergeCell ref="A481:A482"/>
    <mergeCell ref="C481:C482"/>
    <mergeCell ref="D481:D482"/>
    <mergeCell ref="E481:E482"/>
    <mergeCell ref="F481:F482"/>
    <mergeCell ref="G481:G482"/>
    <mergeCell ref="H481:H482"/>
    <mergeCell ref="G483:G484"/>
    <mergeCell ref="F483:F484"/>
    <mergeCell ref="H483:H484"/>
    <mergeCell ref="E483:E484"/>
    <mergeCell ref="D483:D484"/>
    <mergeCell ref="C483:C484"/>
    <mergeCell ref="B483:B484"/>
    <mergeCell ref="B491:B492"/>
    <mergeCell ref="A485:A486"/>
    <mergeCell ref="B485:B486"/>
    <mergeCell ref="C485:C486"/>
    <mergeCell ref="D485:D486"/>
    <mergeCell ref="E485:E486"/>
    <mergeCell ref="F485:F486"/>
    <mergeCell ref="G485:G486"/>
    <mergeCell ref="H485:H486"/>
    <mergeCell ref="H487:H488"/>
    <mergeCell ref="G487:G488"/>
    <mergeCell ref="F487:F488"/>
    <mergeCell ref="E487:E488"/>
    <mergeCell ref="D487:D488"/>
    <mergeCell ref="C487:C488"/>
    <mergeCell ref="B487:B488"/>
    <mergeCell ref="A487:A488"/>
    <mergeCell ref="F491:F492"/>
    <mergeCell ref="F489:F490"/>
    <mergeCell ref="G489:G490"/>
    <mergeCell ref="H489:H490"/>
    <mergeCell ref="H491:H492"/>
    <mergeCell ref="G491:G492"/>
    <mergeCell ref="B489:B490"/>
    <mergeCell ref="A489:A490"/>
    <mergeCell ref="A491:A492"/>
    <mergeCell ref="C489:C490"/>
    <mergeCell ref="D489:D490"/>
    <mergeCell ref="E489:E490"/>
    <mergeCell ref="E491:E492"/>
    <mergeCell ref="D491:D492"/>
    <mergeCell ref="C491:C492"/>
    <mergeCell ref="A493:A494"/>
    <mergeCell ref="A495:A496"/>
    <mergeCell ref="A497:A498"/>
    <mergeCell ref="B495:B496"/>
    <mergeCell ref="B497:B498"/>
    <mergeCell ref="C495:C496"/>
    <mergeCell ref="D495:D496"/>
    <mergeCell ref="E495:E496"/>
    <mergeCell ref="F495:F496"/>
    <mergeCell ref="G495:G496"/>
    <mergeCell ref="H495:H496"/>
    <mergeCell ref="H497:H498"/>
    <mergeCell ref="G497:G498"/>
    <mergeCell ref="F497:F498"/>
    <mergeCell ref="C497:C498"/>
    <mergeCell ref="D497:D498"/>
    <mergeCell ref="E497:E498"/>
    <mergeCell ref="H501:H502"/>
    <mergeCell ref="H503:H504"/>
    <mergeCell ref="G503:G504"/>
    <mergeCell ref="F503:F504"/>
    <mergeCell ref="E503:E504"/>
    <mergeCell ref="D503:D504"/>
    <mergeCell ref="C503:C504"/>
    <mergeCell ref="B503:B504"/>
    <mergeCell ref="B499:B500"/>
    <mergeCell ref="C499:C500"/>
    <mergeCell ref="E499:E500"/>
    <mergeCell ref="D499:D500"/>
    <mergeCell ref="F499:F500"/>
    <mergeCell ref="G499:G500"/>
    <mergeCell ref="H499:H500"/>
    <mergeCell ref="A499:A500"/>
    <mergeCell ref="A501:A502"/>
    <mergeCell ref="A503:A504"/>
    <mergeCell ref="C501:C502"/>
    <mergeCell ref="B501:B502"/>
    <mergeCell ref="D501:D502"/>
    <mergeCell ref="E501:E502"/>
    <mergeCell ref="F501:F502"/>
    <mergeCell ref="G501:G502"/>
    <mergeCell ref="A512:A513"/>
    <mergeCell ref="B512:B513"/>
    <mergeCell ref="C512:C513"/>
    <mergeCell ref="D512:D513"/>
    <mergeCell ref="E512:E513"/>
    <mergeCell ref="F512:F513"/>
    <mergeCell ref="G512:G513"/>
    <mergeCell ref="H512:H513"/>
    <mergeCell ref="A520:A521"/>
    <mergeCell ref="B520:B521"/>
    <mergeCell ref="C520:C521"/>
    <mergeCell ref="D520:D521"/>
    <mergeCell ref="E520:E521"/>
    <mergeCell ref="F520:F521"/>
    <mergeCell ref="G520:G521"/>
    <mergeCell ref="H520:H521"/>
    <mergeCell ref="A505:A507"/>
    <mergeCell ref="B505:B507"/>
    <mergeCell ref="C505:C507"/>
    <mergeCell ref="D505:D507"/>
    <mergeCell ref="E505:E507"/>
    <mergeCell ref="F505:F507"/>
    <mergeCell ref="G505:G507"/>
    <mergeCell ref="A508:A509"/>
    <mergeCell ref="B508:B509"/>
    <mergeCell ref="C508:C509"/>
    <mergeCell ref="D508:D509"/>
    <mergeCell ref="E508:E509"/>
    <mergeCell ref="F508:F509"/>
    <mergeCell ref="G508:G509"/>
    <mergeCell ref="H508:H509"/>
    <mergeCell ref="H505:H507"/>
    <mergeCell ref="A526:A527"/>
    <mergeCell ref="E524:E525"/>
    <mergeCell ref="D524:D525"/>
    <mergeCell ref="C524:C525"/>
    <mergeCell ref="B524:B525"/>
    <mergeCell ref="B526:B527"/>
    <mergeCell ref="F524:F525"/>
    <mergeCell ref="A528:A530"/>
    <mergeCell ref="B528:B530"/>
    <mergeCell ref="A522:A523"/>
    <mergeCell ref="B522:B523"/>
    <mergeCell ref="C522:C523"/>
    <mergeCell ref="F522:F523"/>
    <mergeCell ref="G522:G523"/>
    <mergeCell ref="E522:E523"/>
    <mergeCell ref="D522:D523"/>
    <mergeCell ref="H522:H523"/>
    <mergeCell ref="A524:A525"/>
    <mergeCell ref="G524:G525"/>
    <mergeCell ref="H524:H525"/>
    <mergeCell ref="C531:C532"/>
    <mergeCell ref="C533:C534"/>
    <mergeCell ref="B533:B534"/>
    <mergeCell ref="D531:D532"/>
    <mergeCell ref="E531:E532"/>
    <mergeCell ref="F531:F532"/>
    <mergeCell ref="H526:H527"/>
    <mergeCell ref="G526:G527"/>
    <mergeCell ref="F526:F527"/>
    <mergeCell ref="E526:E527"/>
    <mergeCell ref="D526:D527"/>
    <mergeCell ref="C526:C527"/>
    <mergeCell ref="C528:C530"/>
    <mergeCell ref="D528:D530"/>
    <mergeCell ref="E528:E530"/>
    <mergeCell ref="F528:F530"/>
    <mergeCell ref="G528:G530"/>
    <mergeCell ref="H528:H530"/>
    <mergeCell ref="B542:B544"/>
    <mergeCell ref="A542:A544"/>
    <mergeCell ref="C542:C544"/>
    <mergeCell ref="F542:F544"/>
    <mergeCell ref="G542:G544"/>
    <mergeCell ref="E542:E544"/>
    <mergeCell ref="D542:D544"/>
    <mergeCell ref="A545:A547"/>
    <mergeCell ref="B545:B547"/>
    <mergeCell ref="C545:C547"/>
    <mergeCell ref="E545:E547"/>
    <mergeCell ref="D545:D547"/>
    <mergeCell ref="F545:F547"/>
    <mergeCell ref="G545:G547"/>
    <mergeCell ref="G531:G532"/>
    <mergeCell ref="H531:H532"/>
    <mergeCell ref="D533:D534"/>
    <mergeCell ref="E533:E534"/>
    <mergeCell ref="G533:G534"/>
    <mergeCell ref="F533:F534"/>
    <mergeCell ref="H533:H534"/>
    <mergeCell ref="A535:A536"/>
    <mergeCell ref="C535:C536"/>
    <mergeCell ref="B535:B536"/>
    <mergeCell ref="D535:D536"/>
    <mergeCell ref="E535:E536"/>
    <mergeCell ref="F535:F536"/>
    <mergeCell ref="G535:G536"/>
    <mergeCell ref="H535:H536"/>
    <mergeCell ref="A531:A532"/>
    <mergeCell ref="A533:A534"/>
    <mergeCell ref="B531:B532"/>
    <mergeCell ref="A551:A554"/>
    <mergeCell ref="B551:B554"/>
    <mergeCell ref="C551:C554"/>
    <mergeCell ref="D551:D554"/>
    <mergeCell ref="E551:E554"/>
    <mergeCell ref="G551:G554"/>
    <mergeCell ref="F551:F554"/>
    <mergeCell ref="H551:H554"/>
    <mergeCell ref="A555:A557"/>
    <mergeCell ref="B555:B557"/>
    <mergeCell ref="C555:C557"/>
    <mergeCell ref="F555:F557"/>
    <mergeCell ref="G555:G557"/>
    <mergeCell ref="E555:E557"/>
    <mergeCell ref="D555:D557"/>
    <mergeCell ref="H555:H557"/>
    <mergeCell ref="H545:H547"/>
    <mergeCell ref="A548:A550"/>
    <mergeCell ref="B548:B550"/>
    <mergeCell ref="C548:C550"/>
    <mergeCell ref="E548:E550"/>
    <mergeCell ref="D548:D550"/>
    <mergeCell ref="F548:F550"/>
    <mergeCell ref="G548:G550"/>
    <mergeCell ref="H548:H550"/>
    <mergeCell ref="A563:A564"/>
    <mergeCell ref="B563:B564"/>
    <mergeCell ref="C563:C564"/>
    <mergeCell ref="C561:C562"/>
    <mergeCell ref="D561:D562"/>
    <mergeCell ref="E561:E562"/>
    <mergeCell ref="F561:F562"/>
    <mergeCell ref="G561:G562"/>
    <mergeCell ref="H561:H562"/>
    <mergeCell ref="D563:D564"/>
    <mergeCell ref="E563:E564"/>
    <mergeCell ref="F563:F564"/>
    <mergeCell ref="G563:G564"/>
    <mergeCell ref="H563:H564"/>
    <mergeCell ref="A558:A560"/>
    <mergeCell ref="B558:B560"/>
    <mergeCell ref="C558:C560"/>
    <mergeCell ref="D558:D560"/>
    <mergeCell ref="E558:E560"/>
    <mergeCell ref="F558:F560"/>
    <mergeCell ref="G558:G560"/>
    <mergeCell ref="H558:H560"/>
    <mergeCell ref="A561:A562"/>
    <mergeCell ref="B561:B562"/>
    <mergeCell ref="C565:C566"/>
    <mergeCell ref="E565:E566"/>
    <mergeCell ref="F565:F566"/>
    <mergeCell ref="G565:G566"/>
    <mergeCell ref="H565:H566"/>
    <mergeCell ref="D565:D566"/>
    <mergeCell ref="C567:C568"/>
    <mergeCell ref="D567:D568"/>
    <mergeCell ref="E567:E568"/>
    <mergeCell ref="F567:F568"/>
    <mergeCell ref="G567:G568"/>
    <mergeCell ref="H567:H568"/>
    <mergeCell ref="A565:A566"/>
    <mergeCell ref="A573:A574"/>
    <mergeCell ref="B573:B574"/>
    <mergeCell ref="B571:B572"/>
    <mergeCell ref="A571:A572"/>
    <mergeCell ref="A569:A570"/>
    <mergeCell ref="B569:B570"/>
    <mergeCell ref="A567:A568"/>
    <mergeCell ref="B567:B568"/>
    <mergeCell ref="B565:B566"/>
    <mergeCell ref="C581:C582"/>
    <mergeCell ref="C579:C580"/>
    <mergeCell ref="A579:A580"/>
    <mergeCell ref="B579:B580"/>
    <mergeCell ref="D579:D580"/>
    <mergeCell ref="F579:F580"/>
    <mergeCell ref="E579:E580"/>
    <mergeCell ref="E581:E582"/>
    <mergeCell ref="G579:G580"/>
    <mergeCell ref="D581:D582"/>
    <mergeCell ref="H579:H580"/>
    <mergeCell ref="H581:H582"/>
    <mergeCell ref="G581:G582"/>
    <mergeCell ref="F581:F582"/>
    <mergeCell ref="B577:B578"/>
    <mergeCell ref="C569:C570"/>
    <mergeCell ref="G569:G570"/>
    <mergeCell ref="H569:H570"/>
    <mergeCell ref="F569:F570"/>
    <mergeCell ref="E569:E570"/>
    <mergeCell ref="D569:D570"/>
    <mergeCell ref="C571:C572"/>
    <mergeCell ref="D571:D572"/>
    <mergeCell ref="E571:E572"/>
    <mergeCell ref="F571:F572"/>
    <mergeCell ref="G571:G572"/>
    <mergeCell ref="H571:H572"/>
    <mergeCell ref="H455:H456"/>
    <mergeCell ref="C493:C494"/>
    <mergeCell ref="B493:B494"/>
    <mergeCell ref="F493:F494"/>
    <mergeCell ref="E493:E494"/>
    <mergeCell ref="D493:D494"/>
    <mergeCell ref="G493:G494"/>
    <mergeCell ref="H493:H494"/>
    <mergeCell ref="A850:J850"/>
    <mergeCell ref="A577:A578"/>
    <mergeCell ref="C577:C578"/>
    <mergeCell ref="F577:F578"/>
    <mergeCell ref="G577:G578"/>
    <mergeCell ref="H577:H578"/>
    <mergeCell ref="E577:E578"/>
    <mergeCell ref="D577:D578"/>
    <mergeCell ref="B575:B576"/>
    <mergeCell ref="C575:C576"/>
    <mergeCell ref="D575:D576"/>
    <mergeCell ref="F575:F576"/>
    <mergeCell ref="E575:E576"/>
    <mergeCell ref="G575:G576"/>
    <mergeCell ref="H575:H576"/>
    <mergeCell ref="C573:C574"/>
    <mergeCell ref="D573:D574"/>
    <mergeCell ref="E573:E574"/>
    <mergeCell ref="F573:F574"/>
    <mergeCell ref="G573:G574"/>
    <mergeCell ref="H573:H574"/>
    <mergeCell ref="A575:A576"/>
    <mergeCell ref="A581:A582"/>
    <mergeCell ref="B581:B582"/>
    <mergeCell ref="B736:B737"/>
    <mergeCell ref="C736:C737"/>
    <mergeCell ref="D736:D737"/>
    <mergeCell ref="E736:E737"/>
    <mergeCell ref="F736:F737"/>
    <mergeCell ref="G736:G737"/>
    <mergeCell ref="H736:H737"/>
    <mergeCell ref="J736:J737"/>
    <mergeCell ref="L736:L737"/>
    <mergeCell ref="N736:N737"/>
    <mergeCell ref="P736:P737"/>
    <mergeCell ref="R736:R737"/>
    <mergeCell ref="B738:B739"/>
    <mergeCell ref="C738:C739"/>
    <mergeCell ref="D738:D739"/>
    <mergeCell ref="E738:E739"/>
    <mergeCell ref="F738:F739"/>
    <mergeCell ref="G738:G739"/>
    <mergeCell ref="H738:H739"/>
    <mergeCell ref="J738:J739"/>
    <mergeCell ref="L738:L739"/>
    <mergeCell ref="N738:N739"/>
    <mergeCell ref="P738:P739"/>
    <mergeCell ref="R738:R739"/>
    <mergeCell ref="H740:H741"/>
    <mergeCell ref="J740:J741"/>
    <mergeCell ref="L740:L741"/>
    <mergeCell ref="N740:N741"/>
    <mergeCell ref="P740:P741"/>
    <mergeCell ref="R740:R741"/>
    <mergeCell ref="B742:B743"/>
    <mergeCell ref="C742:C743"/>
    <mergeCell ref="D742:D743"/>
    <mergeCell ref="E742:E743"/>
    <mergeCell ref="F742:F743"/>
    <mergeCell ref="G742:G743"/>
    <mergeCell ref="H742:H743"/>
    <mergeCell ref="J742:J743"/>
    <mergeCell ref="L742:L743"/>
    <mergeCell ref="N742:N743"/>
    <mergeCell ref="P742:P743"/>
    <mergeCell ref="R742:R743"/>
    <mergeCell ref="B740:B741"/>
    <mergeCell ref="C740:C741"/>
    <mergeCell ref="D740:D741"/>
    <mergeCell ref="E740:E741"/>
    <mergeCell ref="F740:F741"/>
    <mergeCell ref="G740:G741"/>
    <mergeCell ref="B744:B745"/>
    <mergeCell ref="C744:C745"/>
    <mergeCell ref="D744:D745"/>
    <mergeCell ref="E744:E745"/>
    <mergeCell ref="F744:F745"/>
    <mergeCell ref="G744:G745"/>
    <mergeCell ref="H744:H745"/>
    <mergeCell ref="J744:J745"/>
    <mergeCell ref="L744:L745"/>
    <mergeCell ref="N744:N745"/>
    <mergeCell ref="P744:P745"/>
    <mergeCell ref="R744:R745"/>
    <mergeCell ref="D746:D747"/>
    <mergeCell ref="E746:E747"/>
    <mergeCell ref="F746:F747"/>
    <mergeCell ref="G746:G747"/>
    <mergeCell ref="H746:H747"/>
    <mergeCell ref="J746:J747"/>
    <mergeCell ref="L746:L747"/>
    <mergeCell ref="N746:N747"/>
    <mergeCell ref="P746:P747"/>
    <mergeCell ref="R746:R747"/>
    <mergeCell ref="B748:B749"/>
    <mergeCell ref="C748:C749"/>
    <mergeCell ref="D748:D749"/>
    <mergeCell ref="E748:E749"/>
    <mergeCell ref="F748:F749"/>
    <mergeCell ref="G748:G749"/>
    <mergeCell ref="H748:H749"/>
    <mergeCell ref="J748:J749"/>
    <mergeCell ref="L748:L749"/>
    <mergeCell ref="N748:N749"/>
    <mergeCell ref="P748:P749"/>
    <mergeCell ref="R748:R749"/>
    <mergeCell ref="B750:B751"/>
    <mergeCell ref="C750:C751"/>
    <mergeCell ref="D750:D751"/>
    <mergeCell ref="E750:E751"/>
    <mergeCell ref="F750:F751"/>
    <mergeCell ref="G750:G751"/>
    <mergeCell ref="H750:H751"/>
    <mergeCell ref="J750:J751"/>
    <mergeCell ref="L750:L751"/>
    <mergeCell ref="N750:N751"/>
    <mergeCell ref="P750:P751"/>
    <mergeCell ref="R750:R751"/>
    <mergeCell ref="O748:O749"/>
    <mergeCell ref="Q748:Q749"/>
    <mergeCell ref="B754:B755"/>
    <mergeCell ref="C754:C755"/>
    <mergeCell ref="D754:D755"/>
    <mergeCell ref="E754:E755"/>
    <mergeCell ref="F754:F755"/>
    <mergeCell ref="G754:G755"/>
    <mergeCell ref="H754:H755"/>
    <mergeCell ref="J754:J755"/>
    <mergeCell ref="L754:L755"/>
    <mergeCell ref="N754:N755"/>
    <mergeCell ref="P754:P755"/>
    <mergeCell ref="R754:R755"/>
    <mergeCell ref="B756:B757"/>
    <mergeCell ref="C756:C757"/>
    <mergeCell ref="D756:D757"/>
    <mergeCell ref="E756:E757"/>
    <mergeCell ref="F756:F757"/>
    <mergeCell ref="G756:G757"/>
    <mergeCell ref="H756:H757"/>
    <mergeCell ref="J756:J757"/>
    <mergeCell ref="L756:L757"/>
    <mergeCell ref="N756:N757"/>
    <mergeCell ref="P756:P757"/>
    <mergeCell ref="R756:R757"/>
    <mergeCell ref="B759:B760"/>
    <mergeCell ref="C759:C760"/>
    <mergeCell ref="D759:D760"/>
    <mergeCell ref="E759:E760"/>
    <mergeCell ref="F759:F760"/>
    <mergeCell ref="G759:G760"/>
    <mergeCell ref="H759:H760"/>
    <mergeCell ref="J759:J760"/>
    <mergeCell ref="L759:L760"/>
    <mergeCell ref="N759:N760"/>
    <mergeCell ref="P759:P760"/>
    <mergeCell ref="R759:R760"/>
    <mergeCell ref="B761:B762"/>
    <mergeCell ref="C761:C762"/>
    <mergeCell ref="D761:D762"/>
    <mergeCell ref="E761:E762"/>
    <mergeCell ref="F761:F762"/>
    <mergeCell ref="G761:G762"/>
    <mergeCell ref="H761:H762"/>
    <mergeCell ref="J761:J762"/>
    <mergeCell ref="L761:L762"/>
    <mergeCell ref="N761:N762"/>
    <mergeCell ref="P761:P762"/>
    <mergeCell ref="R761:R762"/>
    <mergeCell ref="B763:B764"/>
    <mergeCell ref="C763:C764"/>
    <mergeCell ref="D763:D764"/>
    <mergeCell ref="E763:E764"/>
    <mergeCell ref="F763:F764"/>
    <mergeCell ref="G763:G764"/>
    <mergeCell ref="H763:H764"/>
    <mergeCell ref="J763:J764"/>
    <mergeCell ref="L763:L764"/>
    <mergeCell ref="N763:N764"/>
    <mergeCell ref="P763:P764"/>
    <mergeCell ref="R763:R764"/>
    <mergeCell ref="B766:B767"/>
    <mergeCell ref="C766:C767"/>
    <mergeCell ref="D766:D767"/>
    <mergeCell ref="E766:E767"/>
    <mergeCell ref="F766:F767"/>
    <mergeCell ref="G766:G767"/>
    <mergeCell ref="H766:H767"/>
    <mergeCell ref="J766:J767"/>
    <mergeCell ref="L766:L767"/>
    <mergeCell ref="N766:N767"/>
    <mergeCell ref="P766:P767"/>
    <mergeCell ref="R766:R767"/>
    <mergeCell ref="B769:B770"/>
    <mergeCell ref="C769:C770"/>
    <mergeCell ref="D769:D770"/>
    <mergeCell ref="E769:E770"/>
    <mergeCell ref="F769:F770"/>
    <mergeCell ref="G769:G770"/>
    <mergeCell ref="H769:H770"/>
    <mergeCell ref="J769:J770"/>
    <mergeCell ref="L769:L770"/>
    <mergeCell ref="N769:N770"/>
    <mergeCell ref="P769:P770"/>
    <mergeCell ref="R769:R770"/>
    <mergeCell ref="B771:B772"/>
    <mergeCell ref="C771:C772"/>
    <mergeCell ref="D771:D772"/>
    <mergeCell ref="E771:E772"/>
    <mergeCell ref="F771:F772"/>
    <mergeCell ref="G771:G772"/>
    <mergeCell ref="H771:H772"/>
    <mergeCell ref="J771:J772"/>
    <mergeCell ref="L771:L772"/>
    <mergeCell ref="N771:N772"/>
    <mergeCell ref="P771:P772"/>
    <mergeCell ref="R771:R772"/>
    <mergeCell ref="B774:B775"/>
    <mergeCell ref="C774:C775"/>
    <mergeCell ref="D774:D775"/>
    <mergeCell ref="E774:E775"/>
    <mergeCell ref="F774:F775"/>
    <mergeCell ref="G774:G775"/>
    <mergeCell ref="H774:H775"/>
    <mergeCell ref="J774:J775"/>
    <mergeCell ref="L774:L775"/>
    <mergeCell ref="N774:N775"/>
    <mergeCell ref="P774:P775"/>
    <mergeCell ref="R774:R775"/>
    <mergeCell ref="B776:B777"/>
    <mergeCell ref="C776:C777"/>
    <mergeCell ref="D776:D777"/>
    <mergeCell ref="E776:E777"/>
    <mergeCell ref="F776:F777"/>
    <mergeCell ref="G776:G777"/>
    <mergeCell ref="H776:H777"/>
    <mergeCell ref="J776:J777"/>
    <mergeCell ref="L776:L777"/>
    <mergeCell ref="N776:N777"/>
    <mergeCell ref="P776:P777"/>
    <mergeCell ref="R776:R777"/>
    <mergeCell ref="B778:B779"/>
    <mergeCell ref="C778:C779"/>
    <mergeCell ref="D778:D779"/>
    <mergeCell ref="E778:E779"/>
    <mergeCell ref="F778:F779"/>
    <mergeCell ref="G778:G779"/>
    <mergeCell ref="H778:H779"/>
    <mergeCell ref="J778:J779"/>
    <mergeCell ref="L778:L779"/>
    <mergeCell ref="N778:N779"/>
    <mergeCell ref="P778:P779"/>
    <mergeCell ref="R778:R779"/>
    <mergeCell ref="B780:B781"/>
    <mergeCell ref="C780:C781"/>
    <mergeCell ref="D780:D781"/>
    <mergeCell ref="E780:E781"/>
    <mergeCell ref="F780:F781"/>
    <mergeCell ref="G780:G781"/>
    <mergeCell ref="H780:H781"/>
    <mergeCell ref="J780:J781"/>
    <mergeCell ref="L780:L781"/>
    <mergeCell ref="N780:N781"/>
    <mergeCell ref="P780:P781"/>
    <mergeCell ref="R780:R781"/>
    <mergeCell ref="D783:D784"/>
    <mergeCell ref="E783:E784"/>
    <mergeCell ref="F783:F784"/>
    <mergeCell ref="G783:G784"/>
    <mergeCell ref="H783:H784"/>
    <mergeCell ref="J783:J784"/>
    <mergeCell ref="L783:L784"/>
    <mergeCell ref="N783:N784"/>
    <mergeCell ref="P783:P784"/>
    <mergeCell ref="R783:R784"/>
    <mergeCell ref="B788:B789"/>
    <mergeCell ref="C788:C789"/>
    <mergeCell ref="D788:D789"/>
    <mergeCell ref="E788:E789"/>
    <mergeCell ref="F788:F789"/>
    <mergeCell ref="G788:G789"/>
    <mergeCell ref="H788:H789"/>
    <mergeCell ref="J788:J789"/>
    <mergeCell ref="L788:L789"/>
    <mergeCell ref="N788:N789"/>
    <mergeCell ref="P788:P789"/>
    <mergeCell ref="R788:R789"/>
    <mergeCell ref="S748:S749"/>
    <mergeCell ref="Q766:Q767"/>
    <mergeCell ref="S766:S767"/>
    <mergeCell ref="Q771:Q772"/>
    <mergeCell ref="S771:S772"/>
    <mergeCell ref="Q780:Q781"/>
    <mergeCell ref="S780:S781"/>
    <mergeCell ref="A774:A775"/>
    <mergeCell ref="A776:A777"/>
    <mergeCell ref="A778:A779"/>
    <mergeCell ref="A780:A781"/>
    <mergeCell ref="A783:A784"/>
    <mergeCell ref="A788:A789"/>
    <mergeCell ref="A736:A737"/>
    <mergeCell ref="A738:A739"/>
    <mergeCell ref="A740:A741"/>
    <mergeCell ref="A742:A743"/>
    <mergeCell ref="A744:A745"/>
    <mergeCell ref="A746:A747"/>
    <mergeCell ref="A748:A749"/>
    <mergeCell ref="A750:A751"/>
    <mergeCell ref="A752:A753"/>
    <mergeCell ref="A754:A755"/>
    <mergeCell ref="A756:A757"/>
    <mergeCell ref="A759:A760"/>
    <mergeCell ref="A761:A762"/>
    <mergeCell ref="A763:A764"/>
    <mergeCell ref="A766:A767"/>
    <mergeCell ref="A769:A770"/>
    <mergeCell ref="A771:A772"/>
    <mergeCell ref="B783:B784"/>
    <mergeCell ref="C783:C784"/>
  </mergeCells>
  <conditionalFormatting sqref="G844:G848">
    <cfRule type="expression" dxfId="2" priority="13" stopIfTrue="1">
      <formula>HasError()</formula>
    </cfRule>
    <cfRule type="expression" dxfId="1" priority="14" stopIfTrue="1">
      <formula>LockedByCondition()</formula>
    </cfRule>
    <cfRule type="expression" dxfId="0" priority="15" stopIfTrue="1">
      <formula>Locked()</formula>
    </cfRule>
  </conditionalFormatting>
  <dataValidations count="4">
    <dataValidation type="list" errorStyle="information" allowBlank="1" showInputMessage="1" showErrorMessage="1" errorTitle="Выберите значение из списка" promptTitle="Выберите значение из списка" sqref="E844:E850 E820:E823 E817">
      <formula1>list_rnu_work</formula1>
    </dataValidation>
    <dataValidation errorStyle="information" allowBlank="1" showInputMessage="1" showErrorMessage="1" errorTitle="Выберите значение из списка" promptTitle="Выберите значение из списка" sqref="D851:D858"/>
    <dataValidation type="list" errorStyle="information" allowBlank="1" showInputMessage="1" showErrorMessage="1" errorTitle="Выберите значение из списка" promptTitle="Выберите значение из списка" sqref="E851:E858">
      <formula1>д</formula1>
    </dataValidation>
    <dataValidation type="list" errorStyle="information" allowBlank="1" showInputMessage="1" showErrorMessage="1" errorTitle="Выберите значение из списка" promptTitle="Выберите значение из списка" sqref="E735:E793">
      <formula1>а</formula1>
    </dataValidation>
  </dataValidations>
  <pageMargins left="0.19685039370078741" right="0.27559055118110237" top="0.47244094488188981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Криворотов</dc:creator>
  <cp:lastModifiedBy>Nisonova_S</cp:lastModifiedBy>
  <cp:lastPrinted>2023-10-20T07:14:13Z</cp:lastPrinted>
  <dcterms:created xsi:type="dcterms:W3CDTF">2017-10-13T13:05:14Z</dcterms:created>
  <dcterms:modified xsi:type="dcterms:W3CDTF">2023-10-25T14:12:39Z</dcterms:modified>
</cp:coreProperties>
</file>