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3845"/>
  </bookViews>
  <sheets>
    <sheet name="2023-2025" sheetId="5" r:id="rId1"/>
  </sheets>
  <externalReferences>
    <externalReference r:id="rId2"/>
  </externalReferences>
  <definedNames>
    <definedName name="_xlnm.Print_Titles" localSheetId="0">'2023-2025'!$A:$A</definedName>
    <definedName name="_xlnm.Print_Area" localSheetId="0">'2023-2025'!$A$1:$AR$50</definedName>
  </definedNames>
  <calcPr calcId="125725"/>
</workbook>
</file>

<file path=xl/calcChain.xml><?xml version="1.0" encoding="utf-8"?>
<calcChain xmlns="http://schemas.openxmlformats.org/spreadsheetml/2006/main">
  <c r="G13" i="5"/>
  <c r="D37"/>
  <c r="I28"/>
  <c r="N14"/>
  <c r="N42"/>
  <c r="N41"/>
  <c r="N40"/>
  <c r="N39"/>
  <c r="N38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3"/>
  <c r="N12"/>
  <c r="N11"/>
  <c r="N10"/>
  <c r="N9"/>
  <c r="O9"/>
  <c r="P9"/>
  <c r="U9" s="1"/>
  <c r="Q9"/>
  <c r="R9"/>
  <c r="S9"/>
  <c r="O10"/>
  <c r="P10"/>
  <c r="Q10"/>
  <c r="R10"/>
  <c r="S10"/>
  <c r="U10" s="1"/>
  <c r="O11"/>
  <c r="P11"/>
  <c r="Q11"/>
  <c r="R11"/>
  <c r="S11"/>
  <c r="U11" s="1"/>
  <c r="O12"/>
  <c r="P12"/>
  <c r="Q12"/>
  <c r="W12" s="1"/>
  <c r="R12"/>
  <c r="S12"/>
  <c r="O13"/>
  <c r="P13"/>
  <c r="Q13"/>
  <c r="R13"/>
  <c r="S13"/>
  <c r="W13" s="1"/>
  <c r="O14"/>
  <c r="P14"/>
  <c r="U14" s="1"/>
  <c r="Q14"/>
  <c r="R14"/>
  <c r="S14"/>
  <c r="O15"/>
  <c r="P15"/>
  <c r="W15" s="1"/>
  <c r="Q15"/>
  <c r="R15"/>
  <c r="S15"/>
  <c r="O16"/>
  <c r="P16"/>
  <c r="Q16"/>
  <c r="R16"/>
  <c r="S16"/>
  <c r="O17"/>
  <c r="P17"/>
  <c r="W17" s="1"/>
  <c r="R17"/>
  <c r="S17"/>
  <c r="O18"/>
  <c r="P18"/>
  <c r="U18" s="1"/>
  <c r="Q18"/>
  <c r="R18"/>
  <c r="W18" s="1"/>
  <c r="S18"/>
  <c r="O19"/>
  <c r="P19"/>
  <c r="Q19"/>
  <c r="U19" s="1"/>
  <c r="R19"/>
  <c r="S19"/>
  <c r="W19" s="1"/>
  <c r="O20"/>
  <c r="P20"/>
  <c r="Q20"/>
  <c r="R20"/>
  <c r="U20" s="1"/>
  <c r="S20"/>
  <c r="W20" s="1"/>
  <c r="O21"/>
  <c r="P21"/>
  <c r="U21" s="1"/>
  <c r="Q21"/>
  <c r="R21"/>
  <c r="S21"/>
  <c r="O22"/>
  <c r="P22"/>
  <c r="W22" s="1"/>
  <c r="Q22"/>
  <c r="R22"/>
  <c r="S22"/>
  <c r="O23"/>
  <c r="P23"/>
  <c r="W23" s="1"/>
  <c r="Q23"/>
  <c r="U23" s="1"/>
  <c r="R23"/>
  <c r="S23"/>
  <c r="O24"/>
  <c r="P24"/>
  <c r="Q24"/>
  <c r="R24"/>
  <c r="W24"/>
  <c r="Y24" s="1"/>
  <c r="S24"/>
  <c r="O25"/>
  <c r="P25"/>
  <c r="Q25"/>
  <c r="U25" s="1"/>
  <c r="R25"/>
  <c r="S25"/>
  <c r="W25"/>
  <c r="O26"/>
  <c r="P26"/>
  <c r="Q26"/>
  <c r="R26"/>
  <c r="S26"/>
  <c r="W26" s="1"/>
  <c r="O27"/>
  <c r="P27"/>
  <c r="U27" s="1"/>
  <c r="Q27"/>
  <c r="R27"/>
  <c r="S27"/>
  <c r="O28"/>
  <c r="P28"/>
  <c r="U28" s="1"/>
  <c r="Q28"/>
  <c r="R28"/>
  <c r="S28"/>
  <c r="O29"/>
  <c r="P29"/>
  <c r="W29" s="1"/>
  <c r="Q29"/>
  <c r="U29" s="1"/>
  <c r="R29"/>
  <c r="S29"/>
  <c r="O30"/>
  <c r="P30"/>
  <c r="U30" s="1"/>
  <c r="Q30"/>
  <c r="R30"/>
  <c r="S30"/>
  <c r="W30" s="1"/>
  <c r="O31"/>
  <c r="P31"/>
  <c r="Q31"/>
  <c r="U31" s="1"/>
  <c r="R31"/>
  <c r="S31"/>
  <c r="W31"/>
  <c r="O32"/>
  <c r="P32"/>
  <c r="W32" s="1"/>
  <c r="Q32"/>
  <c r="R32"/>
  <c r="S32"/>
  <c r="O33"/>
  <c r="P33"/>
  <c r="W33" s="1"/>
  <c r="U33"/>
  <c r="X33" s="1"/>
  <c r="Q33"/>
  <c r="R33"/>
  <c r="S33"/>
  <c r="O34"/>
  <c r="P34"/>
  <c r="Q34"/>
  <c r="W34" s="1"/>
  <c r="R34"/>
  <c r="S34"/>
  <c r="O35"/>
  <c r="P35"/>
  <c r="Q35"/>
  <c r="U35" s="1"/>
  <c r="R35"/>
  <c r="W35" s="1"/>
  <c r="S35"/>
  <c r="O36"/>
  <c r="P36"/>
  <c r="Q36"/>
  <c r="R36"/>
  <c r="S36"/>
  <c r="W36" s="1"/>
  <c r="O37"/>
  <c r="P37"/>
  <c r="Q37"/>
  <c r="R37"/>
  <c r="S37"/>
  <c r="AF37"/>
  <c r="AG37"/>
  <c r="AH37"/>
  <c r="AH45" s="1"/>
  <c r="AI37"/>
  <c r="AI45" s="1"/>
  <c r="AJ37"/>
  <c r="AJ45" s="1"/>
  <c r="AK37"/>
  <c r="AL37"/>
  <c r="AL45"/>
  <c r="AM37"/>
  <c r="AM45" s="1"/>
  <c r="AN37"/>
  <c r="AN45" s="1"/>
  <c r="AO37"/>
  <c r="AO45" s="1"/>
  <c r="AP37"/>
  <c r="O38"/>
  <c r="P38"/>
  <c r="Q38"/>
  <c r="U38" s="1"/>
  <c r="R38"/>
  <c r="S38"/>
  <c r="O39"/>
  <c r="P39"/>
  <c r="Q39"/>
  <c r="R39"/>
  <c r="S39"/>
  <c r="O40"/>
  <c r="P40"/>
  <c r="U40" s="1"/>
  <c r="Q40"/>
  <c r="R40"/>
  <c r="S40"/>
  <c r="O41"/>
  <c r="P41"/>
  <c r="Q41"/>
  <c r="U41" s="1"/>
  <c r="R41"/>
  <c r="S41"/>
  <c r="O42"/>
  <c r="P42"/>
  <c r="Q42"/>
  <c r="R42"/>
  <c r="S42"/>
  <c r="U42"/>
  <c r="O43"/>
  <c r="P43"/>
  <c r="Q43"/>
  <c r="R43"/>
  <c r="S43"/>
  <c r="AF43"/>
  <c r="AF45" s="1"/>
  <c r="AG43"/>
  <c r="AH43"/>
  <c r="AI43"/>
  <c r="AJ43"/>
  <c r="AK43"/>
  <c r="AP45"/>
  <c r="U39"/>
  <c r="AK45"/>
  <c r="U13"/>
  <c r="AG45"/>
  <c r="U15"/>
  <c r="X15" s="1"/>
  <c r="U34"/>
  <c r="U32"/>
  <c r="U26"/>
  <c r="X26"/>
  <c r="U24"/>
  <c r="X24" s="1"/>
  <c r="U17"/>
  <c r="T17" s="1"/>
  <c r="U16"/>
  <c r="U12"/>
  <c r="X12"/>
  <c r="X42"/>
  <c r="T42"/>
  <c r="X17"/>
  <c r="X16"/>
  <c r="T16"/>
  <c r="W16"/>
  <c r="Y31"/>
  <c r="V31"/>
  <c r="T26"/>
  <c r="T12"/>
  <c r="Y16"/>
  <c r="V16"/>
  <c r="AQ37"/>
  <c r="AQ45"/>
  <c r="N43" l="1"/>
  <c r="I16"/>
  <c r="F16" s="1"/>
  <c r="C16" s="1"/>
  <c r="J16"/>
  <c r="G16" s="1"/>
  <c r="D16" s="1"/>
  <c r="N37"/>
  <c r="I42"/>
  <c r="F42" s="1"/>
  <c r="X41"/>
  <c r="T41" s="1"/>
  <c r="V12"/>
  <c r="I12" s="1"/>
  <c r="Y12"/>
  <c r="V26"/>
  <c r="Y26"/>
  <c r="T25"/>
  <c r="X25"/>
  <c r="Y20"/>
  <c r="V20" s="1"/>
  <c r="T14"/>
  <c r="X14"/>
  <c r="X28"/>
  <c r="T28"/>
  <c r="T9"/>
  <c r="X9"/>
  <c r="T40"/>
  <c r="X40"/>
  <c r="V33"/>
  <c r="Y33"/>
  <c r="T30"/>
  <c r="X30"/>
  <c r="T19"/>
  <c r="X19"/>
  <c r="V17"/>
  <c r="J17" s="1"/>
  <c r="Y17"/>
  <c r="X38"/>
  <c r="U43"/>
  <c r="T38"/>
  <c r="X27"/>
  <c r="T27" s="1"/>
  <c r="X21"/>
  <c r="T21" s="1"/>
  <c r="Y35"/>
  <c r="V35" s="1"/>
  <c r="V22"/>
  <c r="Y22"/>
  <c r="Y34"/>
  <c r="V34" s="1"/>
  <c r="V19"/>
  <c r="Y19"/>
  <c r="T18"/>
  <c r="X18"/>
  <c r="T34"/>
  <c r="I26"/>
  <c r="F26" s="1"/>
  <c r="C26" s="1"/>
  <c r="T32"/>
  <c r="Y13"/>
  <c r="V13" s="1"/>
  <c r="X20"/>
  <c r="T20"/>
  <c r="Y32"/>
  <c r="V32" s="1"/>
  <c r="V30"/>
  <c r="Y30"/>
  <c r="V29"/>
  <c r="Y29"/>
  <c r="Y23"/>
  <c r="V23" s="1"/>
  <c r="X11"/>
  <c r="T11" s="1"/>
  <c r="T31"/>
  <c r="X31"/>
  <c r="T10"/>
  <c r="X10"/>
  <c r="Y36"/>
  <c r="V36" s="1"/>
  <c r="X35"/>
  <c r="T35" s="1"/>
  <c r="T29"/>
  <c r="X29"/>
  <c r="T23"/>
  <c r="X23"/>
  <c r="Y18"/>
  <c r="V18" s="1"/>
  <c r="V15"/>
  <c r="Y15"/>
  <c r="T39"/>
  <c r="H16"/>
  <c r="E16" s="1"/>
  <c r="B16" s="1"/>
  <c r="V24"/>
  <c r="T24"/>
  <c r="X39"/>
  <c r="U36"/>
  <c r="W27"/>
  <c r="W10"/>
  <c r="W21"/>
  <c r="X34"/>
  <c r="U22"/>
  <c r="J26"/>
  <c r="H26"/>
  <c r="H42"/>
  <c r="Y25"/>
  <c r="V25" s="1"/>
  <c r="W14"/>
  <c r="T33"/>
  <c r="X32"/>
  <c r="T15"/>
  <c r="X13"/>
  <c r="T13" s="1"/>
  <c r="W28"/>
  <c r="J12"/>
  <c r="G12" s="1"/>
  <c r="D12" s="1"/>
  <c r="J42"/>
  <c r="G42" s="1"/>
  <c r="D42" s="1"/>
  <c r="W11"/>
  <c r="W9"/>
  <c r="N45" l="1"/>
  <c r="C42"/>
  <c r="J13"/>
  <c r="I13"/>
  <c r="H13"/>
  <c r="F12"/>
  <c r="C12" s="1"/>
  <c r="G17"/>
  <c r="D17" s="1"/>
  <c r="J41"/>
  <c r="H41"/>
  <c r="I41"/>
  <c r="F41" s="1"/>
  <c r="C41" s="1"/>
  <c r="I35"/>
  <c r="J35"/>
  <c r="G35" s="1"/>
  <c r="D35" s="1"/>
  <c r="H35"/>
  <c r="E26"/>
  <c r="B26" s="1"/>
  <c r="H20"/>
  <c r="E20" s="1"/>
  <c r="B20" s="1"/>
  <c r="J20"/>
  <c r="I20"/>
  <c r="F20" s="1"/>
  <c r="C20" s="1"/>
  <c r="H19"/>
  <c r="E19" s="1"/>
  <c r="B19" s="1"/>
  <c r="J19"/>
  <c r="I19"/>
  <c r="Y11"/>
  <c r="V11" s="1"/>
  <c r="I39"/>
  <c r="C39" s="1"/>
  <c r="J39"/>
  <c r="D39" s="1"/>
  <c r="H39"/>
  <c r="J29"/>
  <c r="I29"/>
  <c r="F29" s="1"/>
  <c r="C29" s="1"/>
  <c r="H29"/>
  <c r="E29" s="1"/>
  <c r="B29" s="1"/>
  <c r="J31"/>
  <c r="G31" s="1"/>
  <c r="D31" s="1"/>
  <c r="H31"/>
  <c r="E31" s="1"/>
  <c r="B31" s="1"/>
  <c r="I31"/>
  <c r="H12"/>
  <c r="E12" s="1"/>
  <c r="B12" s="1"/>
  <c r="Y28"/>
  <c r="V28" s="1"/>
  <c r="H38"/>
  <c r="T43"/>
  <c r="I38"/>
  <c r="J38"/>
  <c r="I40"/>
  <c r="F40" s="1"/>
  <c r="C40" s="1"/>
  <c r="H40"/>
  <c r="J40"/>
  <c r="G40" s="1"/>
  <c r="D40" s="1"/>
  <c r="I17"/>
  <c r="F17" s="1"/>
  <c r="C17" s="1"/>
  <c r="H34"/>
  <c r="E34" s="1"/>
  <c r="B34" s="1"/>
  <c r="I34"/>
  <c r="J34"/>
  <c r="G34" s="1"/>
  <c r="D34" s="1"/>
  <c r="J32"/>
  <c r="G32" s="1"/>
  <c r="D32" s="1"/>
  <c r="I32"/>
  <c r="H32"/>
  <c r="E32" s="1"/>
  <c r="B32" s="1"/>
  <c r="V9"/>
  <c r="H9" s="1"/>
  <c r="W37"/>
  <c r="W45" s="1"/>
  <c r="Y9"/>
  <c r="X22"/>
  <c r="X37" s="1"/>
  <c r="X45" s="1"/>
  <c r="H23"/>
  <c r="E23" s="1"/>
  <c r="B23" s="1"/>
  <c r="I23"/>
  <c r="J23"/>
  <c r="H17"/>
  <c r="Y27"/>
  <c r="V27" s="1"/>
  <c r="Y10"/>
  <c r="V10"/>
  <c r="J10" s="1"/>
  <c r="G10" s="1"/>
  <c r="D10" s="1"/>
  <c r="J9"/>
  <c r="Y21"/>
  <c r="V21" s="1"/>
  <c r="J33"/>
  <c r="G33" s="1"/>
  <c r="D33" s="1"/>
  <c r="I33"/>
  <c r="F33" s="1"/>
  <c r="C33" s="1"/>
  <c r="H33"/>
  <c r="I15"/>
  <c r="H15"/>
  <c r="E15" s="1"/>
  <c r="B15" s="1"/>
  <c r="J15"/>
  <c r="G15" s="1"/>
  <c r="D15" s="1"/>
  <c r="G26"/>
  <c r="D26" s="1"/>
  <c r="I24"/>
  <c r="F24" s="1"/>
  <c r="C24" s="1"/>
  <c r="J24"/>
  <c r="H24"/>
  <c r="I18"/>
  <c r="H18"/>
  <c r="E18" s="1"/>
  <c r="B18" s="1"/>
  <c r="J18"/>
  <c r="G18" s="1"/>
  <c r="D18" s="1"/>
  <c r="I25"/>
  <c r="F25" s="1"/>
  <c r="C25" s="1"/>
  <c r="J25"/>
  <c r="G25" s="1"/>
  <c r="D25" s="1"/>
  <c r="H25"/>
  <c r="X43"/>
  <c r="T36"/>
  <c r="X36"/>
  <c r="H30"/>
  <c r="I30"/>
  <c r="J30"/>
  <c r="G30" s="1"/>
  <c r="D30" s="1"/>
  <c r="E42"/>
  <c r="B42" s="1"/>
  <c r="V14"/>
  <c r="H14" s="1"/>
  <c r="E14" s="1"/>
  <c r="B14" s="1"/>
  <c r="Y14"/>
  <c r="U37"/>
  <c r="U45" s="1"/>
  <c r="J11" l="1"/>
  <c r="G11" s="1"/>
  <c r="D11" s="1"/>
  <c r="H11"/>
  <c r="I11"/>
  <c r="J27"/>
  <c r="H27"/>
  <c r="I27"/>
  <c r="F27" s="1"/>
  <c r="C27" s="1"/>
  <c r="I21"/>
  <c r="J21"/>
  <c r="H21"/>
  <c r="E9"/>
  <c r="H28"/>
  <c r="J28"/>
  <c r="F28"/>
  <c r="C28" s="1"/>
  <c r="F13"/>
  <c r="C13" s="1"/>
  <c r="E30"/>
  <c r="B30" s="1"/>
  <c r="G38"/>
  <c r="D38" s="1"/>
  <c r="J43"/>
  <c r="F31"/>
  <c r="C31" s="1"/>
  <c r="F35"/>
  <c r="C35" s="1"/>
  <c r="I10"/>
  <c r="H10"/>
  <c r="E10" s="1"/>
  <c r="B10" s="1"/>
  <c r="Y37"/>
  <c r="Y45" s="1"/>
  <c r="E38"/>
  <c r="H43"/>
  <c r="E33"/>
  <c r="B33" s="1"/>
  <c r="F15"/>
  <c r="C15" s="1"/>
  <c r="E17"/>
  <c r="B17" s="1"/>
  <c r="F34"/>
  <c r="C34" s="1"/>
  <c r="V37"/>
  <c r="V45" s="1"/>
  <c r="I14"/>
  <c r="G23"/>
  <c r="D23" s="1"/>
  <c r="E40"/>
  <c r="B40" s="1"/>
  <c r="D13"/>
  <c r="H36"/>
  <c r="J36"/>
  <c r="I36"/>
  <c r="F36" s="1"/>
  <c r="C36" s="1"/>
  <c r="G9"/>
  <c r="D9" s="1"/>
  <c r="G20"/>
  <c r="D20" s="1"/>
  <c r="F18"/>
  <c r="C18" s="1"/>
  <c r="E39"/>
  <c r="B39" s="1"/>
  <c r="B35"/>
  <c r="E35"/>
  <c r="G41"/>
  <c r="D41" s="1"/>
  <c r="T22"/>
  <c r="J14"/>
  <c r="F19"/>
  <c r="C19" s="1"/>
  <c r="F38"/>
  <c r="F43" s="1"/>
  <c r="I43"/>
  <c r="F30"/>
  <c r="C30" s="1"/>
  <c r="G29"/>
  <c r="D29" s="1"/>
  <c r="E41"/>
  <c r="B41" s="1"/>
  <c r="I9"/>
  <c r="G24"/>
  <c r="D24" s="1"/>
  <c r="E24"/>
  <c r="B24" s="1"/>
  <c r="E13"/>
  <c r="B13" s="1"/>
  <c r="E25"/>
  <c r="B25" s="1"/>
  <c r="F23"/>
  <c r="C23" s="1"/>
  <c r="F32"/>
  <c r="C32" s="1"/>
  <c r="G19"/>
  <c r="D19" s="1"/>
  <c r="F9" l="1"/>
  <c r="B28"/>
  <c r="E28"/>
  <c r="G27"/>
  <c r="D27" s="1"/>
  <c r="G43"/>
  <c r="F14"/>
  <c r="C14" s="1"/>
  <c r="E21"/>
  <c r="B21" s="1"/>
  <c r="F10"/>
  <c r="C10" s="1"/>
  <c r="G28"/>
  <c r="D28" s="1"/>
  <c r="B27"/>
  <c r="E27"/>
  <c r="E43"/>
  <c r="E11"/>
  <c r="B11" s="1"/>
  <c r="D43"/>
  <c r="B38"/>
  <c r="B43" s="1"/>
  <c r="B9"/>
  <c r="I22"/>
  <c r="I37" s="1"/>
  <c r="I45" s="1"/>
  <c r="H22"/>
  <c r="E22" s="1"/>
  <c r="B22" s="1"/>
  <c r="J22"/>
  <c r="J37" s="1"/>
  <c r="J45" s="1"/>
  <c r="T37"/>
  <c r="T45" s="1"/>
  <c r="F21"/>
  <c r="C21" s="1"/>
  <c r="C38"/>
  <c r="C43" s="1"/>
  <c r="G36"/>
  <c r="D36" s="1"/>
  <c r="F11"/>
  <c r="C11" s="1"/>
  <c r="D14"/>
  <c r="G14"/>
  <c r="B36"/>
  <c r="E36"/>
  <c r="G21"/>
  <c r="D21" s="1"/>
  <c r="H37" l="1"/>
  <c r="H45" s="1"/>
  <c r="B37"/>
  <c r="E37"/>
  <c r="E45" s="1"/>
  <c r="B44" s="1"/>
  <c r="C9"/>
  <c r="F22"/>
  <c r="C22" s="1"/>
  <c r="G22"/>
  <c r="G37" s="1"/>
  <c r="G45" s="1"/>
  <c r="D44" s="1"/>
  <c r="F37" l="1"/>
  <c r="F45" s="1"/>
  <c r="C44" s="1"/>
  <c r="B45"/>
  <c r="D22"/>
  <c r="D45" s="1"/>
  <c r="C37"/>
  <c r="C45" l="1"/>
</calcChain>
</file>

<file path=xl/sharedStrings.xml><?xml version="1.0" encoding="utf-8"?>
<sst xmlns="http://schemas.openxmlformats.org/spreadsheetml/2006/main" count="110" uniqueCount="98">
  <si>
    <t>Глушковский муниципальный район</t>
  </si>
  <si>
    <t>Нераспределенный резерв</t>
  </si>
  <si>
    <t>Хомутовский муниципальный район</t>
  </si>
  <si>
    <t>Щигровский муниципальный район</t>
  </si>
  <si>
    <t>Черемисиновский муниципальный район</t>
  </si>
  <si>
    <t>г.Льгов</t>
  </si>
  <si>
    <t>Кореневский муниципальный район</t>
  </si>
  <si>
    <t>Поныровский муниципальный район</t>
  </si>
  <si>
    <t>Большесолдатский муниципальный район</t>
  </si>
  <si>
    <t>Касторенский муниципальный район</t>
  </si>
  <si>
    <t>Обоянский муниципальный район</t>
  </si>
  <si>
    <t>Конышевский муниципальный район</t>
  </si>
  <si>
    <t>Беловский муниципальный район</t>
  </si>
  <si>
    <t>г.Курчатов</t>
  </si>
  <si>
    <t>Суджанский муниципальный район</t>
  </si>
  <si>
    <t>Фатежский муниципальный район</t>
  </si>
  <si>
    <t>г.Щигры</t>
  </si>
  <si>
    <t>Пристенский муниципальный район</t>
  </si>
  <si>
    <t>Курчатовский муниципальный район</t>
  </si>
  <si>
    <t>Солнцевский муниципальный район</t>
  </si>
  <si>
    <t>Курский муниципальный район</t>
  </si>
  <si>
    <t>Дмитриевский муниципальный район</t>
  </si>
  <si>
    <t>Октябрьский муниципальный район</t>
  </si>
  <si>
    <t>Льговский муниципальный район</t>
  </si>
  <si>
    <t>Железногорский муниципальный район</t>
  </si>
  <si>
    <t>Золотухинский муниципальный район</t>
  </si>
  <si>
    <t>Рыльский муниципальный район</t>
  </si>
  <si>
    <t>Горшеченский муниципальный район</t>
  </si>
  <si>
    <t>Мантуровский муниципальный район</t>
  </si>
  <si>
    <t>Медвенский муниципальный район</t>
  </si>
  <si>
    <t>Советский муниципальный район</t>
  </si>
  <si>
    <t>Наименование муниципального образования</t>
  </si>
  <si>
    <t>г.Железногорск</t>
  </si>
  <si>
    <t>г.Курск</t>
  </si>
  <si>
    <t>Тимский муниципальный район</t>
  </si>
  <si>
    <t>увеличение размера вознаграждения, причитающегося приемному родителю за воспитание второго и каждого последующего принятого на воспитание ребенка</t>
  </si>
  <si>
    <t>Начисления (0,271)</t>
  </si>
  <si>
    <t>итого</t>
  </si>
  <si>
    <t>Всего</t>
  </si>
  <si>
    <t>резерв -5%</t>
  </si>
  <si>
    <t xml:space="preserve"> в сельской местности</t>
  </si>
  <si>
    <t xml:space="preserve"> городском населенном пункте,</t>
  </si>
  <si>
    <t>приемные родители которых проживают</t>
  </si>
  <si>
    <t xml:space="preserve">проживащщих с приемными детьми   </t>
  </si>
  <si>
    <t xml:space="preserve">проживащщих с приемными родителями </t>
  </si>
  <si>
    <t xml:space="preserve">и находящимся на обучении </t>
  </si>
  <si>
    <t>имеющим инвалидность  или ОВЗ  и находящимся на обучении</t>
  </si>
  <si>
    <t>увеличения размера вознаграждения, причитающихся приемному родителю за исполнение его обязанностей, за воспитание принятого ребенка до достижения им возраста 3л., за воспитание ребенка инвалида или ребенка с ОВЗ</t>
  </si>
  <si>
    <t xml:space="preserve">коэффициент </t>
  </si>
  <si>
    <t xml:space="preserve"> размера вознаграждения, причитающегося приемному родителю в случае достижения ребенком, переданным на воспитание в премную семью, возраста 18л. </t>
  </si>
  <si>
    <r>
      <rPr>
        <sz val="18"/>
        <rFont val="Calibri"/>
        <family val="2"/>
        <charset val="204"/>
      </rPr>
      <t xml:space="preserve">* </t>
    </r>
    <r>
      <rPr>
        <sz val="10"/>
        <rFont val="Times New Roman"/>
        <family val="1"/>
        <charset val="204"/>
      </rPr>
      <t>от 21.06.06 №30-ЗКО</t>
    </r>
  </si>
  <si>
    <t>в городском населенном пункте</t>
  </si>
  <si>
    <r>
      <rPr>
        <b/>
        <sz val="10"/>
        <rFont val="Times New Roman"/>
        <family val="1"/>
        <charset val="204"/>
      </rPr>
      <t xml:space="preserve"> (Вiг)</t>
    </r>
    <r>
      <rPr>
        <i/>
        <sz val="10"/>
        <rFont val="Times New Roman"/>
        <family val="1"/>
        <charset val="204"/>
      </rPr>
      <t xml:space="preserve">                                   </t>
    </r>
    <r>
      <rPr>
        <b/>
        <i/>
        <sz val="10"/>
        <rFont val="Times New Roman"/>
        <family val="1"/>
        <charset val="204"/>
      </rPr>
      <t xml:space="preserve">                 </t>
    </r>
  </si>
  <si>
    <r>
      <rPr>
        <b/>
        <sz val="10"/>
        <rFont val="Times New Roman"/>
        <family val="1"/>
        <charset val="204"/>
      </rPr>
      <t xml:space="preserve"> (Вiс)</t>
    </r>
    <r>
      <rPr>
        <i/>
        <sz val="10"/>
        <rFont val="Times New Roman"/>
        <family val="1"/>
        <charset val="204"/>
      </rPr>
      <t xml:space="preserve">                                   </t>
    </r>
    <r>
      <rPr>
        <b/>
        <i/>
        <sz val="10"/>
        <rFont val="Times New Roman"/>
        <family val="1"/>
        <charset val="204"/>
      </rPr>
      <t xml:space="preserve">                 </t>
    </r>
  </si>
  <si>
    <t>меры соцподдержки</t>
  </si>
  <si>
    <r>
      <t xml:space="preserve">в городском населенном пункте </t>
    </r>
    <r>
      <rPr>
        <b/>
        <sz val="8"/>
        <rFont val="Times New Roman"/>
        <family val="1"/>
        <charset val="204"/>
      </rPr>
      <t>(Nгi)</t>
    </r>
  </si>
  <si>
    <r>
      <t xml:space="preserve">приемных семей                           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N</t>
    </r>
    <r>
      <rPr>
        <b/>
        <vertAlign val="subscript"/>
        <sz val="10"/>
        <rFont val="Times New Roman"/>
        <family val="1"/>
        <charset val="204"/>
      </rPr>
      <t>с</t>
    </r>
  </si>
  <si>
    <r>
      <t xml:space="preserve">приемных семей                           </t>
    </r>
    <r>
      <rPr>
        <sz val="10"/>
        <rFont val="Times New Roman"/>
        <family val="1"/>
        <charset val="204"/>
      </rPr>
      <t xml:space="preserve">  </t>
    </r>
    <r>
      <rPr>
        <b/>
        <sz val="10"/>
        <rFont val="Times New Roman"/>
        <family val="1"/>
        <charset val="204"/>
      </rPr>
      <t>N</t>
    </r>
    <r>
      <rPr>
        <b/>
        <vertAlign val="subscript"/>
        <sz val="10"/>
        <rFont val="Times New Roman"/>
        <family val="1"/>
        <charset val="204"/>
      </rPr>
      <t>Г</t>
    </r>
  </si>
  <si>
    <r>
      <rPr>
        <sz val="8"/>
        <rFont val="Times New Roman"/>
        <family val="1"/>
        <charset val="204"/>
      </rPr>
      <t>лиц из числа приемных детей, достигших возраста 18л. и находящихся на обучении</t>
    </r>
    <r>
      <rPr>
        <b/>
        <sz val="8"/>
        <rFont val="Times New Roman"/>
        <family val="1"/>
        <charset val="204"/>
      </rPr>
      <t xml:space="preserve">                                                          </t>
    </r>
    <r>
      <rPr>
        <b/>
        <sz val="10"/>
        <rFont val="Times New Roman"/>
        <family val="1"/>
        <charset val="204"/>
      </rPr>
      <t xml:space="preserve">  Д</t>
    </r>
    <r>
      <rPr>
        <b/>
        <vertAlign val="subscript"/>
        <sz val="10"/>
        <rFont val="Times New Roman"/>
        <family val="1"/>
        <charset val="204"/>
      </rPr>
      <t>Г4i</t>
    </r>
  </si>
  <si>
    <r>
      <rPr>
        <sz val="8"/>
        <rFont val="Times New Roman"/>
        <family val="1"/>
        <charset val="204"/>
      </rPr>
      <t xml:space="preserve">приемных детей (начиная </t>
    </r>
    <r>
      <rPr>
        <b/>
        <sz val="8"/>
        <rFont val="Times New Roman"/>
        <family val="1"/>
        <charset val="204"/>
      </rPr>
      <t xml:space="preserve">с 2-го </t>
    </r>
    <r>
      <rPr>
        <sz val="8"/>
        <rFont val="Times New Roman"/>
        <family val="1"/>
        <charset val="204"/>
      </rPr>
      <t>ребенка в одной семье) достигших возраста 18л. и находящихся на обучении</t>
    </r>
    <r>
      <rPr>
        <b/>
        <sz val="8"/>
        <rFont val="Times New Roman"/>
        <family val="1"/>
        <charset val="204"/>
      </rPr>
      <t xml:space="preserve">                   </t>
    </r>
    <r>
      <rPr>
        <b/>
        <sz val="10"/>
        <rFont val="Times New Roman"/>
        <family val="1"/>
        <charset val="204"/>
      </rPr>
      <t>Д</t>
    </r>
    <r>
      <rPr>
        <b/>
        <vertAlign val="subscript"/>
        <sz val="10"/>
        <rFont val="Times New Roman"/>
        <family val="1"/>
        <charset val="204"/>
      </rPr>
      <t>Г1i</t>
    </r>
  </si>
  <si>
    <r>
      <rPr>
        <sz val="8"/>
        <rFont val="Times New Roman"/>
        <family val="1"/>
        <charset val="204"/>
      </rPr>
      <t xml:space="preserve">детей-инвалидов и детей с </t>
    </r>
    <r>
      <rPr>
        <b/>
        <sz val="8"/>
        <rFont val="Times New Roman"/>
        <family val="1"/>
        <charset val="204"/>
      </rPr>
      <t xml:space="preserve">ОВЗ </t>
    </r>
    <r>
      <rPr>
        <sz val="8"/>
        <rFont val="Times New Roman"/>
        <family val="1"/>
        <charset val="204"/>
      </rPr>
      <t xml:space="preserve">принятых на воспитание в приемные семьи </t>
    </r>
    <r>
      <rPr>
        <b/>
        <sz val="8"/>
        <rFont val="Times New Roman"/>
        <family val="1"/>
        <charset val="204"/>
      </rPr>
      <t xml:space="preserve">                                </t>
    </r>
    <r>
      <rPr>
        <b/>
        <sz val="10"/>
        <rFont val="Times New Roman"/>
        <family val="1"/>
        <charset val="204"/>
      </rPr>
      <t>Д</t>
    </r>
    <r>
      <rPr>
        <b/>
        <vertAlign val="subscript"/>
        <sz val="10"/>
        <rFont val="Times New Roman"/>
        <family val="1"/>
        <charset val="204"/>
      </rPr>
      <t>Г2i</t>
    </r>
  </si>
  <si>
    <r>
      <rPr>
        <sz val="8"/>
        <rFont val="Times New Roman"/>
        <family val="1"/>
        <charset val="204"/>
      </rPr>
      <t xml:space="preserve">детей в возрасте до 3л.,  принятых на воспитание в приемные семьи             </t>
    </r>
    <r>
      <rPr>
        <b/>
        <sz val="8"/>
        <rFont val="Times New Roman"/>
        <family val="1"/>
        <charset val="204"/>
      </rPr>
      <t xml:space="preserve">                         </t>
    </r>
    <r>
      <rPr>
        <b/>
        <sz val="10"/>
        <rFont val="Times New Roman"/>
        <family val="1"/>
        <charset val="204"/>
      </rPr>
      <t xml:space="preserve"> Д</t>
    </r>
    <r>
      <rPr>
        <b/>
        <vertAlign val="subscript"/>
        <sz val="10"/>
        <rFont val="Times New Roman"/>
        <family val="1"/>
        <charset val="204"/>
      </rPr>
      <t xml:space="preserve">Г3i </t>
    </r>
  </si>
  <si>
    <r>
      <rPr>
        <sz val="8"/>
        <rFont val="Times New Roman"/>
        <family val="1"/>
        <charset val="204"/>
      </rPr>
      <t xml:space="preserve">лиц из числа приемных детей достигших возраста 18л., имеющих инвалидность  или ОВЗ и находящихся на обучении   </t>
    </r>
    <r>
      <rPr>
        <b/>
        <sz val="8"/>
        <rFont val="Times New Roman"/>
        <family val="1"/>
        <charset val="204"/>
      </rPr>
      <t xml:space="preserve">                                           </t>
    </r>
    <r>
      <rPr>
        <b/>
        <sz val="10"/>
        <rFont val="Times New Roman"/>
        <family val="1"/>
        <charset val="204"/>
      </rPr>
      <t>Д</t>
    </r>
    <r>
      <rPr>
        <b/>
        <vertAlign val="subscript"/>
        <sz val="10"/>
        <rFont val="Times New Roman"/>
        <family val="1"/>
        <charset val="204"/>
      </rPr>
      <t>Г5i</t>
    </r>
  </si>
  <si>
    <r>
      <rPr>
        <sz val="8"/>
        <rFont val="Times New Roman"/>
        <family val="1"/>
        <charset val="204"/>
      </rPr>
      <t xml:space="preserve">детей в возрасте до 3л.,  принятых на воспитание в приемные семьи и                </t>
    </r>
    <r>
      <rPr>
        <b/>
        <sz val="8"/>
        <rFont val="Times New Roman"/>
        <family val="1"/>
        <charset val="204"/>
      </rPr>
      <t xml:space="preserve">                          </t>
    </r>
    <r>
      <rPr>
        <b/>
        <sz val="10"/>
        <rFont val="Times New Roman"/>
        <family val="1"/>
        <charset val="204"/>
      </rPr>
      <t>Дс3</t>
    </r>
    <r>
      <rPr>
        <b/>
        <sz val="8"/>
        <rFont val="Times New Roman"/>
        <family val="1"/>
        <charset val="204"/>
      </rPr>
      <t>i</t>
    </r>
  </si>
  <si>
    <r>
      <rPr>
        <sz val="8"/>
        <rFont val="Times New Roman"/>
        <family val="1"/>
        <charset val="204"/>
      </rPr>
      <t>лиц из числа приемных детей, достигших возраста 18л. и находящихся на обучении</t>
    </r>
    <r>
      <rPr>
        <b/>
        <sz val="8"/>
        <rFont val="Times New Roman"/>
        <family val="1"/>
        <charset val="204"/>
      </rPr>
      <t xml:space="preserve">                                                           </t>
    </r>
    <r>
      <rPr>
        <b/>
        <sz val="10"/>
        <rFont val="Times New Roman"/>
        <family val="1"/>
        <charset val="204"/>
      </rPr>
      <t>Д</t>
    </r>
    <r>
      <rPr>
        <b/>
        <vertAlign val="subscript"/>
        <sz val="10"/>
        <rFont val="Times New Roman"/>
        <family val="1"/>
        <charset val="204"/>
      </rPr>
      <t>с4i</t>
    </r>
  </si>
  <si>
    <r>
      <rPr>
        <sz val="8"/>
        <rFont val="Times New Roman"/>
        <family val="1"/>
        <charset val="204"/>
      </rPr>
      <t xml:space="preserve">лиц из числа приемных детей достигших возраста 18л., имеющих инвалидность  или ОВЗ и находящихся на обучении   </t>
    </r>
    <r>
      <rPr>
        <b/>
        <sz val="8"/>
        <rFont val="Times New Roman"/>
        <family val="1"/>
        <charset val="204"/>
      </rPr>
      <t xml:space="preserve">                                          </t>
    </r>
    <r>
      <rPr>
        <b/>
        <sz val="10"/>
        <rFont val="Times New Roman"/>
        <family val="1"/>
        <charset val="204"/>
      </rPr>
      <t>Дс</t>
    </r>
    <r>
      <rPr>
        <b/>
        <vertAlign val="subscript"/>
        <sz val="10"/>
        <rFont val="Times New Roman"/>
        <family val="1"/>
        <charset val="204"/>
      </rPr>
      <t>5</t>
    </r>
    <r>
      <rPr>
        <b/>
        <sz val="10"/>
        <rFont val="Times New Roman"/>
        <family val="1"/>
        <charset val="204"/>
      </rPr>
      <t>i</t>
    </r>
  </si>
  <si>
    <r>
      <rPr>
        <sz val="8"/>
        <rFont val="Times New Roman"/>
        <family val="1"/>
        <charset val="204"/>
      </rPr>
      <t xml:space="preserve">приемных детей (начиная </t>
    </r>
    <r>
      <rPr>
        <b/>
        <sz val="8"/>
        <rFont val="Times New Roman"/>
        <family val="1"/>
        <charset val="204"/>
      </rPr>
      <t xml:space="preserve">с 2-го </t>
    </r>
    <r>
      <rPr>
        <sz val="8"/>
        <rFont val="Times New Roman"/>
        <family val="1"/>
        <charset val="204"/>
      </rPr>
      <t>ребенка в одной семье) достигших возраста 18л. и находящихся на обучении</t>
    </r>
    <r>
      <rPr>
        <b/>
        <sz val="8"/>
        <rFont val="Times New Roman"/>
        <family val="1"/>
        <charset val="204"/>
      </rPr>
      <t xml:space="preserve">                   </t>
    </r>
    <r>
      <rPr>
        <b/>
        <sz val="10"/>
        <rFont val="Times New Roman"/>
        <family val="1"/>
        <charset val="204"/>
      </rPr>
      <t>Д</t>
    </r>
    <r>
      <rPr>
        <b/>
        <vertAlign val="subscript"/>
        <sz val="10"/>
        <rFont val="Times New Roman"/>
        <family val="1"/>
        <charset val="204"/>
      </rPr>
      <t>C1i</t>
    </r>
  </si>
  <si>
    <r>
      <rPr>
        <sz val="8"/>
        <rFont val="Times New Roman"/>
        <family val="1"/>
        <charset val="204"/>
      </rPr>
      <t xml:space="preserve">детей-инвалидов и детей с </t>
    </r>
    <r>
      <rPr>
        <b/>
        <sz val="8"/>
        <rFont val="Times New Roman"/>
        <family val="1"/>
        <charset val="204"/>
      </rPr>
      <t xml:space="preserve">ОВЗ </t>
    </r>
    <r>
      <rPr>
        <sz val="8"/>
        <rFont val="Times New Roman"/>
        <family val="1"/>
        <charset val="204"/>
      </rPr>
      <t xml:space="preserve">принятых на воспитание в приемные семьи  </t>
    </r>
    <r>
      <rPr>
        <b/>
        <sz val="8"/>
        <rFont val="Times New Roman"/>
        <family val="1"/>
        <charset val="204"/>
      </rPr>
      <t xml:space="preserve">                        </t>
    </r>
    <r>
      <rPr>
        <b/>
        <sz val="10"/>
        <rFont val="Times New Roman"/>
        <family val="1"/>
        <charset val="204"/>
      </rPr>
      <t>Д</t>
    </r>
    <r>
      <rPr>
        <b/>
        <vertAlign val="subscript"/>
        <sz val="10"/>
        <rFont val="Times New Roman"/>
        <family val="1"/>
        <charset val="204"/>
      </rPr>
      <t>C2</t>
    </r>
    <r>
      <rPr>
        <b/>
        <vertAlign val="subscript"/>
        <sz val="8"/>
        <rFont val="Times New Roman"/>
        <family val="1"/>
        <charset val="204"/>
      </rPr>
      <t>i</t>
    </r>
  </si>
  <si>
    <t>Субвенция на осуществление ОГП по финансированию расходов по выплате денежных средств на содержание ребенка, находящегося под опекой, в приемной семье, вознаграждения причитающегося приемному родителю, расходов мер соцподдержки приемной семье  к распределению</t>
  </si>
  <si>
    <r>
      <t>((Vс* Nсi)+ (Vс*1/3*Дс</t>
    </r>
    <r>
      <rPr>
        <b/>
        <vertAlign val="subscript"/>
        <sz val="8"/>
        <rFont val="Times New Roman"/>
        <family val="1"/>
        <charset val="204"/>
      </rPr>
      <t>1</t>
    </r>
    <r>
      <rPr>
        <b/>
        <sz val="8"/>
        <rFont val="Times New Roman"/>
        <family val="1"/>
        <charset val="204"/>
      </rPr>
      <t>i)+ (Vс*0,2*Дс</t>
    </r>
    <r>
      <rPr>
        <b/>
        <vertAlign val="subscript"/>
        <sz val="8"/>
        <rFont val="Times New Roman"/>
        <family val="1"/>
        <charset val="204"/>
      </rPr>
      <t>2</t>
    </r>
    <r>
      <rPr>
        <b/>
        <sz val="8"/>
        <rFont val="Times New Roman"/>
        <family val="1"/>
        <charset val="204"/>
      </rPr>
      <t>i)+ (Vс*0,2*Дс</t>
    </r>
    <r>
      <rPr>
        <b/>
        <vertAlign val="sub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i)+  (Vс*1/5*Дс</t>
    </r>
    <r>
      <rPr>
        <b/>
        <vertAlign val="sub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>i)+ (Vс*0,5*Дс</t>
    </r>
    <r>
      <rPr>
        <b/>
        <vertAlign val="subscript"/>
        <sz val="8"/>
        <rFont val="Times New Roman"/>
        <family val="1"/>
        <charset val="204"/>
      </rPr>
      <t>5</t>
    </r>
    <r>
      <rPr>
        <b/>
        <sz val="8"/>
        <rFont val="Times New Roman"/>
        <family val="1"/>
        <charset val="204"/>
      </rPr>
      <t>i))*12</t>
    </r>
  </si>
  <si>
    <t xml:space="preserve"> Аi = (P x Ki x 12 месяцев + Biг + Biс) x Z</t>
  </si>
  <si>
    <t>Biг = ((VГ x NГi) + (VГ x 1/3 x ДГ1i) + (VГ x 0,2 x ДГ2i) + (VГ x 0,2 x ДГ3i) + (VГ x 1/5 x ДГ4i) + (VГ x 0,5 x ДГ5i)) x 12 месяцев + ЛГi + ОГi</t>
  </si>
  <si>
    <t>ВiС = ((VС x NСi) + (VС x 1/3 x ДС1i) + (VС x 0,2 x ДС2i) + (VС x 0,2 x ДС3i) + (VС x 1/5 x ДС4i) + (VС x 0,5 x ДС5i)) x 12 месяцев + ЛСi + ОСi</t>
  </si>
  <si>
    <r>
      <t>((Vг* Nгi)+ (Vг*1/3*Дг</t>
    </r>
    <r>
      <rPr>
        <b/>
        <vertAlign val="subscript"/>
        <sz val="8"/>
        <rFont val="Times New Roman"/>
        <family val="1"/>
        <charset val="204"/>
      </rPr>
      <t>1</t>
    </r>
    <r>
      <rPr>
        <b/>
        <sz val="8"/>
        <rFont val="Times New Roman"/>
        <family val="1"/>
        <charset val="204"/>
      </rPr>
      <t>i)+ +(Vг*0,2*Дг</t>
    </r>
    <r>
      <rPr>
        <b/>
        <vertAlign val="subscript"/>
        <sz val="8"/>
        <rFont val="Times New Roman"/>
        <family val="1"/>
        <charset val="204"/>
      </rPr>
      <t>2</t>
    </r>
    <r>
      <rPr>
        <b/>
        <sz val="8"/>
        <rFont val="Times New Roman"/>
        <family val="1"/>
        <charset val="204"/>
      </rPr>
      <t>i)+ (Vr*0,2*Дг</t>
    </r>
    <r>
      <rPr>
        <b/>
        <vertAlign val="sub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i)+ +(Vг*1/5*Дг</t>
    </r>
    <r>
      <rPr>
        <b/>
        <vertAlign val="sub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>i)+ (Vг*0,5*Дг</t>
    </r>
    <r>
      <rPr>
        <b/>
        <vertAlign val="subscript"/>
        <sz val="8"/>
        <rFont val="Times New Roman"/>
        <family val="1"/>
        <charset val="204"/>
      </rPr>
      <t>5</t>
    </r>
    <r>
      <rPr>
        <b/>
        <sz val="8"/>
        <rFont val="Times New Roman"/>
        <family val="1"/>
        <charset val="204"/>
      </rPr>
      <t>i))*12</t>
    </r>
  </si>
  <si>
    <t xml:space="preserve">проживащих с приемными детьми   </t>
  </si>
  <si>
    <t xml:space="preserve">проживащих с приемными родителями </t>
  </si>
  <si>
    <t xml:space="preserve">объем субвенции по финансированию расходов на вознаграждение, причитающееся приемным родителям, и расходов по предоставлению мер соцподдержки приемным семьям, проживающим:                </t>
  </si>
  <si>
    <t>объем ежегодной денежной компенсации приемным родителям, проживающим:</t>
  </si>
  <si>
    <t xml:space="preserve">размер вознаграждения, причитающегося приемному родителю за исполнение его обязанностей, проживающему с приемными детьми: </t>
  </si>
  <si>
    <r>
      <t xml:space="preserve">  в сельской местности (</t>
    </r>
    <r>
      <rPr>
        <b/>
        <sz val="8"/>
        <rFont val="Times New Roman"/>
        <family val="1"/>
        <charset val="204"/>
      </rPr>
      <t>Nсi</t>
    </r>
    <r>
      <rPr>
        <sz val="8"/>
        <rFont val="Times New Roman"/>
        <family val="1"/>
        <charset val="204"/>
      </rPr>
      <t>)</t>
    </r>
  </si>
  <si>
    <t>численность:</t>
  </si>
  <si>
    <r>
      <t xml:space="preserve">на приобретение лекарств                      </t>
    </r>
    <r>
      <rPr>
        <b/>
        <sz val="8"/>
        <rFont val="Times New Roman"/>
        <family val="1"/>
        <charset val="204"/>
      </rPr>
      <t xml:space="preserve">(Лгi) </t>
    </r>
    <r>
      <rPr>
        <sz val="8"/>
        <rFont val="Times New Roman"/>
        <family val="1"/>
        <charset val="204"/>
      </rPr>
      <t xml:space="preserve">                                        </t>
    </r>
  </si>
  <si>
    <r>
      <t xml:space="preserve">в случае, если  в течении календарного года кому-либо из детей, переданных на воспитание в приемные семьи, не предоставлялись путевки в оздоровительные лагеря, дома отдыха, санатории пансионаты               </t>
    </r>
    <r>
      <rPr>
        <b/>
        <sz val="8"/>
        <rFont val="Times New Roman"/>
        <family val="1"/>
        <charset val="204"/>
      </rPr>
      <t xml:space="preserve">(Огi ) </t>
    </r>
  </si>
  <si>
    <r>
      <t xml:space="preserve">на приобретение лекарств                    </t>
    </r>
    <r>
      <rPr>
        <b/>
        <sz val="8"/>
        <rFont val="Times New Roman"/>
        <family val="1"/>
        <charset val="204"/>
      </rPr>
      <t xml:space="preserve">(Лсi)     </t>
    </r>
    <r>
      <rPr>
        <sz val="8"/>
        <rFont val="Times New Roman"/>
        <family val="1"/>
        <charset val="204"/>
      </rPr>
      <t xml:space="preserve">                                            </t>
    </r>
  </si>
  <si>
    <r>
      <t xml:space="preserve">в случае, если  в течении календарного года кому-либо из детей, переданных на воспитание в приемные семьи, не предоставлялись путевки в оздоровительные лагеря, дома отдыха, санатории пансионаты                    </t>
    </r>
    <r>
      <rPr>
        <b/>
        <sz val="8"/>
        <rFont val="Times New Roman"/>
        <family val="1"/>
        <charset val="204"/>
      </rPr>
      <t xml:space="preserve">(Осi ) </t>
    </r>
  </si>
  <si>
    <r>
      <t xml:space="preserve">в городском населенном пункте  </t>
    </r>
    <r>
      <rPr>
        <b/>
        <sz val="8"/>
        <rFont val="Times New Roman"/>
        <family val="1"/>
        <charset val="204"/>
      </rPr>
      <t>Vг</t>
    </r>
  </si>
  <si>
    <r>
      <t xml:space="preserve"> в сельской местности  </t>
    </r>
    <r>
      <rPr>
        <b/>
        <sz val="8"/>
        <rFont val="Times New Roman"/>
        <family val="1"/>
        <charset val="204"/>
      </rPr>
      <t>Vс</t>
    </r>
  </si>
  <si>
    <t xml:space="preserve">в городском населенном пункте  </t>
  </si>
  <si>
    <t xml:space="preserve"> в сельской местности </t>
  </si>
  <si>
    <t>на 2023 год</t>
  </si>
  <si>
    <t>на 2024 год</t>
  </si>
  <si>
    <t>Приложение 1.5</t>
  </si>
  <si>
    <t>на 2025 год</t>
  </si>
  <si>
    <t>Расчет объема субвенции, предоставляемой бюджетам муниципальных образований на финансирование расходов по выплате денежных средств на содержание ребенка, находящегося под опекой (попечительством), в приемной семье, вознаграждения, причитающегося приемному родителю, расходов по предоставлению мер социальной поддержки приемной семье на 2023-2025 годы</t>
  </si>
  <si>
    <r>
      <t xml:space="preserve">объем субвенции на осуществление ОГП по финансированию расходов по выплате денежных средств на содержание ребенка, находящегося под опекой, в приемной семье, вознаграждения причитающегося приемному родителю, расходов мер соцподдержки приемной семье   
</t>
    </r>
    <r>
      <rPr>
        <sz val="10"/>
        <rFont val="Times New Roman"/>
        <family val="1"/>
        <charset val="204"/>
      </rPr>
      <t>(Аi)</t>
    </r>
  </si>
  <si>
    <r>
      <t>коэффициент показателей, влияющих на объем субвенции
(</t>
    </r>
    <r>
      <rPr>
        <sz val="10"/>
        <rFont val="Times New Roman"/>
        <family val="1"/>
        <charset val="204"/>
      </rPr>
      <t>Z)</t>
    </r>
  </si>
  <si>
    <r>
      <t xml:space="preserve">численность детей находящихся под опекой (попечительством), в приемных семьях 
</t>
    </r>
    <r>
      <rPr>
        <sz val="10"/>
        <rFont val="Times New Roman"/>
        <family val="1"/>
        <charset val="204"/>
      </rPr>
      <t>(К</t>
    </r>
    <r>
      <rPr>
        <vertAlign val="sub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)</t>
    </r>
  </si>
  <si>
    <r>
      <t xml:space="preserve">размер денежных средств на содержание ребенка, находящегося под опекой (попечительством)
 </t>
    </r>
    <r>
      <rPr>
        <sz val="10"/>
        <rFont val="Times New Roman"/>
        <family val="1"/>
        <charset val="204"/>
      </rPr>
      <t>(Р)</t>
    </r>
  </si>
</sst>
</file>

<file path=xl/styles.xml><?xml version="1.0" encoding="utf-8"?>
<styleSheet xmlns="http://schemas.openxmlformats.org/spreadsheetml/2006/main">
  <numFmts count="8">
    <numFmt numFmtId="164" formatCode="_-* #,##0.00_р_._-;\-* #,##0.00_р_._-;_-* &quot;-&quot;??_р_._-;_-@_-"/>
    <numFmt numFmtId="165" formatCode="_(* #,##0.00_);_(* \(#,##0.00\);_(* &quot;-&quot;??_);_(@_)"/>
    <numFmt numFmtId="166" formatCode="0.0"/>
    <numFmt numFmtId="167" formatCode="#,##0_р_."/>
    <numFmt numFmtId="168" formatCode="_-* #,##0.000000_р_._-;\-* #,##0.000000_р_._-;_-* &quot;-&quot;??_р_._-;_-@_-"/>
    <numFmt numFmtId="169" formatCode="_-* #,##0.0000000_р_._-;\-* #,##0.0000000_р_._-;_-* &quot;-&quot;??_р_._-;_-@_-"/>
    <numFmt numFmtId="170" formatCode="_-* #,##0.00_р_._-;\-* #,##0.00_р_._-;_-* &quot;-&quot;???????_р_._-;_-@_-"/>
    <numFmt numFmtId="171" formatCode="_-* #,##0.000_р_._-;\-* #,##0.000_р_._-;_-* &quot;-&quot;??????_р_._-;_-@_-"/>
  </numFmts>
  <fonts count="35">
    <font>
      <sz val="11"/>
      <name val="Calibri"/>
    </font>
    <font>
      <sz val="11"/>
      <name val="Calibri"/>
      <family val="2"/>
      <charset val="204"/>
    </font>
    <font>
      <b/>
      <i/>
      <sz val="11"/>
      <color indexed="12"/>
      <name val="Times New Roman"/>
      <family val="1"/>
      <charset val="204"/>
    </font>
    <font>
      <b/>
      <i/>
      <sz val="11"/>
      <color indexed="59"/>
      <name val="Times New Roman"/>
      <family val="1"/>
      <charset val="204"/>
    </font>
    <font>
      <b/>
      <i/>
      <sz val="10"/>
      <name val="Times New Roman"/>
      <family val="2"/>
    </font>
    <font>
      <sz val="11"/>
      <name val="Times New Roman"/>
      <family val="2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bscript"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Times New Roman"/>
      <family val="2"/>
    </font>
    <font>
      <b/>
      <sz val="10"/>
      <name val="Times New Roman"/>
      <family val="1"/>
      <charset val="204"/>
    </font>
    <font>
      <b/>
      <sz val="10"/>
      <name val="Times New Roman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sz val="11"/>
      <name val="Calibri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12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b/>
      <sz val="8"/>
      <color theme="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5" fontId="7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20" fillId="2" borderId="0" xfId="1" applyFont="1" applyFill="1" applyBorder="1" applyAlignment="1">
      <alignment vertical="top" wrapText="1"/>
    </xf>
    <xf numFmtId="165" fontId="1" fillId="2" borderId="0" xfId="2" applyNumberFormat="1" applyFont="1" applyFill="1" applyBorder="1"/>
    <xf numFmtId="0" fontId="6" fillId="2" borderId="0" xfId="0" applyFont="1" applyFill="1" applyBorder="1"/>
    <xf numFmtId="164" fontId="0" fillId="2" borderId="0" xfId="0" applyNumberFormat="1" applyFill="1" applyBorder="1"/>
    <xf numFmtId="168" fontId="0" fillId="2" borderId="0" xfId="0" applyNumberFormat="1" applyFill="1" applyBorder="1"/>
    <xf numFmtId="170" fontId="6" fillId="2" borderId="0" xfId="0" applyNumberFormat="1" applyFont="1" applyFill="1" applyBorder="1"/>
    <xf numFmtId="171" fontId="6" fillId="2" borderId="0" xfId="0" applyNumberFormat="1" applyFont="1" applyFill="1" applyBorder="1"/>
    <xf numFmtId="169" fontId="0" fillId="2" borderId="0" xfId="0" applyNumberFormat="1" applyFill="1" applyBorder="1"/>
    <xf numFmtId="164" fontId="6" fillId="2" borderId="0" xfId="0" applyNumberFormat="1" applyFont="1" applyFill="1" applyBorder="1"/>
    <xf numFmtId="0" fontId="20" fillId="2" borderId="0" xfId="1" applyFont="1" applyFill="1" applyBorder="1" applyAlignment="1">
      <alignment wrapText="1"/>
    </xf>
    <xf numFmtId="0" fontId="15" fillId="2" borderId="0" xfId="1" applyFont="1" applyFill="1" applyBorder="1" applyAlignment="1">
      <alignment wrapText="1"/>
    </xf>
    <xf numFmtId="0" fontId="28" fillId="2" borderId="0" xfId="0" applyFont="1" applyFill="1" applyBorder="1"/>
    <xf numFmtId="0" fontId="28" fillId="2" borderId="0" xfId="0" applyFont="1" applyFill="1"/>
    <xf numFmtId="164" fontId="0" fillId="2" borderId="0" xfId="0" applyNumberFormat="1" applyFill="1"/>
    <xf numFmtId="0" fontId="17" fillId="2" borderId="0" xfId="0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3" fillId="2" borderId="0" xfId="0" applyFont="1" applyFill="1"/>
    <xf numFmtId="4" fontId="0" fillId="2" borderId="0" xfId="0" applyNumberFormat="1" applyFill="1"/>
    <xf numFmtId="49" fontId="5" fillId="2" borderId="1" xfId="0" applyNumberFormat="1" applyFont="1" applyFill="1" applyBorder="1" applyAlignment="1">
      <alignment horizontal="left" vertical="top" wrapText="1"/>
    </xf>
    <xf numFmtId="49" fontId="17" fillId="2" borderId="1" xfId="0" applyNumberFormat="1" applyFont="1" applyFill="1" applyBorder="1" applyAlignment="1">
      <alignment horizontal="left" vertical="top" wrapText="1"/>
    </xf>
    <xf numFmtId="49" fontId="19" fillId="2" borderId="1" xfId="0" applyNumberFormat="1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/>
    <xf numFmtId="1" fontId="2" fillId="2" borderId="2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/>
    <xf numFmtId="0" fontId="0" fillId="2" borderId="3" xfId="0" applyFill="1" applyBorder="1"/>
    <xf numFmtId="0" fontId="0" fillId="2" borderId="4" xfId="0" applyFill="1" applyBorder="1"/>
    <xf numFmtId="0" fontId="29" fillId="2" borderId="0" xfId="0" applyFont="1" applyFill="1" applyAlignment="1">
      <alignment vertical="top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0" fillId="2" borderId="3" xfId="0" applyFill="1" applyBorder="1" applyAlignment="1"/>
    <xf numFmtId="0" fontId="26" fillId="2" borderId="0" xfId="0" applyFont="1" applyFill="1" applyBorder="1" applyAlignment="1">
      <alignment horizontal="right"/>
    </xf>
    <xf numFmtId="3" fontId="15" fillId="2" borderId="1" xfId="0" applyNumberFormat="1" applyFont="1" applyFill="1" applyBorder="1" applyAlignment="1">
      <alignment horizontal="center" vertical="top"/>
    </xf>
    <xf numFmtId="3" fontId="15" fillId="2" borderId="1" xfId="0" applyNumberFormat="1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>
      <alignment horizontal="center" vertical="top" wrapText="1"/>
    </xf>
    <xf numFmtId="12" fontId="15" fillId="2" borderId="1" xfId="0" applyNumberFormat="1" applyFont="1" applyFill="1" applyBorder="1" applyAlignment="1">
      <alignment horizontal="center" vertical="top"/>
    </xf>
    <xf numFmtId="166" fontId="15" fillId="2" borderId="1" xfId="0" applyNumberFormat="1" applyFont="1" applyFill="1" applyBorder="1" applyAlignment="1">
      <alignment horizontal="center" vertical="top"/>
    </xf>
    <xf numFmtId="4" fontId="15" fillId="2" borderId="1" xfId="0" applyNumberFormat="1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center" vertical="top"/>
    </xf>
    <xf numFmtId="3" fontId="15" fillId="2" borderId="10" xfId="0" applyNumberFormat="1" applyFont="1" applyFill="1" applyBorder="1" applyAlignment="1">
      <alignment horizontal="center" vertical="top"/>
    </xf>
    <xf numFmtId="3" fontId="13" fillId="2" borderId="1" xfId="0" applyNumberFormat="1" applyFont="1" applyFill="1" applyBorder="1" applyAlignment="1">
      <alignment horizontal="center" vertical="top"/>
    </xf>
    <xf numFmtId="3" fontId="13" fillId="2" borderId="1" xfId="0" applyNumberFormat="1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12" fontId="13" fillId="2" borderId="1" xfId="0" applyNumberFormat="1" applyFont="1" applyFill="1" applyBorder="1" applyAlignment="1">
      <alignment horizontal="center" vertical="top"/>
    </xf>
    <xf numFmtId="166" fontId="13" fillId="2" borderId="1" xfId="0" applyNumberFormat="1" applyFont="1" applyFill="1" applyBorder="1" applyAlignment="1">
      <alignment horizontal="center" vertical="top"/>
    </xf>
    <xf numFmtId="4" fontId="13" fillId="2" borderId="1" xfId="0" applyNumberFormat="1" applyFont="1" applyFill="1" applyBorder="1" applyAlignment="1">
      <alignment horizontal="center" vertical="top"/>
    </xf>
    <xf numFmtId="3" fontId="0" fillId="2" borderId="1" xfId="0" applyNumberFormat="1" applyFill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1" fontId="13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top"/>
    </xf>
    <xf numFmtId="12" fontId="8" fillId="2" borderId="1" xfId="0" applyNumberFormat="1" applyFont="1" applyFill="1" applyBorder="1" applyAlignment="1">
      <alignment horizontal="center" vertical="top"/>
    </xf>
    <xf numFmtId="166" fontId="0" fillId="2" borderId="1" xfId="0" applyNumberFormat="1" applyFill="1" applyBorder="1" applyAlignment="1">
      <alignment horizontal="center" vertical="top"/>
    </xf>
    <xf numFmtId="12" fontId="0" fillId="2" borderId="1" xfId="0" applyNumberForma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3" fontId="16" fillId="2" borderId="1" xfId="0" applyNumberFormat="1" applyFont="1" applyFill="1" applyBorder="1" applyAlignment="1">
      <alignment horizontal="center" vertical="top"/>
    </xf>
    <xf numFmtId="3" fontId="34" fillId="2" borderId="1" xfId="0" applyNumberFormat="1" applyFont="1" applyFill="1" applyBorder="1" applyAlignment="1">
      <alignment horizontal="center" vertical="top"/>
    </xf>
    <xf numFmtId="4" fontId="34" fillId="2" borderId="1" xfId="0" applyNumberFormat="1" applyFont="1" applyFill="1" applyBorder="1" applyAlignment="1">
      <alignment horizontal="center" vertical="top" wrapText="1"/>
    </xf>
    <xf numFmtId="3" fontId="13" fillId="2" borderId="1" xfId="2" applyNumberFormat="1" applyFont="1" applyFill="1" applyBorder="1" applyAlignment="1">
      <alignment horizontal="center" vertical="top"/>
    </xf>
    <xf numFmtId="2" fontId="34" fillId="2" borderId="1" xfId="0" applyNumberFormat="1" applyFont="1" applyFill="1" applyBorder="1" applyAlignment="1">
      <alignment horizontal="center" vertical="top" wrapText="1"/>
    </xf>
    <xf numFmtId="12" fontId="34" fillId="2" borderId="1" xfId="0" applyNumberFormat="1" applyFont="1" applyFill="1" applyBorder="1" applyAlignment="1">
      <alignment horizontal="center" vertical="top"/>
    </xf>
    <xf numFmtId="166" fontId="34" fillId="2" borderId="1" xfId="0" applyNumberFormat="1" applyFont="1" applyFill="1" applyBorder="1" applyAlignment="1">
      <alignment horizontal="center" vertical="top"/>
    </xf>
    <xf numFmtId="4" fontId="17" fillId="2" borderId="1" xfId="0" applyNumberFormat="1" applyFont="1" applyFill="1" applyBorder="1" applyAlignment="1">
      <alignment horizontal="center" vertical="top"/>
    </xf>
    <xf numFmtId="3" fontId="34" fillId="2" borderId="1" xfId="0" applyNumberFormat="1" applyFont="1" applyFill="1" applyBorder="1" applyAlignment="1">
      <alignment horizontal="center" vertical="top" wrapText="1"/>
    </xf>
    <xf numFmtId="1" fontId="15" fillId="2" borderId="1" xfId="0" applyNumberFormat="1" applyFont="1" applyFill="1" applyBorder="1" applyAlignment="1">
      <alignment horizontal="center" vertical="top"/>
    </xf>
    <xf numFmtId="167" fontId="15" fillId="2" borderId="1" xfId="0" applyNumberFormat="1" applyFont="1" applyFill="1" applyBorder="1" applyAlignment="1">
      <alignment horizontal="center" vertical="center"/>
    </xf>
    <xf numFmtId="167" fontId="13" fillId="2" borderId="1" xfId="0" applyNumberFormat="1" applyFont="1" applyFill="1" applyBorder="1" applyAlignment="1">
      <alignment horizontal="center" vertical="center"/>
    </xf>
    <xf numFmtId="167" fontId="13" fillId="2" borderId="1" xfId="0" applyNumberFormat="1" applyFont="1" applyFill="1" applyBorder="1" applyAlignment="1">
      <alignment horizontal="center" vertical="top" wrapText="1"/>
    </xf>
    <xf numFmtId="167" fontId="17" fillId="2" borderId="1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1" fontId="30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>
      <alignment horizontal="center" vertical="top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/>
    <xf numFmtId="49" fontId="13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nontsova_A/AppData/Local/Microsoft/Windows/Temporary%20Internet%20Files/Content.Outlook/V48BYPZX/13190_&#1086;&#1087;&#1077;&#1082;&#1072;_2023-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3 (3)"/>
    </sheetNames>
    <sheetDataSet>
      <sheetData sheetId="0">
        <row r="9">
          <cell r="M9">
            <v>28.780338584903074</v>
          </cell>
        </row>
        <row r="10">
          <cell r="M10">
            <v>51.606127694675223</v>
          </cell>
        </row>
        <row r="11">
          <cell r="M11">
            <v>94.280424592484437</v>
          </cell>
        </row>
        <row r="12">
          <cell r="M12">
            <v>38.704594467659234</v>
          </cell>
        </row>
        <row r="13">
          <cell r="M13">
            <v>37.712170538167307</v>
          </cell>
        </row>
        <row r="14">
          <cell r="M14">
            <v>32.75004374948589</v>
          </cell>
        </row>
        <row r="15">
          <cell r="M15">
            <v>77.409184859545945</v>
          </cell>
        </row>
        <row r="16">
          <cell r="M16">
            <v>47.636423255394703</v>
          </cell>
        </row>
        <row r="17">
          <cell r="M17">
            <v>16.871230862054784</v>
          </cell>
        </row>
        <row r="18">
          <cell r="M18">
            <v>146.87897393668942</v>
          </cell>
        </row>
        <row r="19">
          <cell r="M19">
            <v>170.69718487558606</v>
          </cell>
        </row>
        <row r="20">
          <cell r="M20">
            <v>55.575825380233617</v>
          </cell>
        </row>
        <row r="21">
          <cell r="M21">
            <v>30.765190361931396</v>
          </cell>
        </row>
        <row r="22">
          <cell r="M22">
            <v>35.727320430341919</v>
          </cell>
        </row>
        <row r="23">
          <cell r="M23">
            <v>61.530377733473159</v>
          </cell>
        </row>
        <row r="24">
          <cell r="M24">
            <v>96.265271004154002</v>
          </cell>
        </row>
        <row r="25">
          <cell r="M25">
            <v>94.280423745989964</v>
          </cell>
        </row>
        <row r="26">
          <cell r="M26">
            <v>53.590978371925637</v>
          </cell>
        </row>
        <row r="27">
          <cell r="M27">
            <v>50.613698977406706</v>
          </cell>
        </row>
        <row r="28">
          <cell r="M28">
            <v>57.560676556305005</v>
          </cell>
        </row>
        <row r="29">
          <cell r="M29">
            <v>23.818210372693375</v>
          </cell>
        </row>
        <row r="30">
          <cell r="M30">
            <v>36.719744564791206</v>
          </cell>
        </row>
        <row r="31">
          <cell r="M31">
            <v>121.07591254578981</v>
          </cell>
        </row>
        <row r="32">
          <cell r="M32">
            <v>27.787910324984235</v>
          </cell>
        </row>
        <row r="33">
          <cell r="M33">
            <v>47.636425960763347</v>
          </cell>
        </row>
        <row r="34">
          <cell r="M34">
            <v>53.590975541937432</v>
          </cell>
        </row>
        <row r="35">
          <cell r="M35">
            <v>28.780339889089966</v>
          </cell>
        </row>
        <row r="36">
          <cell r="M36">
            <v>23.818211633626717</v>
          </cell>
        </row>
        <row r="38">
          <cell r="M38">
            <v>172.682032981547</v>
          </cell>
        </row>
        <row r="39">
          <cell r="M39">
            <v>702.63724624557869</v>
          </cell>
        </row>
        <row r="40">
          <cell r="M40">
            <v>105.19710180691509</v>
          </cell>
        </row>
        <row r="41">
          <cell r="M41">
            <v>44.65914485865482</v>
          </cell>
        </row>
        <row r="42">
          <cell r="M42">
            <v>42.67429908838529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7"/>
  <sheetViews>
    <sheetView tabSelected="1" view="pageBreakPreview" zoomScale="80" zoomScaleNormal="100" zoomScaleSheetLayoutView="80" workbookViewId="0">
      <pane xSplit="1" topLeftCell="B1" activePane="topRight" state="frozen"/>
      <selection activeCell="A4" sqref="A4"/>
      <selection pane="topRight" activeCell="H4" sqref="H4:J7"/>
    </sheetView>
  </sheetViews>
  <sheetFormatPr defaultColWidth="12.5703125" defaultRowHeight="15"/>
  <cols>
    <col min="1" max="1" width="40.140625" style="1" customWidth="1"/>
    <col min="2" max="8" width="12.5703125" style="1" customWidth="1"/>
    <col min="9" max="9" width="12.140625" style="1" customWidth="1"/>
    <col min="10" max="43" width="12.5703125" style="1" customWidth="1"/>
    <col min="44" max="44" width="1" style="1" customWidth="1"/>
    <col min="45" max="48" width="12.5703125" style="1" customWidth="1"/>
    <col min="49" max="50" width="12.5703125" style="3" customWidth="1"/>
    <col min="51" max="16384" width="12.5703125" style="1"/>
  </cols>
  <sheetData>
    <row r="1" spans="1:50" ht="33" customHeight="1">
      <c r="A1" s="27"/>
      <c r="Q1" s="85"/>
      <c r="R1" s="85"/>
      <c r="S1" s="38"/>
      <c r="T1" s="38"/>
      <c r="U1" s="38"/>
      <c r="V1" s="85" t="s">
        <v>91</v>
      </c>
      <c r="W1" s="85"/>
      <c r="AR1" s="2"/>
      <c r="AS1" s="2"/>
      <c r="AT1" s="2"/>
      <c r="AU1" s="2"/>
    </row>
    <row r="2" spans="1:50" ht="63" customHeight="1">
      <c r="B2" s="84" t="s">
        <v>93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R2" s="2"/>
      <c r="AS2" s="2"/>
      <c r="AT2" s="2"/>
      <c r="AU2" s="2"/>
    </row>
    <row r="3" spans="1:50" ht="14.25" customHeight="1">
      <c r="A3" s="34"/>
      <c r="B3" s="35"/>
      <c r="C3" s="35"/>
      <c r="D3" s="44"/>
      <c r="E3" s="35"/>
      <c r="F3" s="35"/>
      <c r="G3" s="35"/>
      <c r="H3" s="44"/>
      <c r="I3" s="35"/>
      <c r="J3" s="35"/>
      <c r="K3" s="44"/>
      <c r="L3" s="44"/>
      <c r="M3" s="44"/>
      <c r="N3" s="44"/>
      <c r="O3" s="44"/>
      <c r="P3" s="44"/>
      <c r="Q3" s="44"/>
      <c r="R3" s="44"/>
      <c r="S3" s="36"/>
      <c r="T3" s="36"/>
      <c r="U3" s="36"/>
      <c r="V3" s="36"/>
      <c r="W3" s="36"/>
      <c r="X3" s="36"/>
      <c r="Y3" s="36"/>
      <c r="Z3" s="91" t="s">
        <v>54</v>
      </c>
      <c r="AA3" s="91"/>
      <c r="AB3" s="91"/>
      <c r="AC3" s="91"/>
      <c r="AD3" s="91"/>
      <c r="AE3" s="91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7"/>
      <c r="AR3" s="2"/>
      <c r="AS3" s="2"/>
      <c r="AT3" s="2"/>
      <c r="AU3" s="2"/>
    </row>
    <row r="4" spans="1:50" ht="36" customHeight="1">
      <c r="A4" s="97" t="s">
        <v>31</v>
      </c>
      <c r="B4" s="86" t="s">
        <v>68</v>
      </c>
      <c r="C4" s="86"/>
      <c r="D4" s="86"/>
      <c r="E4" s="99" t="s">
        <v>39</v>
      </c>
      <c r="F4" s="100"/>
      <c r="G4" s="101"/>
      <c r="H4" s="99" t="s">
        <v>94</v>
      </c>
      <c r="I4" s="100"/>
      <c r="J4" s="101"/>
      <c r="K4" s="99" t="s">
        <v>97</v>
      </c>
      <c r="L4" s="100"/>
      <c r="M4" s="101"/>
      <c r="N4" s="87" t="s">
        <v>96</v>
      </c>
      <c r="O4" s="87" t="s">
        <v>95</v>
      </c>
      <c r="P4" s="87" t="s">
        <v>35</v>
      </c>
      <c r="Q4" s="90" t="s">
        <v>48</v>
      </c>
      <c r="R4" s="90"/>
      <c r="S4" s="90"/>
      <c r="T4" s="87" t="s">
        <v>76</v>
      </c>
      <c r="U4" s="87"/>
      <c r="V4" s="87"/>
      <c r="W4" s="87"/>
      <c r="X4" s="95" t="s">
        <v>36</v>
      </c>
      <c r="Y4" s="95"/>
      <c r="Z4" s="87" t="s">
        <v>77</v>
      </c>
      <c r="AA4" s="87"/>
      <c r="AB4" s="87"/>
      <c r="AC4" s="87"/>
      <c r="AD4" s="92" t="s">
        <v>78</v>
      </c>
      <c r="AE4" s="92"/>
      <c r="AF4" s="94" t="s">
        <v>80</v>
      </c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2"/>
      <c r="AS4" s="2"/>
      <c r="AT4" s="2"/>
      <c r="AU4" s="2"/>
    </row>
    <row r="5" spans="1:50" ht="16.5" customHeight="1">
      <c r="A5" s="97"/>
      <c r="B5" s="86"/>
      <c r="C5" s="86"/>
      <c r="D5" s="86"/>
      <c r="E5" s="102"/>
      <c r="F5" s="103"/>
      <c r="G5" s="104"/>
      <c r="H5" s="102"/>
      <c r="I5" s="103"/>
      <c r="J5" s="104"/>
      <c r="K5" s="102"/>
      <c r="L5" s="103"/>
      <c r="M5" s="104"/>
      <c r="N5" s="87"/>
      <c r="O5" s="87"/>
      <c r="P5" s="87"/>
      <c r="Q5" s="87" t="s">
        <v>47</v>
      </c>
      <c r="R5" s="92" t="s">
        <v>49</v>
      </c>
      <c r="S5" s="92"/>
      <c r="T5" s="87" t="s">
        <v>51</v>
      </c>
      <c r="U5" s="89"/>
      <c r="V5" s="87" t="s">
        <v>40</v>
      </c>
      <c r="W5" s="87"/>
      <c r="X5" s="95"/>
      <c r="Y5" s="95"/>
      <c r="Z5" s="87" t="s">
        <v>41</v>
      </c>
      <c r="AA5" s="87"/>
      <c r="AB5" s="87" t="s">
        <v>40</v>
      </c>
      <c r="AC5" s="87"/>
      <c r="AD5" s="92"/>
      <c r="AE5" s="92"/>
      <c r="AF5" s="87" t="s">
        <v>57</v>
      </c>
      <c r="AG5" s="86" t="s">
        <v>59</v>
      </c>
      <c r="AH5" s="86" t="s">
        <v>60</v>
      </c>
      <c r="AI5" s="86" t="s">
        <v>61</v>
      </c>
      <c r="AJ5" s="86" t="s">
        <v>58</v>
      </c>
      <c r="AK5" s="86" t="s">
        <v>62</v>
      </c>
      <c r="AL5" s="87" t="s">
        <v>56</v>
      </c>
      <c r="AM5" s="86" t="s">
        <v>66</v>
      </c>
      <c r="AN5" s="86" t="s">
        <v>67</v>
      </c>
      <c r="AO5" s="86" t="s">
        <v>63</v>
      </c>
      <c r="AP5" s="86" t="s">
        <v>64</v>
      </c>
      <c r="AQ5" s="86" t="s">
        <v>65</v>
      </c>
      <c r="AR5" s="2"/>
      <c r="AS5" s="2"/>
      <c r="AT5" s="2"/>
      <c r="AU5" s="2"/>
    </row>
    <row r="6" spans="1:50" ht="116.25" customHeight="1">
      <c r="A6" s="97"/>
      <c r="B6" s="86"/>
      <c r="C6" s="86"/>
      <c r="D6" s="86"/>
      <c r="E6" s="102"/>
      <c r="F6" s="103"/>
      <c r="G6" s="104"/>
      <c r="H6" s="102"/>
      <c r="I6" s="103"/>
      <c r="J6" s="104"/>
      <c r="K6" s="102"/>
      <c r="L6" s="103"/>
      <c r="M6" s="104"/>
      <c r="N6" s="87"/>
      <c r="O6" s="87"/>
      <c r="P6" s="87"/>
      <c r="Q6" s="87"/>
      <c r="R6" s="92"/>
      <c r="S6" s="92"/>
      <c r="T6" s="88" t="s">
        <v>52</v>
      </c>
      <c r="U6" s="86" t="s">
        <v>73</v>
      </c>
      <c r="V6" s="88" t="s">
        <v>53</v>
      </c>
      <c r="W6" s="86" t="s">
        <v>69</v>
      </c>
      <c r="X6" s="95"/>
      <c r="Y6" s="95"/>
      <c r="Z6" s="92" t="s">
        <v>81</v>
      </c>
      <c r="AA6" s="93" t="s">
        <v>82</v>
      </c>
      <c r="AB6" s="92" t="s">
        <v>83</v>
      </c>
      <c r="AC6" s="93" t="s">
        <v>84</v>
      </c>
      <c r="AD6" s="92"/>
      <c r="AE6" s="92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2"/>
      <c r="AS6" s="2"/>
      <c r="AT6" s="2"/>
      <c r="AU6" s="2"/>
    </row>
    <row r="7" spans="1:50" ht="39.75" customHeight="1">
      <c r="A7" s="97"/>
      <c r="B7" s="86"/>
      <c r="C7" s="86"/>
      <c r="D7" s="86"/>
      <c r="E7" s="102"/>
      <c r="F7" s="103"/>
      <c r="G7" s="104"/>
      <c r="H7" s="102"/>
      <c r="I7" s="103"/>
      <c r="J7" s="104"/>
      <c r="K7" s="102"/>
      <c r="L7" s="103"/>
      <c r="M7" s="104"/>
      <c r="N7" s="87"/>
      <c r="O7" s="87"/>
      <c r="P7" s="87"/>
      <c r="Q7" s="87"/>
      <c r="R7" s="87" t="s">
        <v>45</v>
      </c>
      <c r="S7" s="87" t="s">
        <v>46</v>
      </c>
      <c r="T7" s="88"/>
      <c r="U7" s="86"/>
      <c r="V7" s="88"/>
      <c r="W7" s="86"/>
      <c r="X7" s="95"/>
      <c r="Y7" s="95"/>
      <c r="Z7" s="92"/>
      <c r="AA7" s="93"/>
      <c r="AB7" s="92"/>
      <c r="AC7" s="93"/>
      <c r="AD7" s="92"/>
      <c r="AE7" s="92"/>
      <c r="AF7" s="32" t="s">
        <v>74</v>
      </c>
      <c r="AG7" s="92" t="s">
        <v>75</v>
      </c>
      <c r="AH7" s="92"/>
      <c r="AI7" s="92"/>
      <c r="AJ7" s="92" t="s">
        <v>42</v>
      </c>
      <c r="AK7" s="92"/>
      <c r="AL7" s="32" t="s">
        <v>43</v>
      </c>
      <c r="AM7" s="92" t="s">
        <v>44</v>
      </c>
      <c r="AN7" s="92"/>
      <c r="AO7" s="92"/>
      <c r="AP7" s="92" t="s">
        <v>42</v>
      </c>
      <c r="AQ7" s="92"/>
      <c r="AR7" s="2"/>
      <c r="AS7" s="2"/>
      <c r="AT7" s="2"/>
      <c r="AU7" s="2"/>
    </row>
    <row r="8" spans="1:50" ht="47.25" customHeight="1">
      <c r="A8" s="97"/>
      <c r="B8" s="39" t="s">
        <v>89</v>
      </c>
      <c r="C8" s="39" t="s">
        <v>90</v>
      </c>
      <c r="D8" s="40" t="s">
        <v>92</v>
      </c>
      <c r="E8" s="39" t="s">
        <v>89</v>
      </c>
      <c r="F8" s="39" t="s">
        <v>90</v>
      </c>
      <c r="G8" s="39" t="s">
        <v>92</v>
      </c>
      <c r="H8" s="40" t="s">
        <v>89</v>
      </c>
      <c r="I8" s="39" t="s">
        <v>90</v>
      </c>
      <c r="J8" s="39" t="s">
        <v>92</v>
      </c>
      <c r="K8" s="40" t="s">
        <v>89</v>
      </c>
      <c r="L8" s="40" t="s">
        <v>90</v>
      </c>
      <c r="M8" s="40" t="s">
        <v>92</v>
      </c>
      <c r="N8" s="87"/>
      <c r="O8" s="87"/>
      <c r="P8" s="87"/>
      <c r="Q8" s="87"/>
      <c r="R8" s="87"/>
      <c r="S8" s="87"/>
      <c r="T8" s="88"/>
      <c r="U8" s="86"/>
      <c r="V8" s="88"/>
      <c r="W8" s="86"/>
      <c r="X8" s="41" t="s">
        <v>87</v>
      </c>
      <c r="Y8" s="42" t="s">
        <v>88</v>
      </c>
      <c r="Z8" s="92"/>
      <c r="AA8" s="93"/>
      <c r="AB8" s="92"/>
      <c r="AC8" s="93"/>
      <c r="AD8" s="31" t="s">
        <v>85</v>
      </c>
      <c r="AE8" s="32" t="s">
        <v>86</v>
      </c>
      <c r="AF8" s="96" t="s">
        <v>55</v>
      </c>
      <c r="AG8" s="96"/>
      <c r="AH8" s="96"/>
      <c r="AI8" s="96"/>
      <c r="AJ8" s="96"/>
      <c r="AK8" s="96"/>
      <c r="AL8" s="92" t="s">
        <v>79</v>
      </c>
      <c r="AM8" s="92"/>
      <c r="AN8" s="92"/>
      <c r="AO8" s="92"/>
      <c r="AP8" s="92"/>
      <c r="AQ8" s="92"/>
      <c r="AR8" s="2"/>
      <c r="AS8" s="2"/>
      <c r="AT8" s="2"/>
      <c r="AU8" s="2"/>
    </row>
    <row r="9" spans="1:50" ht="15.75" customHeight="1">
      <c r="A9" s="23" t="s">
        <v>12</v>
      </c>
      <c r="B9" s="79">
        <f t="shared" ref="B9:B24" si="0">H9-E9</f>
        <v>4259852</v>
      </c>
      <c r="C9" s="79">
        <f>I9-F9</f>
        <v>4259852</v>
      </c>
      <c r="D9" s="79">
        <f>J9-G9</f>
        <v>4259852</v>
      </c>
      <c r="E9" s="46">
        <f>ROUND(H9*5%,0)</f>
        <v>224203</v>
      </c>
      <c r="F9" s="46">
        <f t="shared" ref="F9:F41" si="1">ROUND(I9*5%,0)</f>
        <v>224203</v>
      </c>
      <c r="G9" s="46">
        <f>ROUND(J9*5%,0)</f>
        <v>224203</v>
      </c>
      <c r="H9" s="46">
        <f t="shared" ref="H9:H36" si="2">ROUND((K9*N9*12+T9+V9)*O9,0)</f>
        <v>4484055</v>
      </c>
      <c r="I9" s="46">
        <f t="shared" ref="I9:I36" si="3">ROUND((L9*N9*12+T9+V9)*O9,0)</f>
        <v>4484055</v>
      </c>
      <c r="J9" s="46">
        <f t="shared" ref="J9:J36" si="4">ROUND((M9*N9*12+T9+V9)*O9,0)</f>
        <v>4484055</v>
      </c>
      <c r="K9" s="47">
        <v>12157</v>
      </c>
      <c r="L9" s="47">
        <v>12157</v>
      </c>
      <c r="M9" s="47">
        <v>12157</v>
      </c>
      <c r="N9" s="78">
        <f>'[1]2023 (3)'!$M$9</f>
        <v>28.780338584903074</v>
      </c>
      <c r="O9" s="48">
        <f>O45</f>
        <v>1</v>
      </c>
      <c r="P9" s="49">
        <f>P45</f>
        <v>0.33333333333333331</v>
      </c>
      <c r="Q9" s="50">
        <f>Q45</f>
        <v>0.2</v>
      </c>
      <c r="R9" s="49">
        <f>R45</f>
        <v>0.2</v>
      </c>
      <c r="S9" s="50">
        <f>S45</f>
        <v>0.5</v>
      </c>
      <c r="T9" s="51">
        <f>U9+Z9+AA9+X9</f>
        <v>0</v>
      </c>
      <c r="U9" s="51">
        <f>ROUND(((AD9*AF9)+(AD9*P9*AG9)+(AD9*Q9*AH9)+(AD9*Q9*AI9)+(AD9*R9*AJ9)+(AD9*S9*AK9))*12,2)</f>
        <v>0</v>
      </c>
      <c r="V9" s="51">
        <f>W9+AB9+AC9+Y9</f>
        <v>285464.07316999999</v>
      </c>
      <c r="W9" s="51">
        <f>ROUND(((AE9*AL9)+(AE9*P9*AM9)+(AE9*Q9*AN9)+(AE9*Q9*AO9)+(AE9*R9*AP9)+(AE9*S9*AQ9))*12,2)</f>
        <v>192310.27</v>
      </c>
      <c r="X9" s="51">
        <f>U9*0.271</f>
        <v>0</v>
      </c>
      <c r="Y9" s="51">
        <f>W9*0.271</f>
        <v>52116.083169999998</v>
      </c>
      <c r="Z9" s="52">
        <v>0</v>
      </c>
      <c r="AA9" s="52">
        <v>0</v>
      </c>
      <c r="AB9" s="52">
        <v>20518.86</v>
      </c>
      <c r="AC9" s="52">
        <v>20518.86</v>
      </c>
      <c r="AD9" s="47">
        <v>9616.1640000000007</v>
      </c>
      <c r="AE9" s="46">
        <v>12019.392000000002</v>
      </c>
      <c r="AF9" s="46">
        <v>0</v>
      </c>
      <c r="AG9" s="46">
        <v>0</v>
      </c>
      <c r="AH9" s="46">
        <v>0</v>
      </c>
      <c r="AI9" s="46">
        <v>0</v>
      </c>
      <c r="AJ9" s="46">
        <v>0</v>
      </c>
      <c r="AK9" s="46">
        <v>0</v>
      </c>
      <c r="AL9" s="46">
        <v>1</v>
      </c>
      <c r="AM9" s="46">
        <v>1</v>
      </c>
      <c r="AN9" s="46">
        <v>0</v>
      </c>
      <c r="AO9" s="46">
        <v>0</v>
      </c>
      <c r="AP9" s="46">
        <v>0</v>
      </c>
      <c r="AQ9" s="46">
        <v>0</v>
      </c>
      <c r="AR9" s="4"/>
      <c r="AS9" s="5"/>
      <c r="AT9" s="2"/>
      <c r="AU9" s="5"/>
      <c r="AV9" s="2"/>
      <c r="AW9" s="6"/>
      <c r="AX9" s="6"/>
    </row>
    <row r="10" spans="1:50" ht="15" customHeight="1">
      <c r="A10" s="23" t="s">
        <v>8</v>
      </c>
      <c r="B10" s="79">
        <f t="shared" si="0"/>
        <v>9657555</v>
      </c>
      <c r="C10" s="79">
        <f t="shared" ref="C10:C42" si="5">I10-F10</f>
        <v>9657555</v>
      </c>
      <c r="D10" s="79">
        <f t="shared" ref="D10:D36" si="6">J10-G10</f>
        <v>9657555</v>
      </c>
      <c r="E10" s="46">
        <f t="shared" ref="E10:E41" si="7">ROUND(H10*5%,0)</f>
        <v>508292</v>
      </c>
      <c r="F10" s="46">
        <f t="shared" si="1"/>
        <v>508292</v>
      </c>
      <c r="G10" s="46">
        <f t="shared" ref="G10:G42" si="8">ROUND(J10*5%,0)</f>
        <v>508292</v>
      </c>
      <c r="H10" s="46">
        <f t="shared" si="2"/>
        <v>10165847</v>
      </c>
      <c r="I10" s="46">
        <f t="shared" si="3"/>
        <v>10165847</v>
      </c>
      <c r="J10" s="46">
        <f t="shared" si="4"/>
        <v>10165847</v>
      </c>
      <c r="K10" s="47">
        <v>12157</v>
      </c>
      <c r="L10" s="47">
        <v>12157</v>
      </c>
      <c r="M10" s="47">
        <v>12157</v>
      </c>
      <c r="N10" s="78">
        <f>'[1]2023 (3)'!$M$10</f>
        <v>51.606127694675223</v>
      </c>
      <c r="O10" s="48">
        <f>O45</f>
        <v>1</v>
      </c>
      <c r="P10" s="49">
        <f>P45</f>
        <v>0.33333333333333331</v>
      </c>
      <c r="Q10" s="50">
        <f>Q45</f>
        <v>0.2</v>
      </c>
      <c r="R10" s="49">
        <f>R45</f>
        <v>0.2</v>
      </c>
      <c r="S10" s="50">
        <f>S45</f>
        <v>0.5</v>
      </c>
      <c r="T10" s="51">
        <f t="shared" ref="T10:T36" si="9">U10+Z10+AA10+X10</f>
        <v>0</v>
      </c>
      <c r="U10" s="51">
        <f t="shared" ref="U10:U36" si="10">ROUND(((AD10*AF10)+(AD10*P10*AG10)+(AD10*Q10*AH10)+(AD10*Q10*AI10)+(AD10*R10*AJ10)+(AD10*S10*AK10))*12,2)</f>
        <v>0</v>
      </c>
      <c r="V10" s="51">
        <f>W10+AB10+AC10+Y10</f>
        <v>2637338.6801</v>
      </c>
      <c r="W10" s="51">
        <f>ROUND(((AE10*AL10)+(AE10*P10*AM10)+(AE10*Q10*AN10)+(AE10*Q10*AO10)+(AE10*R10*AP10)+(AE10*S10*AQ10))*12,2)</f>
        <v>1836563.1</v>
      </c>
      <c r="X10" s="51">
        <f t="shared" ref="X10:X42" si="11">U10*0.271</f>
        <v>0</v>
      </c>
      <c r="Y10" s="51">
        <f t="shared" ref="Y10:Y36" si="12">W10*0.271</f>
        <v>497708.60010000004</v>
      </c>
      <c r="Z10" s="52">
        <v>0</v>
      </c>
      <c r="AA10" s="52">
        <v>0</v>
      </c>
      <c r="AB10" s="52">
        <v>207711.78</v>
      </c>
      <c r="AC10" s="52">
        <v>95355.199999999997</v>
      </c>
      <c r="AD10" s="47">
        <v>9616.1640000000007</v>
      </c>
      <c r="AE10" s="46">
        <v>12019.392000000002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9</v>
      </c>
      <c r="AM10" s="46">
        <v>1</v>
      </c>
      <c r="AN10" s="46">
        <v>12</v>
      </c>
      <c r="AO10" s="46">
        <v>0</v>
      </c>
      <c r="AP10" s="46">
        <v>0</v>
      </c>
      <c r="AQ10" s="46">
        <v>2</v>
      </c>
      <c r="AR10" s="4"/>
      <c r="AS10" s="5"/>
      <c r="AT10" s="7"/>
      <c r="AU10" s="5"/>
      <c r="AV10" s="7"/>
      <c r="AW10" s="6"/>
      <c r="AX10" s="6"/>
    </row>
    <row r="11" spans="1:50" ht="15" customHeight="1">
      <c r="A11" s="23" t="s">
        <v>0</v>
      </c>
      <c r="B11" s="79">
        <f t="shared" si="0"/>
        <v>17798495</v>
      </c>
      <c r="C11" s="79">
        <f t="shared" si="5"/>
        <v>17798495</v>
      </c>
      <c r="D11" s="79">
        <f t="shared" si="6"/>
        <v>17798495</v>
      </c>
      <c r="E11" s="46">
        <f t="shared" si="7"/>
        <v>936763</v>
      </c>
      <c r="F11" s="46">
        <f t="shared" si="1"/>
        <v>936763</v>
      </c>
      <c r="G11" s="46">
        <f t="shared" si="8"/>
        <v>936763</v>
      </c>
      <c r="H11" s="46">
        <f t="shared" si="2"/>
        <v>18735258</v>
      </c>
      <c r="I11" s="46">
        <f t="shared" si="3"/>
        <v>18735258</v>
      </c>
      <c r="J11" s="46">
        <f t="shared" si="4"/>
        <v>18735258</v>
      </c>
      <c r="K11" s="47">
        <v>12157</v>
      </c>
      <c r="L11" s="47">
        <v>12157</v>
      </c>
      <c r="M11" s="47">
        <v>12157</v>
      </c>
      <c r="N11" s="78">
        <f>'[1]2023 (3)'!$M$11</f>
        <v>94.280424592484437</v>
      </c>
      <c r="O11" s="48">
        <f>O45</f>
        <v>1</v>
      </c>
      <c r="P11" s="49">
        <f>P45</f>
        <v>0.33333333333333331</v>
      </c>
      <c r="Q11" s="50">
        <f>Q45</f>
        <v>0.2</v>
      </c>
      <c r="R11" s="49">
        <f>R45</f>
        <v>0.2</v>
      </c>
      <c r="S11" s="50">
        <f>S45</f>
        <v>0.5</v>
      </c>
      <c r="T11" s="51">
        <f>U11+Z11+AA11+X11</f>
        <v>1453855.01144</v>
      </c>
      <c r="U11" s="51">
        <f t="shared" si="10"/>
        <v>1046238.64</v>
      </c>
      <c r="V11" s="51">
        <f t="shared" ref="V11:V35" si="13">W11+AB11+AC11+Y11</f>
        <v>3527397.5273099998</v>
      </c>
      <c r="W11" s="51">
        <f>ROUND(((AE11*AL11)+(AE11*P11*AM11)+(AE11*Q11*AN11)+(AE11*Q11*AO11)+(AE11*R11*AP11)+(AE11*S11*AQ11))*12,2)</f>
        <v>2201952.61</v>
      </c>
      <c r="X11" s="51">
        <f t="shared" si="11"/>
        <v>283530.67144000001</v>
      </c>
      <c r="Y11" s="51">
        <f t="shared" si="12"/>
        <v>596729.15731000004</v>
      </c>
      <c r="Z11" s="52">
        <v>62042.85</v>
      </c>
      <c r="AA11" s="52">
        <v>62042.85</v>
      </c>
      <c r="AB11" s="52">
        <v>364357.88</v>
      </c>
      <c r="AC11" s="52">
        <v>364357.88</v>
      </c>
      <c r="AD11" s="47">
        <v>9616.1640000000007</v>
      </c>
      <c r="AE11" s="46">
        <v>12019.392000000002</v>
      </c>
      <c r="AF11" s="46">
        <v>8</v>
      </c>
      <c r="AG11" s="46">
        <v>2</v>
      </c>
      <c r="AH11" s="46">
        <v>2</v>
      </c>
      <c r="AI11" s="46">
        <v>0</v>
      </c>
      <c r="AJ11" s="46">
        <v>0</v>
      </c>
      <c r="AK11" s="46">
        <v>0</v>
      </c>
      <c r="AL11" s="46">
        <v>8</v>
      </c>
      <c r="AM11" s="46">
        <v>17</v>
      </c>
      <c r="AN11" s="46">
        <v>8</v>
      </c>
      <c r="AO11" s="46">
        <v>0</v>
      </c>
      <c r="AP11" s="46">
        <v>0</v>
      </c>
      <c r="AQ11" s="46">
        <v>0</v>
      </c>
      <c r="AR11" s="4"/>
      <c r="AS11" s="5"/>
      <c r="AT11" s="7"/>
      <c r="AU11" s="5"/>
      <c r="AV11" s="7"/>
      <c r="AW11" s="6"/>
      <c r="AX11" s="6"/>
    </row>
    <row r="12" spans="1:50" ht="15" customHeight="1">
      <c r="A12" s="23" t="s">
        <v>27</v>
      </c>
      <c r="B12" s="79">
        <f t="shared" si="0"/>
        <v>7531528</v>
      </c>
      <c r="C12" s="79">
        <f t="shared" si="5"/>
        <v>7531528</v>
      </c>
      <c r="D12" s="79">
        <f t="shared" si="6"/>
        <v>7531528</v>
      </c>
      <c r="E12" s="46">
        <f t="shared" si="7"/>
        <v>396396</v>
      </c>
      <c r="F12" s="46">
        <f t="shared" si="1"/>
        <v>396396</v>
      </c>
      <c r="G12" s="46">
        <f>ROUND(J12*5%,0)</f>
        <v>396396</v>
      </c>
      <c r="H12" s="46">
        <f t="shared" si="2"/>
        <v>7927924</v>
      </c>
      <c r="I12" s="46">
        <f t="shared" si="3"/>
        <v>7927924</v>
      </c>
      <c r="J12" s="46">
        <f t="shared" si="4"/>
        <v>7927924</v>
      </c>
      <c r="K12" s="47">
        <v>12157</v>
      </c>
      <c r="L12" s="47">
        <v>12157</v>
      </c>
      <c r="M12" s="47">
        <v>12157</v>
      </c>
      <c r="N12" s="78">
        <f>'[1]2023 (3)'!$M$12</f>
        <v>38.704594467659234</v>
      </c>
      <c r="O12" s="48">
        <f>O45</f>
        <v>1</v>
      </c>
      <c r="P12" s="49">
        <f>P45</f>
        <v>0.33333333333333331</v>
      </c>
      <c r="Q12" s="50">
        <f>Q45</f>
        <v>0.2</v>
      </c>
      <c r="R12" s="49">
        <f>R45</f>
        <v>0.2</v>
      </c>
      <c r="S12" s="50">
        <f>S45</f>
        <v>0.5</v>
      </c>
      <c r="T12" s="51">
        <f t="shared" si="9"/>
        <v>518422.04684000002</v>
      </c>
      <c r="U12" s="51">
        <f t="shared" si="10"/>
        <v>330796.03999999998</v>
      </c>
      <c r="V12" s="51">
        <f t="shared" si="13"/>
        <v>1763120.89384</v>
      </c>
      <c r="W12" s="51">
        <f t="shared" ref="W12:W36" si="14">ROUND(((AE12*AL12)+(AE12*P12*AM12)+(AE12*Q12*AN12)+(AE12*Q12*AO12)+(AE12*R12*AP12)+(AE12*S12*AQ12))*12,2)</f>
        <v>1086553.04</v>
      </c>
      <c r="X12" s="51">
        <f t="shared" si="11"/>
        <v>89645.726840000003</v>
      </c>
      <c r="Y12" s="51">
        <f t="shared" si="12"/>
        <v>294455.87384000001</v>
      </c>
      <c r="Z12" s="52">
        <v>48990.14</v>
      </c>
      <c r="AA12" s="52">
        <v>48990.14</v>
      </c>
      <c r="AB12" s="52">
        <v>191055.99</v>
      </c>
      <c r="AC12" s="52">
        <v>191055.99</v>
      </c>
      <c r="AD12" s="47">
        <v>9616.1640000000007</v>
      </c>
      <c r="AE12" s="46">
        <v>12019.392000000002</v>
      </c>
      <c r="AF12" s="46">
        <v>2</v>
      </c>
      <c r="AG12" s="46">
        <v>2</v>
      </c>
      <c r="AH12" s="46">
        <v>0</v>
      </c>
      <c r="AI12" s="46">
        <v>0</v>
      </c>
      <c r="AJ12" s="46">
        <v>1</v>
      </c>
      <c r="AK12" s="46">
        <v>0</v>
      </c>
      <c r="AL12" s="46">
        <v>4</v>
      </c>
      <c r="AM12" s="46">
        <v>10</v>
      </c>
      <c r="AN12" s="46">
        <v>0</v>
      </c>
      <c r="AO12" s="46">
        <v>0</v>
      </c>
      <c r="AP12" s="46">
        <v>1</v>
      </c>
      <c r="AQ12" s="46">
        <v>0</v>
      </c>
      <c r="AR12" s="4"/>
      <c r="AS12" s="5"/>
      <c r="AT12" s="7"/>
      <c r="AU12" s="5"/>
      <c r="AV12" s="7"/>
      <c r="AW12" s="6"/>
      <c r="AX12" s="6"/>
    </row>
    <row r="13" spans="1:50" ht="15" customHeight="1">
      <c r="A13" s="23" t="s">
        <v>21</v>
      </c>
      <c r="B13" s="79">
        <f t="shared" si="0"/>
        <v>7125983</v>
      </c>
      <c r="C13" s="79">
        <f t="shared" si="5"/>
        <v>7125983</v>
      </c>
      <c r="D13" s="79">
        <f t="shared" si="6"/>
        <v>7125983</v>
      </c>
      <c r="E13" s="46">
        <f t="shared" si="7"/>
        <v>375052</v>
      </c>
      <c r="F13" s="46">
        <f t="shared" si="1"/>
        <v>375052</v>
      </c>
      <c r="G13" s="46">
        <f>ROUND(J13*5%,0)</f>
        <v>375052</v>
      </c>
      <c r="H13" s="46">
        <f t="shared" si="2"/>
        <v>7501035</v>
      </c>
      <c r="I13" s="46">
        <f t="shared" si="3"/>
        <v>7501035</v>
      </c>
      <c r="J13" s="46">
        <f t="shared" si="4"/>
        <v>7501035</v>
      </c>
      <c r="K13" s="47">
        <v>12157</v>
      </c>
      <c r="L13" s="47">
        <v>12157</v>
      </c>
      <c r="M13" s="47">
        <v>12157</v>
      </c>
      <c r="N13" s="78">
        <f>'[1]2023 (3)'!$M$13</f>
        <v>37.712170538167307</v>
      </c>
      <c r="O13" s="48">
        <f>O45</f>
        <v>1</v>
      </c>
      <c r="P13" s="49">
        <f>P45</f>
        <v>0.33333333333333331</v>
      </c>
      <c r="Q13" s="50">
        <f>Q45</f>
        <v>0.2</v>
      </c>
      <c r="R13" s="49">
        <f>R45</f>
        <v>0.2</v>
      </c>
      <c r="S13" s="50">
        <f>S45</f>
        <v>0.5</v>
      </c>
      <c r="T13" s="51">
        <f t="shared" si="9"/>
        <v>1218607.4583800002</v>
      </c>
      <c r="U13" s="51">
        <f t="shared" si="10"/>
        <v>807757.78</v>
      </c>
      <c r="V13" s="51">
        <f t="shared" si="13"/>
        <v>780825.25483000011</v>
      </c>
      <c r="W13" s="51">
        <f t="shared" si="14"/>
        <v>519237.73</v>
      </c>
      <c r="X13" s="51">
        <f t="shared" si="11"/>
        <v>218902.35838000002</v>
      </c>
      <c r="Y13" s="51">
        <f t="shared" si="12"/>
        <v>140713.42483</v>
      </c>
      <c r="Z13" s="52">
        <v>95973.66</v>
      </c>
      <c r="AA13" s="52">
        <v>95973.66</v>
      </c>
      <c r="AB13" s="52">
        <v>60437.05</v>
      </c>
      <c r="AC13" s="52">
        <v>60437.05</v>
      </c>
      <c r="AD13" s="47">
        <v>9616.1640000000007</v>
      </c>
      <c r="AE13" s="46">
        <v>12019.392000000002</v>
      </c>
      <c r="AF13" s="46">
        <v>5</v>
      </c>
      <c r="AG13" s="46">
        <v>3</v>
      </c>
      <c r="AH13" s="46">
        <v>3</v>
      </c>
      <c r="AI13" s="46">
        <v>0</v>
      </c>
      <c r="AJ13" s="46">
        <v>2</v>
      </c>
      <c r="AK13" s="46">
        <v>0</v>
      </c>
      <c r="AL13" s="46">
        <v>3</v>
      </c>
      <c r="AM13" s="46">
        <v>0</v>
      </c>
      <c r="AN13" s="46">
        <v>1</v>
      </c>
      <c r="AO13" s="46">
        <v>0</v>
      </c>
      <c r="AP13" s="46">
        <v>2</v>
      </c>
      <c r="AQ13" s="46">
        <v>0</v>
      </c>
      <c r="AR13" s="4"/>
      <c r="AS13" s="5"/>
      <c r="AT13" s="8"/>
      <c r="AU13" s="5"/>
      <c r="AV13" s="8"/>
      <c r="AW13" s="9"/>
      <c r="AX13" s="10"/>
    </row>
    <row r="14" spans="1:50" ht="15" customHeight="1">
      <c r="A14" s="23" t="s">
        <v>24</v>
      </c>
      <c r="B14" s="79">
        <f t="shared" si="0"/>
        <v>6255900</v>
      </c>
      <c r="C14" s="79">
        <f t="shared" si="5"/>
        <v>6255900</v>
      </c>
      <c r="D14" s="79">
        <f t="shared" si="6"/>
        <v>6255900</v>
      </c>
      <c r="E14" s="46">
        <f t="shared" si="7"/>
        <v>329258</v>
      </c>
      <c r="F14" s="46">
        <f t="shared" si="1"/>
        <v>329258</v>
      </c>
      <c r="G14" s="46">
        <f t="shared" si="8"/>
        <v>329258</v>
      </c>
      <c r="H14" s="46">
        <f t="shared" si="2"/>
        <v>6585158</v>
      </c>
      <c r="I14" s="46">
        <f t="shared" si="3"/>
        <v>6585158</v>
      </c>
      <c r="J14" s="46">
        <f t="shared" si="4"/>
        <v>6585158</v>
      </c>
      <c r="K14" s="47">
        <v>12157</v>
      </c>
      <c r="L14" s="47">
        <v>12157</v>
      </c>
      <c r="M14" s="47">
        <v>12157</v>
      </c>
      <c r="N14" s="78">
        <f>'[1]2023 (3)'!$M$14</f>
        <v>32.75004374948589</v>
      </c>
      <c r="O14" s="48">
        <f>O45</f>
        <v>1</v>
      </c>
      <c r="P14" s="49">
        <f>P45</f>
        <v>0.33333333333333331</v>
      </c>
      <c r="Q14" s="50">
        <f>Q45</f>
        <v>0.2</v>
      </c>
      <c r="R14" s="49">
        <f>R45</f>
        <v>0.2</v>
      </c>
      <c r="S14" s="50">
        <f>S45</f>
        <v>0.5</v>
      </c>
      <c r="T14" s="51">
        <f t="shared" si="9"/>
        <v>0</v>
      </c>
      <c r="U14" s="51">
        <f t="shared" si="10"/>
        <v>0</v>
      </c>
      <c r="V14" s="51">
        <f t="shared" si="13"/>
        <v>1807450.6176499999</v>
      </c>
      <c r="W14" s="51">
        <f t="shared" si="14"/>
        <v>1163477.1499999999</v>
      </c>
      <c r="X14" s="51">
        <f t="shared" si="11"/>
        <v>0</v>
      </c>
      <c r="Y14" s="51">
        <f>W14*0.271</f>
        <v>315302.30764999997</v>
      </c>
      <c r="Z14" s="52">
        <v>0</v>
      </c>
      <c r="AA14" s="52">
        <v>0</v>
      </c>
      <c r="AB14" s="52">
        <v>164335.57999999999</v>
      </c>
      <c r="AC14" s="52">
        <v>164335.57999999999</v>
      </c>
      <c r="AD14" s="47">
        <v>9616.1640000000007</v>
      </c>
      <c r="AE14" s="46">
        <v>12019.392000000002</v>
      </c>
      <c r="AF14" s="46">
        <v>0</v>
      </c>
      <c r="AG14" s="46">
        <v>0</v>
      </c>
      <c r="AH14" s="46">
        <v>0</v>
      </c>
      <c r="AI14" s="46">
        <v>0</v>
      </c>
      <c r="AJ14" s="46">
        <v>0</v>
      </c>
      <c r="AK14" s="46">
        <v>0</v>
      </c>
      <c r="AL14" s="46">
        <v>4</v>
      </c>
      <c r="AM14" s="46">
        <v>11</v>
      </c>
      <c r="AN14" s="46">
        <v>1</v>
      </c>
      <c r="AO14" s="46">
        <v>0</v>
      </c>
      <c r="AP14" s="46">
        <v>1</v>
      </c>
      <c r="AQ14" s="46">
        <v>0</v>
      </c>
      <c r="AR14" s="4"/>
      <c r="AS14" s="5"/>
      <c r="AT14" s="11"/>
      <c r="AU14" s="5"/>
      <c r="AV14" s="11"/>
      <c r="AW14" s="9"/>
      <c r="AX14" s="6"/>
    </row>
    <row r="15" spans="1:50" ht="15" customHeight="1">
      <c r="A15" s="23" t="s">
        <v>25</v>
      </c>
      <c r="B15" s="79">
        <f t="shared" si="0"/>
        <v>13556740</v>
      </c>
      <c r="C15" s="79">
        <f t="shared" si="5"/>
        <v>13556740</v>
      </c>
      <c r="D15" s="79">
        <f t="shared" si="6"/>
        <v>13556740</v>
      </c>
      <c r="E15" s="46">
        <f t="shared" si="7"/>
        <v>713513</v>
      </c>
      <c r="F15" s="46">
        <f t="shared" si="1"/>
        <v>713513</v>
      </c>
      <c r="G15" s="46">
        <f t="shared" si="8"/>
        <v>713513</v>
      </c>
      <c r="H15" s="46">
        <f t="shared" si="2"/>
        <v>14270253</v>
      </c>
      <c r="I15" s="46">
        <f t="shared" si="3"/>
        <v>14270253</v>
      </c>
      <c r="J15" s="46">
        <f t="shared" si="4"/>
        <v>14270253</v>
      </c>
      <c r="K15" s="47">
        <v>12157</v>
      </c>
      <c r="L15" s="47">
        <v>12157</v>
      </c>
      <c r="M15" s="47">
        <v>12157</v>
      </c>
      <c r="N15" s="78">
        <f>'[1]2023 (3)'!$M$15</f>
        <v>77.409184859545945</v>
      </c>
      <c r="O15" s="48">
        <f>O45</f>
        <v>1</v>
      </c>
      <c r="P15" s="49">
        <f>P45</f>
        <v>0.33333333333333331</v>
      </c>
      <c r="Q15" s="50">
        <f>Q45</f>
        <v>0.2</v>
      </c>
      <c r="R15" s="49">
        <f>R45</f>
        <v>0.2</v>
      </c>
      <c r="S15" s="50">
        <f>S45</f>
        <v>0.5</v>
      </c>
      <c r="T15" s="51">
        <f t="shared" si="9"/>
        <v>205591.97795999999</v>
      </c>
      <c r="U15" s="51">
        <f t="shared" si="10"/>
        <v>138472.76</v>
      </c>
      <c r="V15" s="51">
        <f t="shared" si="13"/>
        <v>2771899.4979900001</v>
      </c>
      <c r="W15" s="51">
        <f t="shared" si="14"/>
        <v>1903871.69</v>
      </c>
      <c r="X15" s="51">
        <f>U15*0.271</f>
        <v>37526.117960000003</v>
      </c>
      <c r="Y15" s="51">
        <f t="shared" si="12"/>
        <v>515949.22799000004</v>
      </c>
      <c r="Z15" s="52">
        <v>14796.55</v>
      </c>
      <c r="AA15" s="52">
        <v>14796.55</v>
      </c>
      <c r="AB15" s="52">
        <v>176039.29</v>
      </c>
      <c r="AC15" s="52">
        <v>176039.29</v>
      </c>
      <c r="AD15" s="47">
        <v>9616.1640000000007</v>
      </c>
      <c r="AE15" s="46">
        <v>12019.392000000002</v>
      </c>
      <c r="AF15" s="53">
        <v>1</v>
      </c>
      <c r="AG15" s="53">
        <v>0</v>
      </c>
      <c r="AH15" s="53">
        <v>1</v>
      </c>
      <c r="AI15" s="53">
        <v>0</v>
      </c>
      <c r="AJ15" s="53">
        <v>0</v>
      </c>
      <c r="AK15" s="53">
        <v>0</v>
      </c>
      <c r="AL15" s="53">
        <v>10</v>
      </c>
      <c r="AM15" s="53">
        <v>9</v>
      </c>
      <c r="AN15" s="53">
        <v>1</v>
      </c>
      <c r="AO15" s="53">
        <v>0</v>
      </c>
      <c r="AP15" s="53">
        <v>0</v>
      </c>
      <c r="AQ15" s="53">
        <v>0</v>
      </c>
      <c r="AR15" s="4"/>
      <c r="AS15" s="5"/>
      <c r="AT15" s="7"/>
      <c r="AU15" s="5"/>
      <c r="AV15" s="7"/>
      <c r="AW15" s="12"/>
      <c r="AX15" s="12"/>
    </row>
    <row r="16" spans="1:50" ht="15" customHeight="1">
      <c r="A16" s="23" t="s">
        <v>9</v>
      </c>
      <c r="B16" s="79">
        <f t="shared" si="0"/>
        <v>7064827</v>
      </c>
      <c r="C16" s="79">
        <f t="shared" si="5"/>
        <v>7064827</v>
      </c>
      <c r="D16" s="79">
        <f t="shared" si="6"/>
        <v>7064827</v>
      </c>
      <c r="E16" s="46">
        <f t="shared" si="7"/>
        <v>371833</v>
      </c>
      <c r="F16" s="46">
        <f t="shared" si="1"/>
        <v>371833</v>
      </c>
      <c r="G16" s="46">
        <f t="shared" si="8"/>
        <v>371833</v>
      </c>
      <c r="H16" s="46">
        <f t="shared" si="2"/>
        <v>7436660</v>
      </c>
      <c r="I16" s="46">
        <f t="shared" si="3"/>
        <v>7436660</v>
      </c>
      <c r="J16" s="46">
        <f t="shared" si="4"/>
        <v>7436660</v>
      </c>
      <c r="K16" s="47">
        <v>12157</v>
      </c>
      <c r="L16" s="47">
        <v>12157</v>
      </c>
      <c r="M16" s="47">
        <v>12157</v>
      </c>
      <c r="N16" s="78">
        <f>'[1]2023 (3)'!$M$16</f>
        <v>47.636423255394703</v>
      </c>
      <c r="O16" s="48">
        <f>O45</f>
        <v>1</v>
      </c>
      <c r="P16" s="49">
        <f>P45</f>
        <v>0.33333333333333331</v>
      </c>
      <c r="Q16" s="50">
        <f>Q45</f>
        <v>0.2</v>
      </c>
      <c r="R16" s="49">
        <f>R45</f>
        <v>0.2</v>
      </c>
      <c r="S16" s="50">
        <f>S45</f>
        <v>0.5</v>
      </c>
      <c r="T16" s="51">
        <f>U16+Z16+AA16+X16</f>
        <v>262771.78082000004</v>
      </c>
      <c r="U16" s="51">
        <f t="shared" si="10"/>
        <v>176937.42</v>
      </c>
      <c r="V16" s="51">
        <f t="shared" si="13"/>
        <v>224496.26170000003</v>
      </c>
      <c r="W16" s="51">
        <f t="shared" si="14"/>
        <v>144232.70000000001</v>
      </c>
      <c r="X16" s="51">
        <f t="shared" si="11"/>
        <v>47950.040820000009</v>
      </c>
      <c r="Y16" s="51">
        <f t="shared" si="12"/>
        <v>39087.061700000006</v>
      </c>
      <c r="Z16" s="52">
        <v>18942.16</v>
      </c>
      <c r="AA16" s="52">
        <v>18942.16</v>
      </c>
      <c r="AB16" s="52">
        <v>20588.25</v>
      </c>
      <c r="AC16" s="52">
        <v>20588.25</v>
      </c>
      <c r="AD16" s="47">
        <v>9616.1640000000007</v>
      </c>
      <c r="AE16" s="46">
        <v>12019.392000000002</v>
      </c>
      <c r="AF16" s="46">
        <v>1</v>
      </c>
      <c r="AG16" s="46">
        <v>1</v>
      </c>
      <c r="AH16" s="46">
        <v>0</v>
      </c>
      <c r="AI16" s="46">
        <v>0</v>
      </c>
      <c r="AJ16" s="46">
        <v>1</v>
      </c>
      <c r="AK16" s="46">
        <v>0</v>
      </c>
      <c r="AL16" s="46">
        <v>1</v>
      </c>
      <c r="AM16" s="46">
        <v>0</v>
      </c>
      <c r="AN16" s="46">
        <v>0</v>
      </c>
      <c r="AO16" s="46">
        <v>0</v>
      </c>
      <c r="AP16" s="46">
        <v>0</v>
      </c>
      <c r="AQ16" s="46">
        <v>0</v>
      </c>
      <c r="AR16" s="4"/>
      <c r="AS16" s="5"/>
      <c r="AT16" s="7"/>
      <c r="AU16" s="5"/>
      <c r="AV16" s="7"/>
      <c r="AW16" s="12"/>
      <c r="AX16" s="12"/>
    </row>
    <row r="17" spans="1:50" ht="15" customHeight="1">
      <c r="A17" s="23" t="s">
        <v>11</v>
      </c>
      <c r="B17" s="79">
        <f t="shared" si="0"/>
        <v>3372475</v>
      </c>
      <c r="C17" s="79">
        <f t="shared" si="5"/>
        <v>3372475</v>
      </c>
      <c r="D17" s="79">
        <f t="shared" si="6"/>
        <v>3372475</v>
      </c>
      <c r="E17" s="46">
        <f t="shared" si="7"/>
        <v>177499</v>
      </c>
      <c r="F17" s="46">
        <f t="shared" si="1"/>
        <v>177499</v>
      </c>
      <c r="G17" s="46">
        <f t="shared" si="8"/>
        <v>177499</v>
      </c>
      <c r="H17" s="46">
        <f t="shared" si="2"/>
        <v>3549974</v>
      </c>
      <c r="I17" s="46">
        <f t="shared" si="3"/>
        <v>3549974</v>
      </c>
      <c r="J17" s="46">
        <f t="shared" si="4"/>
        <v>3549974</v>
      </c>
      <c r="K17" s="47">
        <v>12157</v>
      </c>
      <c r="L17" s="47">
        <v>12157</v>
      </c>
      <c r="M17" s="47">
        <v>12157</v>
      </c>
      <c r="N17" s="78">
        <f>'[1]2023 (3)'!$M$17</f>
        <v>16.871230862054784</v>
      </c>
      <c r="O17" s="48">
        <f>O45</f>
        <v>1</v>
      </c>
      <c r="P17" s="49">
        <f>P45</f>
        <v>0.33333333333333331</v>
      </c>
      <c r="Q17" s="50">
        <v>0.2</v>
      </c>
      <c r="R17" s="49">
        <f>R45</f>
        <v>0.2</v>
      </c>
      <c r="S17" s="50">
        <f>S45</f>
        <v>0.5</v>
      </c>
      <c r="T17" s="51">
        <f t="shared" si="9"/>
        <v>307906.88887999998</v>
      </c>
      <c r="U17" s="51">
        <f t="shared" si="10"/>
        <v>192323.28</v>
      </c>
      <c r="V17" s="51">
        <f t="shared" si="13"/>
        <v>780824.48074999999</v>
      </c>
      <c r="W17" s="51">
        <f t="shared" si="14"/>
        <v>528853.25</v>
      </c>
      <c r="X17" s="51">
        <f t="shared" si="11"/>
        <v>52119.60888</v>
      </c>
      <c r="Y17" s="51">
        <f t="shared" si="12"/>
        <v>143319.23075000002</v>
      </c>
      <c r="Z17" s="52">
        <v>31732</v>
      </c>
      <c r="AA17" s="52">
        <v>31732</v>
      </c>
      <c r="AB17" s="52">
        <v>54326</v>
      </c>
      <c r="AC17" s="52">
        <v>54326</v>
      </c>
      <c r="AD17" s="47">
        <v>9616.1640000000007</v>
      </c>
      <c r="AE17" s="46">
        <v>12019.392000000002</v>
      </c>
      <c r="AF17" s="46">
        <v>1</v>
      </c>
      <c r="AG17" s="46">
        <v>2</v>
      </c>
      <c r="AH17" s="46">
        <v>0</v>
      </c>
      <c r="AI17" s="46">
        <v>0</v>
      </c>
      <c r="AJ17" s="46">
        <v>0</v>
      </c>
      <c r="AK17" s="46">
        <v>0</v>
      </c>
      <c r="AL17" s="46">
        <v>2</v>
      </c>
      <c r="AM17" s="46">
        <v>5</v>
      </c>
      <c r="AN17" s="46">
        <v>0</v>
      </c>
      <c r="AO17" s="46">
        <v>0</v>
      </c>
      <c r="AP17" s="46">
        <v>0</v>
      </c>
      <c r="AQ17" s="46">
        <v>0</v>
      </c>
      <c r="AR17" s="4"/>
      <c r="AS17" s="5"/>
      <c r="AT17" s="7"/>
      <c r="AU17" s="5"/>
      <c r="AV17" s="7"/>
      <c r="AW17" s="12"/>
      <c r="AX17" s="6"/>
    </row>
    <row r="18" spans="1:50" ht="15" customHeight="1">
      <c r="A18" s="23" t="s">
        <v>6</v>
      </c>
      <c r="B18" s="79">
        <f t="shared" si="0"/>
        <v>27075948</v>
      </c>
      <c r="C18" s="79">
        <f t="shared" si="5"/>
        <v>27075948</v>
      </c>
      <c r="D18" s="79">
        <f t="shared" si="6"/>
        <v>27075948</v>
      </c>
      <c r="E18" s="46">
        <f t="shared" si="7"/>
        <v>1425050</v>
      </c>
      <c r="F18" s="46">
        <f t="shared" si="1"/>
        <v>1425050</v>
      </c>
      <c r="G18" s="46">
        <f t="shared" si="8"/>
        <v>1425050</v>
      </c>
      <c r="H18" s="46">
        <f t="shared" si="2"/>
        <v>28500998</v>
      </c>
      <c r="I18" s="46">
        <f t="shared" si="3"/>
        <v>28500998</v>
      </c>
      <c r="J18" s="46">
        <f t="shared" si="4"/>
        <v>28500998</v>
      </c>
      <c r="K18" s="47">
        <v>12157</v>
      </c>
      <c r="L18" s="47">
        <v>12157</v>
      </c>
      <c r="M18" s="47">
        <v>12157</v>
      </c>
      <c r="N18" s="78">
        <f>'[1]2023 (3)'!$M$18</f>
        <v>146.87897393668942</v>
      </c>
      <c r="O18" s="48">
        <f>O45</f>
        <v>1</v>
      </c>
      <c r="P18" s="49">
        <f>P45</f>
        <v>0.33333333333333331</v>
      </c>
      <c r="Q18" s="50">
        <f>Q45</f>
        <v>0.2</v>
      </c>
      <c r="R18" s="49">
        <f>R45</f>
        <v>0.2</v>
      </c>
      <c r="S18" s="50">
        <f>S45</f>
        <v>0.5</v>
      </c>
      <c r="T18" s="51">
        <f t="shared" si="9"/>
        <v>2221977.66114</v>
      </c>
      <c r="U18" s="51">
        <f t="shared" si="10"/>
        <v>1415499.34</v>
      </c>
      <c r="V18" s="51">
        <f t="shared" si="13"/>
        <v>4851728.1050800001</v>
      </c>
      <c r="W18" s="51">
        <f t="shared" si="14"/>
        <v>2817345.48</v>
      </c>
      <c r="X18" s="51">
        <f t="shared" si="11"/>
        <v>383600.32114000007</v>
      </c>
      <c r="Y18" s="51">
        <f t="shared" si="12"/>
        <v>763500.62508000003</v>
      </c>
      <c r="Z18" s="52">
        <v>211439</v>
      </c>
      <c r="AA18" s="52">
        <v>211439</v>
      </c>
      <c r="AB18" s="52">
        <v>635441</v>
      </c>
      <c r="AC18" s="52">
        <v>635441</v>
      </c>
      <c r="AD18" s="47">
        <v>9616.1640000000007</v>
      </c>
      <c r="AE18" s="46">
        <v>12019.392000000002</v>
      </c>
      <c r="AF18" s="46">
        <v>8</v>
      </c>
      <c r="AG18" s="46">
        <v>8</v>
      </c>
      <c r="AH18" s="46">
        <v>8</v>
      </c>
      <c r="AI18" s="46">
        <v>0</v>
      </c>
      <c r="AJ18" s="46">
        <v>0</v>
      </c>
      <c r="AK18" s="46">
        <v>0</v>
      </c>
      <c r="AL18" s="46">
        <v>16</v>
      </c>
      <c r="AM18" s="46">
        <v>7</v>
      </c>
      <c r="AN18" s="46">
        <v>6</v>
      </c>
      <c r="AO18" s="46">
        <v>0</v>
      </c>
      <c r="AP18" s="46">
        <v>0</v>
      </c>
      <c r="AQ18" s="46">
        <v>0</v>
      </c>
      <c r="AR18" s="4"/>
      <c r="AS18" s="5"/>
      <c r="AT18" s="7"/>
      <c r="AU18" s="5"/>
      <c r="AV18" s="7"/>
      <c r="AW18" s="12"/>
      <c r="AX18" s="6"/>
    </row>
    <row r="19" spans="1:50" ht="15" customHeight="1">
      <c r="A19" s="23" t="s">
        <v>20</v>
      </c>
      <c r="B19" s="79">
        <f t="shared" si="0"/>
        <v>27815912</v>
      </c>
      <c r="C19" s="79">
        <f t="shared" si="5"/>
        <v>27815912</v>
      </c>
      <c r="D19" s="79">
        <f t="shared" si="6"/>
        <v>27815912</v>
      </c>
      <c r="E19" s="46">
        <f t="shared" si="7"/>
        <v>1463995</v>
      </c>
      <c r="F19" s="46">
        <f t="shared" si="1"/>
        <v>1463995</v>
      </c>
      <c r="G19" s="46">
        <f t="shared" si="8"/>
        <v>1463995</v>
      </c>
      <c r="H19" s="46">
        <f t="shared" si="2"/>
        <v>29279907</v>
      </c>
      <c r="I19" s="46">
        <f t="shared" si="3"/>
        <v>29279907</v>
      </c>
      <c r="J19" s="46">
        <f t="shared" si="4"/>
        <v>29279907</v>
      </c>
      <c r="K19" s="47">
        <v>12157</v>
      </c>
      <c r="L19" s="47">
        <v>12157</v>
      </c>
      <c r="M19" s="47">
        <v>12157</v>
      </c>
      <c r="N19" s="78">
        <f>'[1]2023 (3)'!$M$19</f>
        <v>170.69718487558606</v>
      </c>
      <c r="O19" s="48">
        <f>O45</f>
        <v>1</v>
      </c>
      <c r="P19" s="49">
        <f>P45</f>
        <v>0.33333333333333331</v>
      </c>
      <c r="Q19" s="50">
        <f>Q45</f>
        <v>0.2</v>
      </c>
      <c r="R19" s="49">
        <f>R45</f>
        <v>0.2</v>
      </c>
      <c r="S19" s="50">
        <f>S45</f>
        <v>0.5</v>
      </c>
      <c r="T19" s="51">
        <f t="shared" si="9"/>
        <v>2855092.9416100001</v>
      </c>
      <c r="U19" s="51">
        <f t="shared" si="10"/>
        <v>2246335.91</v>
      </c>
      <c r="V19" s="51">
        <f t="shared" si="13"/>
        <v>1522825.94</v>
      </c>
      <c r="W19" s="51">
        <f t="shared" si="14"/>
        <v>0</v>
      </c>
      <c r="X19" s="51">
        <f t="shared" si="11"/>
        <v>608757.03161000006</v>
      </c>
      <c r="Y19" s="51">
        <f t="shared" si="12"/>
        <v>0</v>
      </c>
      <c r="Z19" s="52">
        <v>0</v>
      </c>
      <c r="AA19" s="52">
        <v>0</v>
      </c>
      <c r="AB19" s="52">
        <v>761412.97</v>
      </c>
      <c r="AC19" s="52">
        <v>761412.97</v>
      </c>
      <c r="AD19" s="47">
        <v>9616.1640000000007</v>
      </c>
      <c r="AE19" s="46">
        <v>12019.392000000002</v>
      </c>
      <c r="AF19" s="46">
        <v>16</v>
      </c>
      <c r="AG19" s="46">
        <v>2</v>
      </c>
      <c r="AH19" s="46">
        <v>12</v>
      </c>
      <c r="AI19" s="46">
        <v>0</v>
      </c>
      <c r="AJ19" s="46">
        <v>2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"/>
      <c r="AS19" s="5"/>
      <c r="AT19" s="7"/>
      <c r="AU19" s="5"/>
      <c r="AV19" s="7"/>
      <c r="AW19" s="6"/>
      <c r="AX19" s="6"/>
    </row>
    <row r="20" spans="1:50" ht="15" customHeight="1">
      <c r="A20" s="23" t="s">
        <v>18</v>
      </c>
      <c r="B20" s="79">
        <f t="shared" si="0"/>
        <v>9682039</v>
      </c>
      <c r="C20" s="79">
        <f t="shared" si="5"/>
        <v>9682039</v>
      </c>
      <c r="D20" s="79">
        <f t="shared" si="6"/>
        <v>9682039</v>
      </c>
      <c r="E20" s="46">
        <f t="shared" si="7"/>
        <v>509581</v>
      </c>
      <c r="F20" s="46">
        <f t="shared" si="1"/>
        <v>509581</v>
      </c>
      <c r="G20" s="46">
        <f t="shared" si="8"/>
        <v>509581</v>
      </c>
      <c r="H20" s="46">
        <f t="shared" si="2"/>
        <v>10191620</v>
      </c>
      <c r="I20" s="46">
        <f t="shared" si="3"/>
        <v>10191620</v>
      </c>
      <c r="J20" s="46">
        <f t="shared" si="4"/>
        <v>10191620</v>
      </c>
      <c r="K20" s="47">
        <v>12157</v>
      </c>
      <c r="L20" s="47">
        <v>12157</v>
      </c>
      <c r="M20" s="47">
        <v>12157</v>
      </c>
      <c r="N20" s="78">
        <f>'[1]2023 (3)'!$M$20</f>
        <v>55.575825380233617</v>
      </c>
      <c r="O20" s="48">
        <f>O45</f>
        <v>1</v>
      </c>
      <c r="P20" s="49">
        <f>P45</f>
        <v>0.33333333333333331</v>
      </c>
      <c r="Q20" s="50">
        <f>Q45</f>
        <v>0.2</v>
      </c>
      <c r="R20" s="49">
        <f>R45</f>
        <v>0.2</v>
      </c>
      <c r="S20" s="50">
        <f>S45</f>
        <v>0.5</v>
      </c>
      <c r="T20" s="51">
        <f t="shared" si="9"/>
        <v>1840506.4361899998</v>
      </c>
      <c r="U20" s="51">
        <f t="shared" si="10"/>
        <v>1353955.89</v>
      </c>
      <c r="V20" s="51">
        <f t="shared" si="13"/>
        <v>243489.85404000001</v>
      </c>
      <c r="W20" s="51">
        <f t="shared" si="14"/>
        <v>173079.24</v>
      </c>
      <c r="X20" s="51">
        <f t="shared" si="11"/>
        <v>366922.04619000002</v>
      </c>
      <c r="Y20" s="51">
        <f t="shared" si="12"/>
        <v>46904.474040000001</v>
      </c>
      <c r="Z20" s="52">
        <v>103957.68</v>
      </c>
      <c r="AA20" s="52">
        <v>15670.82</v>
      </c>
      <c r="AB20" s="52">
        <v>23506.14</v>
      </c>
      <c r="AC20" s="52">
        <v>0</v>
      </c>
      <c r="AD20" s="47">
        <v>9616.1640000000007</v>
      </c>
      <c r="AE20" s="46">
        <v>12019.392000000002</v>
      </c>
      <c r="AF20" s="46">
        <v>6</v>
      </c>
      <c r="AG20" s="46">
        <v>1</v>
      </c>
      <c r="AH20" s="46">
        <v>5</v>
      </c>
      <c r="AI20" s="46">
        <v>0</v>
      </c>
      <c r="AJ20" s="46">
        <v>7</v>
      </c>
      <c r="AK20" s="46">
        <v>6</v>
      </c>
      <c r="AL20" s="46">
        <v>1</v>
      </c>
      <c r="AM20" s="46">
        <v>0</v>
      </c>
      <c r="AN20" s="46">
        <v>1</v>
      </c>
      <c r="AO20" s="46">
        <v>0</v>
      </c>
      <c r="AP20" s="46">
        <v>0</v>
      </c>
      <c r="AQ20" s="46">
        <v>0</v>
      </c>
      <c r="AR20" s="4"/>
      <c r="AS20" s="5"/>
      <c r="AT20" s="7"/>
      <c r="AU20" s="5"/>
      <c r="AV20" s="7"/>
      <c r="AW20" s="6"/>
      <c r="AX20" s="6"/>
    </row>
    <row r="21" spans="1:50" ht="15" customHeight="1">
      <c r="A21" s="23" t="s">
        <v>23</v>
      </c>
      <c r="B21" s="79">
        <f t="shared" si="0"/>
        <v>5255804</v>
      </c>
      <c r="C21" s="79">
        <f t="shared" si="5"/>
        <v>5255804</v>
      </c>
      <c r="D21" s="79">
        <f t="shared" si="6"/>
        <v>5255804</v>
      </c>
      <c r="E21" s="46">
        <f t="shared" si="7"/>
        <v>276621</v>
      </c>
      <c r="F21" s="46">
        <f t="shared" si="1"/>
        <v>276621</v>
      </c>
      <c r="G21" s="46">
        <f t="shared" si="8"/>
        <v>276621</v>
      </c>
      <c r="H21" s="46">
        <f t="shared" si="2"/>
        <v>5532425</v>
      </c>
      <c r="I21" s="46">
        <f t="shared" si="3"/>
        <v>5532425</v>
      </c>
      <c r="J21" s="46">
        <f t="shared" si="4"/>
        <v>5532425</v>
      </c>
      <c r="K21" s="47">
        <v>12157</v>
      </c>
      <c r="L21" s="47">
        <v>12157</v>
      </c>
      <c r="M21" s="47">
        <v>12157</v>
      </c>
      <c r="N21" s="78">
        <f>'[1]2023 (3)'!$M$21</f>
        <v>30.765190361931396</v>
      </c>
      <c r="O21" s="48">
        <f>O45</f>
        <v>1</v>
      </c>
      <c r="P21" s="49">
        <f>P45</f>
        <v>0.33333333333333331</v>
      </c>
      <c r="Q21" s="50">
        <f>Q45</f>
        <v>0.2</v>
      </c>
      <c r="R21" s="49">
        <f>R45</f>
        <v>0.2</v>
      </c>
      <c r="S21" s="50">
        <f>S45</f>
        <v>0.5</v>
      </c>
      <c r="T21" s="51">
        <f t="shared" si="9"/>
        <v>0</v>
      </c>
      <c r="U21" s="51">
        <f t="shared" si="10"/>
        <v>0</v>
      </c>
      <c r="V21" s="51">
        <f t="shared" si="13"/>
        <v>1044275.96924</v>
      </c>
      <c r="W21" s="51">
        <f t="shared" si="14"/>
        <v>663470.43999999994</v>
      </c>
      <c r="X21" s="51">
        <f t="shared" si="11"/>
        <v>0</v>
      </c>
      <c r="Y21" s="51">
        <f t="shared" si="12"/>
        <v>179800.48924</v>
      </c>
      <c r="Z21" s="52">
        <v>0</v>
      </c>
      <c r="AA21" s="52">
        <v>0</v>
      </c>
      <c r="AB21" s="52">
        <v>100502.52</v>
      </c>
      <c r="AC21" s="52">
        <v>100502.52</v>
      </c>
      <c r="AD21" s="47">
        <v>9616.1640000000007</v>
      </c>
      <c r="AE21" s="46">
        <v>12019.392000000002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4</v>
      </c>
      <c r="AM21" s="46">
        <v>0</v>
      </c>
      <c r="AN21" s="46">
        <v>3</v>
      </c>
      <c r="AO21" s="46">
        <v>0</v>
      </c>
      <c r="AP21" s="46">
        <v>0</v>
      </c>
      <c r="AQ21" s="46">
        <v>0</v>
      </c>
      <c r="AR21" s="4"/>
      <c r="AS21" s="5"/>
      <c r="AT21" s="7"/>
      <c r="AU21" s="5"/>
      <c r="AV21" s="7"/>
      <c r="AW21" s="6"/>
      <c r="AX21" s="6"/>
    </row>
    <row r="22" spans="1:50" ht="15" customHeight="1">
      <c r="A22" s="23" t="s">
        <v>28</v>
      </c>
      <c r="B22" s="79">
        <f t="shared" si="0"/>
        <v>5456381</v>
      </c>
      <c r="C22" s="79">
        <f t="shared" si="5"/>
        <v>5456381</v>
      </c>
      <c r="D22" s="79">
        <f t="shared" si="6"/>
        <v>5456381</v>
      </c>
      <c r="E22" s="46">
        <f t="shared" si="7"/>
        <v>287178</v>
      </c>
      <c r="F22" s="46">
        <f t="shared" si="1"/>
        <v>287178</v>
      </c>
      <c r="G22" s="46">
        <f t="shared" si="8"/>
        <v>287178</v>
      </c>
      <c r="H22" s="46">
        <f t="shared" si="2"/>
        <v>5743559</v>
      </c>
      <c r="I22" s="46">
        <f t="shared" si="3"/>
        <v>5743559</v>
      </c>
      <c r="J22" s="46">
        <f t="shared" si="4"/>
        <v>5743559</v>
      </c>
      <c r="K22" s="47">
        <v>12157</v>
      </c>
      <c r="L22" s="47">
        <v>12157</v>
      </c>
      <c r="M22" s="47">
        <v>12157</v>
      </c>
      <c r="N22" s="78">
        <f>'[1]2023 (3)'!$M$22</f>
        <v>35.727320430341919</v>
      </c>
      <c r="O22" s="48">
        <f>O45</f>
        <v>1</v>
      </c>
      <c r="P22" s="49">
        <f>P45</f>
        <v>0.33333333333333331</v>
      </c>
      <c r="Q22" s="50">
        <f>Q45</f>
        <v>0.2</v>
      </c>
      <c r="R22" s="49">
        <f>R45</f>
        <v>0.2</v>
      </c>
      <c r="S22" s="50">
        <f>S45</f>
        <v>0.5</v>
      </c>
      <c r="T22" s="51">
        <f t="shared" si="9"/>
        <v>0</v>
      </c>
      <c r="U22" s="51">
        <f t="shared" si="10"/>
        <v>0</v>
      </c>
      <c r="V22" s="51">
        <f t="shared" si="13"/>
        <v>531514.58633999992</v>
      </c>
      <c r="W22" s="51">
        <f t="shared" si="14"/>
        <v>384620.54</v>
      </c>
      <c r="X22" s="51">
        <f t="shared" si="11"/>
        <v>0</v>
      </c>
      <c r="Y22" s="51">
        <f t="shared" si="12"/>
        <v>104232.16634</v>
      </c>
      <c r="Z22" s="52">
        <v>0</v>
      </c>
      <c r="AA22" s="52">
        <v>0</v>
      </c>
      <c r="AB22" s="52">
        <v>21330.94</v>
      </c>
      <c r="AC22" s="52">
        <v>21330.94</v>
      </c>
      <c r="AD22" s="47">
        <v>9616.1640000000007</v>
      </c>
      <c r="AE22" s="46">
        <v>12019.392000000002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2</v>
      </c>
      <c r="AM22" s="53">
        <v>2</v>
      </c>
      <c r="AN22" s="53">
        <v>0</v>
      </c>
      <c r="AO22" s="53">
        <v>0</v>
      </c>
      <c r="AP22" s="53">
        <v>0</v>
      </c>
      <c r="AQ22" s="53">
        <v>0</v>
      </c>
      <c r="AR22" s="4"/>
      <c r="AS22" s="5"/>
      <c r="AT22" s="7"/>
      <c r="AU22" s="5"/>
      <c r="AV22" s="7"/>
      <c r="AW22" s="6"/>
      <c r="AX22" s="6"/>
    </row>
    <row r="23" spans="1:50" ht="15" customHeight="1">
      <c r="A23" s="23" t="s">
        <v>29</v>
      </c>
      <c r="B23" s="79">
        <f t="shared" si="0"/>
        <v>10860478</v>
      </c>
      <c r="C23" s="79">
        <f t="shared" si="5"/>
        <v>10860478</v>
      </c>
      <c r="D23" s="79">
        <f t="shared" si="6"/>
        <v>10860478</v>
      </c>
      <c r="E23" s="46">
        <f t="shared" si="7"/>
        <v>571604</v>
      </c>
      <c r="F23" s="46">
        <f t="shared" si="1"/>
        <v>571604</v>
      </c>
      <c r="G23" s="46">
        <f t="shared" si="8"/>
        <v>571604</v>
      </c>
      <c r="H23" s="46">
        <f t="shared" si="2"/>
        <v>11432082</v>
      </c>
      <c r="I23" s="46">
        <f t="shared" si="3"/>
        <v>11432082</v>
      </c>
      <c r="J23" s="46">
        <f t="shared" si="4"/>
        <v>11432082</v>
      </c>
      <c r="K23" s="47">
        <v>12157</v>
      </c>
      <c r="L23" s="47">
        <v>12157</v>
      </c>
      <c r="M23" s="47">
        <v>12157</v>
      </c>
      <c r="N23" s="78">
        <f>'[1]2023 (3)'!$M$23</f>
        <v>61.530377733473159</v>
      </c>
      <c r="O23" s="48">
        <f>O45</f>
        <v>1</v>
      </c>
      <c r="P23" s="49">
        <f>P45</f>
        <v>0.33333333333333331</v>
      </c>
      <c r="Q23" s="50">
        <f>Q45</f>
        <v>0.2</v>
      </c>
      <c r="R23" s="49">
        <f>R45</f>
        <v>0.2</v>
      </c>
      <c r="S23" s="50">
        <f>S45</f>
        <v>0.5</v>
      </c>
      <c r="T23" s="51">
        <f t="shared" si="9"/>
        <v>245017.14601999996</v>
      </c>
      <c r="U23" s="51">
        <f t="shared" si="10"/>
        <v>153858.62</v>
      </c>
      <c r="V23" s="51">
        <f t="shared" si="13"/>
        <v>2210767.2287100004</v>
      </c>
      <c r="W23" s="51">
        <f t="shared" si="14"/>
        <v>1423096.01</v>
      </c>
      <c r="X23" s="51">
        <f t="shared" si="11"/>
        <v>41695.686020000001</v>
      </c>
      <c r="Y23" s="51">
        <f t="shared" si="12"/>
        <v>385659.01871000003</v>
      </c>
      <c r="Z23" s="52">
        <v>24731.42</v>
      </c>
      <c r="AA23" s="52">
        <v>24731.42</v>
      </c>
      <c r="AB23" s="52">
        <v>201006.1</v>
      </c>
      <c r="AC23" s="52">
        <v>201006.1</v>
      </c>
      <c r="AD23" s="47">
        <v>9616.1640000000007</v>
      </c>
      <c r="AE23" s="46">
        <v>12019.392000000002</v>
      </c>
      <c r="AF23" s="46">
        <v>1</v>
      </c>
      <c r="AG23" s="46">
        <v>1</v>
      </c>
      <c r="AH23" s="46">
        <v>0</v>
      </c>
      <c r="AI23" s="46">
        <v>0</v>
      </c>
      <c r="AJ23" s="46">
        <v>0</v>
      </c>
      <c r="AK23" s="46">
        <v>0</v>
      </c>
      <c r="AL23" s="46">
        <v>5</v>
      </c>
      <c r="AM23" s="46">
        <v>11</v>
      </c>
      <c r="AN23" s="46">
        <v>6</v>
      </c>
      <c r="AO23" s="46">
        <v>0</v>
      </c>
      <c r="AP23" s="46">
        <v>0</v>
      </c>
      <c r="AQ23" s="46">
        <v>0</v>
      </c>
      <c r="AR23" s="13"/>
      <c r="AS23" s="5"/>
      <c r="AT23" s="7"/>
      <c r="AU23" s="5"/>
      <c r="AV23" s="7"/>
      <c r="AW23" s="6"/>
      <c r="AX23" s="6"/>
    </row>
    <row r="24" spans="1:50" ht="15" customHeight="1">
      <c r="A24" s="23" t="s">
        <v>10</v>
      </c>
      <c r="B24" s="79">
        <f t="shared" si="0"/>
        <v>18120317</v>
      </c>
      <c r="C24" s="79">
        <f t="shared" si="5"/>
        <v>18120317</v>
      </c>
      <c r="D24" s="79">
        <f t="shared" si="6"/>
        <v>18120317</v>
      </c>
      <c r="E24" s="46">
        <f t="shared" si="7"/>
        <v>953701</v>
      </c>
      <c r="F24" s="46">
        <f t="shared" si="1"/>
        <v>953701</v>
      </c>
      <c r="G24" s="46">
        <f t="shared" si="8"/>
        <v>953701</v>
      </c>
      <c r="H24" s="46">
        <f t="shared" si="2"/>
        <v>19074018</v>
      </c>
      <c r="I24" s="46">
        <f t="shared" si="3"/>
        <v>19074018</v>
      </c>
      <c r="J24" s="46">
        <f t="shared" si="4"/>
        <v>19074018</v>
      </c>
      <c r="K24" s="47">
        <v>12157</v>
      </c>
      <c r="L24" s="47">
        <v>12157</v>
      </c>
      <c r="M24" s="47">
        <v>12157</v>
      </c>
      <c r="N24" s="78">
        <f>'[1]2023 (3)'!$M$24</f>
        <v>96.265271004154002</v>
      </c>
      <c r="O24" s="48">
        <f>O45</f>
        <v>1</v>
      </c>
      <c r="P24" s="49">
        <f>P45</f>
        <v>0.33333333333333331</v>
      </c>
      <c r="Q24" s="50">
        <f>Q45</f>
        <v>0.2</v>
      </c>
      <c r="R24" s="49">
        <f>R45</f>
        <v>0.2</v>
      </c>
      <c r="S24" s="50">
        <f>S45</f>
        <v>0.5</v>
      </c>
      <c r="T24" s="51">
        <f t="shared" si="9"/>
        <v>2738905.7378799999</v>
      </c>
      <c r="U24" s="51">
        <f t="shared" si="10"/>
        <v>1869382.28</v>
      </c>
      <c r="V24" s="51">
        <f t="shared" si="13"/>
        <v>2291549.4669500003</v>
      </c>
      <c r="W24" s="51">
        <f t="shared" si="14"/>
        <v>1552905.45</v>
      </c>
      <c r="X24" s="51">
        <f t="shared" si="11"/>
        <v>506602.59788000002</v>
      </c>
      <c r="Y24" s="51">
        <f t="shared" si="12"/>
        <v>420837.37695000001</v>
      </c>
      <c r="Z24" s="52">
        <v>181460.43</v>
      </c>
      <c r="AA24" s="52">
        <v>181460.43</v>
      </c>
      <c r="AB24" s="52">
        <v>158903.32</v>
      </c>
      <c r="AC24" s="52">
        <v>158903.32</v>
      </c>
      <c r="AD24" s="47">
        <v>9616.1640000000007</v>
      </c>
      <c r="AE24" s="46">
        <v>12019.392000000002</v>
      </c>
      <c r="AF24" s="46">
        <v>7</v>
      </c>
      <c r="AG24" s="46">
        <v>9</v>
      </c>
      <c r="AH24" s="46">
        <v>4</v>
      </c>
      <c r="AI24" s="46">
        <v>0</v>
      </c>
      <c r="AJ24" s="46">
        <v>17</v>
      </c>
      <c r="AK24" s="46">
        <v>4</v>
      </c>
      <c r="AL24" s="46">
        <v>5</v>
      </c>
      <c r="AM24" s="46">
        <v>5</v>
      </c>
      <c r="AN24" s="46">
        <v>4</v>
      </c>
      <c r="AO24" s="46">
        <v>0</v>
      </c>
      <c r="AP24" s="46">
        <v>9</v>
      </c>
      <c r="AQ24" s="46">
        <v>3</v>
      </c>
      <c r="AR24" s="4"/>
      <c r="AS24" s="5"/>
      <c r="AT24" s="7"/>
      <c r="AU24" s="5"/>
      <c r="AV24" s="7"/>
      <c r="AW24" s="6"/>
      <c r="AX24" s="6"/>
    </row>
    <row r="25" spans="1:50" ht="15" customHeight="1">
      <c r="A25" s="23" t="s">
        <v>22</v>
      </c>
      <c r="B25" s="79">
        <f t="shared" ref="B25:B42" si="15">H25-E25</f>
        <v>18215157</v>
      </c>
      <c r="C25" s="79">
        <f t="shared" si="5"/>
        <v>18215157</v>
      </c>
      <c r="D25" s="79">
        <f t="shared" si="6"/>
        <v>18215157</v>
      </c>
      <c r="E25" s="46">
        <f t="shared" si="7"/>
        <v>958692</v>
      </c>
      <c r="F25" s="46">
        <f t="shared" si="1"/>
        <v>958692</v>
      </c>
      <c r="G25" s="46">
        <f t="shared" si="8"/>
        <v>958692</v>
      </c>
      <c r="H25" s="46">
        <f t="shared" si="2"/>
        <v>19173849</v>
      </c>
      <c r="I25" s="46">
        <f t="shared" si="3"/>
        <v>19173849</v>
      </c>
      <c r="J25" s="46">
        <f t="shared" si="4"/>
        <v>19173849</v>
      </c>
      <c r="K25" s="47">
        <v>12157</v>
      </c>
      <c r="L25" s="47">
        <v>12157</v>
      </c>
      <c r="M25" s="47">
        <v>12157</v>
      </c>
      <c r="N25" s="78">
        <f>'[1]2023 (3)'!$M$25</f>
        <v>94.280423745989964</v>
      </c>
      <c r="O25" s="48">
        <f>O45</f>
        <v>1</v>
      </c>
      <c r="P25" s="49">
        <f>P45</f>
        <v>0.33333333333333331</v>
      </c>
      <c r="Q25" s="50">
        <f>Q45</f>
        <v>0.2</v>
      </c>
      <c r="R25" s="49">
        <f>R45</f>
        <v>0.2</v>
      </c>
      <c r="S25" s="50">
        <f>S45</f>
        <v>0.5</v>
      </c>
      <c r="T25" s="51">
        <f t="shared" si="9"/>
        <v>206861.49587000001</v>
      </c>
      <c r="U25" s="51">
        <f t="shared" si="10"/>
        <v>115393.97</v>
      </c>
      <c r="V25" s="51">
        <f t="shared" si="13"/>
        <v>5212982.1917900005</v>
      </c>
      <c r="W25" s="51">
        <f t="shared" si="14"/>
        <v>3173119.49</v>
      </c>
      <c r="X25" s="51">
        <f t="shared" si="11"/>
        <v>31271.765870000003</v>
      </c>
      <c r="Y25" s="51">
        <f t="shared" si="12"/>
        <v>859915.38179000013</v>
      </c>
      <c r="Z25" s="52">
        <v>30097.88</v>
      </c>
      <c r="AA25" s="52">
        <v>30097.88</v>
      </c>
      <c r="AB25" s="52">
        <v>589973.66</v>
      </c>
      <c r="AC25" s="52">
        <v>589973.66</v>
      </c>
      <c r="AD25" s="47">
        <v>9616.1640000000007</v>
      </c>
      <c r="AE25" s="46">
        <v>12019.392000000002</v>
      </c>
      <c r="AF25" s="46">
        <v>1</v>
      </c>
      <c r="AG25" s="46">
        <v>0</v>
      </c>
      <c r="AH25" s="46">
        <v>0</v>
      </c>
      <c r="AI25" s="46">
        <v>0</v>
      </c>
      <c r="AJ25" s="46">
        <v>0</v>
      </c>
      <c r="AK25" s="46">
        <v>0</v>
      </c>
      <c r="AL25" s="46">
        <v>17</v>
      </c>
      <c r="AM25" s="46">
        <v>0</v>
      </c>
      <c r="AN25" s="46">
        <v>18</v>
      </c>
      <c r="AO25" s="46">
        <v>5</v>
      </c>
      <c r="AP25" s="46">
        <v>2</v>
      </c>
      <c r="AQ25" s="46">
        <v>0</v>
      </c>
      <c r="AR25" s="4"/>
      <c r="AS25" s="5"/>
      <c r="AT25" s="7"/>
      <c r="AU25" s="5"/>
      <c r="AV25" s="7"/>
      <c r="AW25" s="6"/>
      <c r="AX25" s="6"/>
    </row>
    <row r="26" spans="1:50" ht="15" customHeight="1">
      <c r="A26" s="23" t="s">
        <v>7</v>
      </c>
      <c r="B26" s="79">
        <f t="shared" si="15"/>
        <v>9138159</v>
      </c>
      <c r="C26" s="79">
        <f t="shared" si="5"/>
        <v>9138159</v>
      </c>
      <c r="D26" s="79">
        <f t="shared" si="6"/>
        <v>9138159</v>
      </c>
      <c r="E26" s="46">
        <f t="shared" si="7"/>
        <v>480956</v>
      </c>
      <c r="F26" s="46">
        <f t="shared" si="1"/>
        <v>480956</v>
      </c>
      <c r="G26" s="46">
        <f t="shared" si="8"/>
        <v>480956</v>
      </c>
      <c r="H26" s="46">
        <f t="shared" si="2"/>
        <v>9619115</v>
      </c>
      <c r="I26" s="46">
        <f t="shared" si="3"/>
        <v>9619115</v>
      </c>
      <c r="J26" s="46">
        <f t="shared" si="4"/>
        <v>9619115</v>
      </c>
      <c r="K26" s="47">
        <v>12157</v>
      </c>
      <c r="L26" s="47">
        <v>12157</v>
      </c>
      <c r="M26" s="47">
        <v>12157</v>
      </c>
      <c r="N26" s="78">
        <f>'[1]2023 (3)'!$M$26</f>
        <v>53.590978371925637</v>
      </c>
      <c r="O26" s="48">
        <f>O45</f>
        <v>1</v>
      </c>
      <c r="P26" s="49">
        <f>P45</f>
        <v>0.33333333333333331</v>
      </c>
      <c r="Q26" s="50">
        <f>Q45</f>
        <v>0.2</v>
      </c>
      <c r="R26" s="49">
        <f>R45</f>
        <v>0.2</v>
      </c>
      <c r="S26" s="50">
        <f>S45</f>
        <v>0.5</v>
      </c>
      <c r="T26" s="51">
        <f t="shared" si="9"/>
        <v>1801048.7111899999</v>
      </c>
      <c r="U26" s="51">
        <f t="shared" si="10"/>
        <v>1130860.8899999999</v>
      </c>
      <c r="V26" s="51">
        <f t="shared" si="13"/>
        <v>0</v>
      </c>
      <c r="W26" s="51">
        <f t="shared" si="14"/>
        <v>0</v>
      </c>
      <c r="X26" s="51">
        <f t="shared" si="11"/>
        <v>306463.30118999997</v>
      </c>
      <c r="Y26" s="51">
        <f t="shared" si="12"/>
        <v>0</v>
      </c>
      <c r="Z26" s="52">
        <v>181862.26</v>
      </c>
      <c r="AA26" s="52">
        <v>181862.26</v>
      </c>
      <c r="AB26" s="52">
        <v>0</v>
      </c>
      <c r="AC26" s="52">
        <v>0</v>
      </c>
      <c r="AD26" s="47">
        <v>9616.1640000000007</v>
      </c>
      <c r="AE26" s="46">
        <v>12019.392000000002</v>
      </c>
      <c r="AF26" s="46">
        <v>6</v>
      </c>
      <c r="AG26" s="46">
        <v>9</v>
      </c>
      <c r="AH26" s="46">
        <v>4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"/>
      <c r="AS26" s="5"/>
      <c r="AT26" s="7"/>
      <c r="AU26" s="5"/>
      <c r="AV26" s="7"/>
      <c r="AW26" s="6"/>
      <c r="AX26" s="6"/>
    </row>
    <row r="27" spans="1:50" ht="15" customHeight="1">
      <c r="A27" s="23" t="s">
        <v>17</v>
      </c>
      <c r="B27" s="79">
        <f t="shared" si="15"/>
        <v>8438840</v>
      </c>
      <c r="C27" s="79">
        <f t="shared" si="5"/>
        <v>8438840</v>
      </c>
      <c r="D27" s="79">
        <f t="shared" si="6"/>
        <v>8438840</v>
      </c>
      <c r="E27" s="46">
        <f t="shared" si="7"/>
        <v>444149</v>
      </c>
      <c r="F27" s="46">
        <f t="shared" si="1"/>
        <v>444149</v>
      </c>
      <c r="G27" s="46">
        <f t="shared" si="8"/>
        <v>444149</v>
      </c>
      <c r="H27" s="46">
        <f t="shared" si="2"/>
        <v>8882989</v>
      </c>
      <c r="I27" s="46">
        <f t="shared" si="3"/>
        <v>8882989</v>
      </c>
      <c r="J27" s="46">
        <f t="shared" si="4"/>
        <v>8882989</v>
      </c>
      <c r="K27" s="47">
        <v>12157</v>
      </c>
      <c r="L27" s="47">
        <v>12157</v>
      </c>
      <c r="M27" s="47">
        <v>12157</v>
      </c>
      <c r="N27" s="78">
        <f>'[1]2023 (3)'!$M$27</f>
        <v>50.613698977406706</v>
      </c>
      <c r="O27" s="48">
        <f>O45</f>
        <v>1</v>
      </c>
      <c r="P27" s="49">
        <f>P45</f>
        <v>0.33333333333333331</v>
      </c>
      <c r="Q27" s="50">
        <f>Q45</f>
        <v>0.2</v>
      </c>
      <c r="R27" s="49">
        <f>R45</f>
        <v>0.2</v>
      </c>
      <c r="S27" s="50">
        <f>S45</f>
        <v>0.5</v>
      </c>
      <c r="T27" s="51">
        <f t="shared" si="9"/>
        <v>1026660.13838</v>
      </c>
      <c r="U27" s="51">
        <f t="shared" si="10"/>
        <v>807757.78</v>
      </c>
      <c r="V27" s="51">
        <f t="shared" si="13"/>
        <v>472600</v>
      </c>
      <c r="W27" s="51">
        <f t="shared" si="14"/>
        <v>0</v>
      </c>
      <c r="X27" s="51">
        <f t="shared" si="11"/>
        <v>218902.35838000002</v>
      </c>
      <c r="Y27" s="51">
        <f t="shared" si="12"/>
        <v>0</v>
      </c>
      <c r="Z27" s="52">
        <v>0</v>
      </c>
      <c r="AA27" s="52">
        <v>0</v>
      </c>
      <c r="AB27" s="52">
        <v>236300</v>
      </c>
      <c r="AC27" s="52">
        <v>236300</v>
      </c>
      <c r="AD27" s="47">
        <v>9616.1640000000007</v>
      </c>
      <c r="AE27" s="46">
        <v>12019.392000000002</v>
      </c>
      <c r="AF27" s="46">
        <v>6</v>
      </c>
      <c r="AG27" s="46">
        <v>0</v>
      </c>
      <c r="AH27" s="46">
        <v>2</v>
      </c>
      <c r="AI27" s="46">
        <v>0</v>
      </c>
      <c r="AJ27" s="46">
        <v>3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"/>
      <c r="AS27" s="5"/>
      <c r="AT27" s="7"/>
      <c r="AU27" s="5"/>
      <c r="AV27" s="7"/>
      <c r="AW27" s="6"/>
      <c r="AX27" s="6"/>
    </row>
    <row r="28" spans="1:50" ht="15" customHeight="1">
      <c r="A28" s="23" t="s">
        <v>26</v>
      </c>
      <c r="B28" s="79">
        <f t="shared" si="15"/>
        <v>10371936</v>
      </c>
      <c r="C28" s="79">
        <f t="shared" si="5"/>
        <v>10371936</v>
      </c>
      <c r="D28" s="79">
        <f t="shared" si="6"/>
        <v>10371936</v>
      </c>
      <c r="E28" s="46">
        <f t="shared" si="7"/>
        <v>545891</v>
      </c>
      <c r="F28" s="46">
        <f t="shared" si="1"/>
        <v>545891</v>
      </c>
      <c r="G28" s="46">
        <f t="shared" si="8"/>
        <v>545891</v>
      </c>
      <c r="H28" s="46">
        <f t="shared" si="2"/>
        <v>10917827</v>
      </c>
      <c r="I28" s="46">
        <f>ROUND((L28*N28*12+T28+V28)*O28,0)</f>
        <v>10917827</v>
      </c>
      <c r="J28" s="46">
        <f t="shared" si="4"/>
        <v>10917827</v>
      </c>
      <c r="K28" s="47">
        <v>12157</v>
      </c>
      <c r="L28" s="47">
        <v>12157</v>
      </c>
      <c r="M28" s="47">
        <v>12157</v>
      </c>
      <c r="N28" s="78">
        <f>'[1]2023 (3)'!$M$28</f>
        <v>57.560676556305005</v>
      </c>
      <c r="O28" s="48">
        <f>O45</f>
        <v>1</v>
      </c>
      <c r="P28" s="49">
        <f>P45</f>
        <v>0.33333333333333331</v>
      </c>
      <c r="Q28" s="50">
        <f>Q45</f>
        <v>0.2</v>
      </c>
      <c r="R28" s="49">
        <f>R45</f>
        <v>0.2</v>
      </c>
      <c r="S28" s="50">
        <f>S45</f>
        <v>0.5</v>
      </c>
      <c r="T28" s="51">
        <f t="shared" si="9"/>
        <v>2044013.8681299998</v>
      </c>
      <c r="U28" s="51">
        <f t="shared" si="10"/>
        <v>1338570.03</v>
      </c>
      <c r="V28" s="51">
        <f t="shared" si="13"/>
        <v>476631.39313000004</v>
      </c>
      <c r="W28" s="51">
        <f t="shared" si="14"/>
        <v>375005.03</v>
      </c>
      <c r="X28" s="51">
        <f t="shared" si="11"/>
        <v>362752.47813000006</v>
      </c>
      <c r="Y28" s="51">
        <f t="shared" si="12"/>
        <v>101626.36313000001</v>
      </c>
      <c r="Z28" s="52">
        <v>171345.68</v>
      </c>
      <c r="AA28" s="52">
        <v>171345.68</v>
      </c>
      <c r="AB28" s="52">
        <v>0</v>
      </c>
      <c r="AC28" s="52">
        <v>0</v>
      </c>
      <c r="AD28" s="47">
        <v>9616.1640000000007</v>
      </c>
      <c r="AE28" s="46">
        <v>12019.392000000002</v>
      </c>
      <c r="AF28" s="46">
        <v>7</v>
      </c>
      <c r="AG28" s="46">
        <v>12</v>
      </c>
      <c r="AH28" s="46">
        <v>1</v>
      </c>
      <c r="AI28" s="46">
        <v>0</v>
      </c>
      <c r="AJ28" s="46">
        <v>2</v>
      </c>
      <c r="AK28" s="46">
        <v>0</v>
      </c>
      <c r="AL28" s="46">
        <v>2</v>
      </c>
      <c r="AM28" s="46">
        <v>0</v>
      </c>
      <c r="AN28" s="46">
        <v>0</v>
      </c>
      <c r="AO28" s="46">
        <v>0</v>
      </c>
      <c r="AP28" s="46">
        <v>3</v>
      </c>
      <c r="AQ28" s="46">
        <v>0</v>
      </c>
      <c r="AR28" s="4"/>
      <c r="AS28" s="5"/>
      <c r="AT28" s="7"/>
      <c r="AU28" s="5"/>
      <c r="AV28" s="7"/>
      <c r="AW28" s="6"/>
      <c r="AX28" s="6"/>
    </row>
    <row r="29" spans="1:50" ht="15" customHeight="1">
      <c r="A29" s="23" t="s">
        <v>30</v>
      </c>
      <c r="B29" s="79">
        <f t="shared" si="15"/>
        <v>4177277</v>
      </c>
      <c r="C29" s="79">
        <f t="shared" si="5"/>
        <v>4177277</v>
      </c>
      <c r="D29" s="79">
        <f t="shared" si="6"/>
        <v>4177277</v>
      </c>
      <c r="E29" s="46">
        <f t="shared" si="7"/>
        <v>219857</v>
      </c>
      <c r="F29" s="46">
        <f t="shared" si="1"/>
        <v>219857</v>
      </c>
      <c r="G29" s="46">
        <f t="shared" si="8"/>
        <v>219857</v>
      </c>
      <c r="H29" s="46">
        <f t="shared" si="2"/>
        <v>4397134</v>
      </c>
      <c r="I29" s="46">
        <f t="shared" si="3"/>
        <v>4397134</v>
      </c>
      <c r="J29" s="46">
        <f t="shared" si="4"/>
        <v>4397134</v>
      </c>
      <c r="K29" s="47">
        <v>12157</v>
      </c>
      <c r="L29" s="47">
        <v>12157</v>
      </c>
      <c r="M29" s="47">
        <v>12157</v>
      </c>
      <c r="N29" s="78">
        <f>'[1]2023 (3)'!$M$29</f>
        <v>23.818210372693375</v>
      </c>
      <c r="O29" s="48">
        <f>O45</f>
        <v>1</v>
      </c>
      <c r="P29" s="49">
        <f>P45</f>
        <v>0.33333333333333331</v>
      </c>
      <c r="Q29" s="50">
        <f>Q45</f>
        <v>0.2</v>
      </c>
      <c r="R29" s="49">
        <f>R45</f>
        <v>0.2</v>
      </c>
      <c r="S29" s="50">
        <f>S45</f>
        <v>0.5</v>
      </c>
      <c r="T29" s="51">
        <f t="shared" si="9"/>
        <v>222114.05587000001</v>
      </c>
      <c r="U29" s="51">
        <f t="shared" si="10"/>
        <v>115393.97</v>
      </c>
      <c r="V29" s="51">
        <f t="shared" si="13"/>
        <v>700324.15483000001</v>
      </c>
      <c r="W29" s="51">
        <f t="shared" si="14"/>
        <v>519237.73</v>
      </c>
      <c r="X29" s="51">
        <f t="shared" si="11"/>
        <v>31271.765870000003</v>
      </c>
      <c r="Y29" s="51">
        <f t="shared" si="12"/>
        <v>140713.42483</v>
      </c>
      <c r="Z29" s="52">
        <v>37724.160000000003</v>
      </c>
      <c r="AA29" s="52">
        <v>37724.160000000003</v>
      </c>
      <c r="AB29" s="52">
        <v>20186.5</v>
      </c>
      <c r="AC29" s="52">
        <v>20186.5</v>
      </c>
      <c r="AD29" s="47">
        <v>9616.1640000000007</v>
      </c>
      <c r="AE29" s="46">
        <v>12019.392000000002</v>
      </c>
      <c r="AF29" s="46">
        <v>1</v>
      </c>
      <c r="AG29" s="46">
        <v>0</v>
      </c>
      <c r="AH29" s="46">
        <v>0</v>
      </c>
      <c r="AI29" s="46">
        <v>0</v>
      </c>
      <c r="AJ29" s="46">
        <v>0</v>
      </c>
      <c r="AK29" s="46">
        <v>0</v>
      </c>
      <c r="AL29" s="46">
        <v>3</v>
      </c>
      <c r="AM29" s="46">
        <v>0</v>
      </c>
      <c r="AN29" s="46">
        <v>0</v>
      </c>
      <c r="AO29" s="46">
        <v>0</v>
      </c>
      <c r="AP29" s="46">
        <v>3</v>
      </c>
      <c r="AQ29" s="46">
        <v>0</v>
      </c>
      <c r="AR29" s="4"/>
      <c r="AS29" s="5"/>
      <c r="AT29" s="7"/>
      <c r="AU29" s="5"/>
      <c r="AV29" s="7"/>
      <c r="AW29" s="6"/>
      <c r="AX29" s="6"/>
    </row>
    <row r="30" spans="1:50" ht="15" customHeight="1">
      <c r="A30" s="23" t="s">
        <v>19</v>
      </c>
      <c r="B30" s="79">
        <f t="shared" si="15"/>
        <v>7815429</v>
      </c>
      <c r="C30" s="79">
        <f t="shared" si="5"/>
        <v>7815429</v>
      </c>
      <c r="D30" s="79">
        <f t="shared" si="6"/>
        <v>7815429</v>
      </c>
      <c r="E30" s="46">
        <f t="shared" si="7"/>
        <v>411338</v>
      </c>
      <c r="F30" s="46">
        <f t="shared" si="1"/>
        <v>411338</v>
      </c>
      <c r="G30" s="46">
        <f t="shared" si="8"/>
        <v>411338</v>
      </c>
      <c r="H30" s="46">
        <f t="shared" si="2"/>
        <v>8226767</v>
      </c>
      <c r="I30" s="46">
        <f t="shared" si="3"/>
        <v>8226767</v>
      </c>
      <c r="J30" s="46">
        <f t="shared" si="4"/>
        <v>8226767</v>
      </c>
      <c r="K30" s="47">
        <v>12157</v>
      </c>
      <c r="L30" s="47">
        <v>12157</v>
      </c>
      <c r="M30" s="47">
        <v>12157</v>
      </c>
      <c r="N30" s="78">
        <f>'[1]2023 (3)'!$M$30</f>
        <v>36.719744564791206</v>
      </c>
      <c r="O30" s="48">
        <f>O45</f>
        <v>1</v>
      </c>
      <c r="P30" s="49">
        <f>P45</f>
        <v>0.33333333333333331</v>
      </c>
      <c r="Q30" s="50">
        <f>Q45</f>
        <v>0.2</v>
      </c>
      <c r="R30" s="49">
        <f>R45</f>
        <v>0.2</v>
      </c>
      <c r="S30" s="50">
        <f>S45</f>
        <v>0.5</v>
      </c>
      <c r="T30" s="51">
        <f t="shared" si="9"/>
        <v>0</v>
      </c>
      <c r="U30" s="51">
        <f t="shared" si="10"/>
        <v>0</v>
      </c>
      <c r="V30" s="51">
        <f t="shared" si="13"/>
        <v>2869943.7839099998</v>
      </c>
      <c r="W30" s="51">
        <f t="shared" si="14"/>
        <v>1913487.21</v>
      </c>
      <c r="X30" s="51">
        <f t="shared" si="11"/>
        <v>0</v>
      </c>
      <c r="Y30" s="51">
        <f t="shared" si="12"/>
        <v>518555.03391</v>
      </c>
      <c r="Z30" s="52">
        <v>0</v>
      </c>
      <c r="AA30" s="52">
        <v>0</v>
      </c>
      <c r="AB30" s="52">
        <v>218950.77</v>
      </c>
      <c r="AC30" s="52">
        <v>218950.77</v>
      </c>
      <c r="AD30" s="47">
        <v>9616.1640000000007</v>
      </c>
      <c r="AE30" s="46">
        <v>12019.392000000002</v>
      </c>
      <c r="AF30" s="46">
        <v>0</v>
      </c>
      <c r="AG30" s="46">
        <v>0</v>
      </c>
      <c r="AH30" s="46">
        <v>0</v>
      </c>
      <c r="AI30" s="46">
        <v>0</v>
      </c>
      <c r="AJ30" s="46">
        <v>0</v>
      </c>
      <c r="AK30" s="46">
        <v>0</v>
      </c>
      <c r="AL30" s="46">
        <v>6</v>
      </c>
      <c r="AM30" s="46">
        <v>11</v>
      </c>
      <c r="AN30" s="46">
        <v>6</v>
      </c>
      <c r="AO30" s="46">
        <v>1</v>
      </c>
      <c r="AP30" s="46">
        <v>1</v>
      </c>
      <c r="AQ30" s="46">
        <v>4</v>
      </c>
      <c r="AR30" s="4"/>
      <c r="AS30" s="5"/>
      <c r="AT30" s="7"/>
      <c r="AU30" s="5"/>
      <c r="AV30" s="7"/>
      <c r="AW30" s="6"/>
      <c r="AX30" s="6"/>
    </row>
    <row r="31" spans="1:50" ht="15" customHeight="1">
      <c r="A31" s="23" t="s">
        <v>14</v>
      </c>
      <c r="B31" s="79">
        <f t="shared" si="15"/>
        <v>25126902</v>
      </c>
      <c r="C31" s="79">
        <f t="shared" si="5"/>
        <v>25126902</v>
      </c>
      <c r="D31" s="79">
        <f t="shared" si="6"/>
        <v>25126902</v>
      </c>
      <c r="E31" s="46">
        <f t="shared" si="7"/>
        <v>1322469</v>
      </c>
      <c r="F31" s="46">
        <f t="shared" si="1"/>
        <v>1322469</v>
      </c>
      <c r="G31" s="46">
        <f t="shared" si="8"/>
        <v>1322469</v>
      </c>
      <c r="H31" s="46">
        <f t="shared" si="2"/>
        <v>26449371</v>
      </c>
      <c r="I31" s="46">
        <f t="shared" si="3"/>
        <v>26449371</v>
      </c>
      <c r="J31" s="46">
        <f t="shared" si="4"/>
        <v>26449371</v>
      </c>
      <c r="K31" s="47">
        <v>12157</v>
      </c>
      <c r="L31" s="47">
        <v>12157</v>
      </c>
      <c r="M31" s="47">
        <v>12157</v>
      </c>
      <c r="N31" s="78">
        <f>'[1]2023 (3)'!$M$31</f>
        <v>121.07591254578981</v>
      </c>
      <c r="O31" s="48">
        <f>O45</f>
        <v>1</v>
      </c>
      <c r="P31" s="49">
        <f>P45</f>
        <v>0.33333333333333331</v>
      </c>
      <c r="Q31" s="50">
        <f>Q45</f>
        <v>0.2</v>
      </c>
      <c r="R31" s="49">
        <f>R45</f>
        <v>0.2</v>
      </c>
      <c r="S31" s="50">
        <f>S45</f>
        <v>0.5</v>
      </c>
      <c r="T31" s="51">
        <f t="shared" si="9"/>
        <v>1543755.5698600002</v>
      </c>
      <c r="U31" s="51">
        <f t="shared" si="10"/>
        <v>988541.66</v>
      </c>
      <c r="V31" s="51">
        <f t="shared" si="13"/>
        <v>7242577.0043100007</v>
      </c>
      <c r="W31" s="51">
        <f t="shared" si="14"/>
        <v>4673139.6100000003</v>
      </c>
      <c r="X31" s="51">
        <f t="shared" si="11"/>
        <v>267894.78986000002</v>
      </c>
      <c r="Y31" s="51">
        <f t="shared" si="12"/>
        <v>1266420.8343100001</v>
      </c>
      <c r="Z31" s="52">
        <v>143659.56</v>
      </c>
      <c r="AA31" s="52">
        <v>143659.56</v>
      </c>
      <c r="AB31" s="52">
        <v>651508.28</v>
      </c>
      <c r="AC31" s="52">
        <v>651508.28</v>
      </c>
      <c r="AD31" s="47">
        <v>9616.1640000000007</v>
      </c>
      <c r="AE31" s="46">
        <v>12019.392000000002</v>
      </c>
      <c r="AF31" s="46">
        <v>1</v>
      </c>
      <c r="AG31" s="46">
        <v>11</v>
      </c>
      <c r="AH31" s="46">
        <v>12</v>
      </c>
      <c r="AI31" s="46">
        <v>2</v>
      </c>
      <c r="AJ31" s="46">
        <v>3</v>
      </c>
      <c r="AK31" s="46">
        <v>1</v>
      </c>
      <c r="AL31" s="46">
        <v>11</v>
      </c>
      <c r="AM31" s="46">
        <v>42</v>
      </c>
      <c r="AN31" s="46">
        <v>28</v>
      </c>
      <c r="AO31" s="46">
        <v>0</v>
      </c>
      <c r="AP31" s="46">
        <v>9</v>
      </c>
      <c r="AQ31" s="46">
        <v>0</v>
      </c>
      <c r="AR31" s="4"/>
      <c r="AS31" s="5"/>
      <c r="AT31" s="7"/>
      <c r="AU31" s="5"/>
      <c r="AV31" s="7"/>
      <c r="AW31" s="6"/>
      <c r="AX31" s="6"/>
    </row>
    <row r="32" spans="1:50" ht="15" customHeight="1">
      <c r="A32" s="23" t="s">
        <v>34</v>
      </c>
      <c r="B32" s="79">
        <f t="shared" si="15"/>
        <v>4558080</v>
      </c>
      <c r="C32" s="79">
        <f t="shared" si="5"/>
        <v>4558080</v>
      </c>
      <c r="D32" s="79">
        <f t="shared" si="6"/>
        <v>4558080</v>
      </c>
      <c r="E32" s="46">
        <f t="shared" si="7"/>
        <v>239899</v>
      </c>
      <c r="F32" s="46">
        <f t="shared" si="1"/>
        <v>239899</v>
      </c>
      <c r="G32" s="46">
        <f t="shared" si="8"/>
        <v>239899</v>
      </c>
      <c r="H32" s="46">
        <f t="shared" si="2"/>
        <v>4797979</v>
      </c>
      <c r="I32" s="46">
        <f t="shared" si="3"/>
        <v>4797979</v>
      </c>
      <c r="J32" s="46">
        <f t="shared" si="4"/>
        <v>4797979</v>
      </c>
      <c r="K32" s="47">
        <v>12157</v>
      </c>
      <c r="L32" s="47">
        <v>12157</v>
      </c>
      <c r="M32" s="47">
        <v>12157</v>
      </c>
      <c r="N32" s="78">
        <f>'[1]2023 (3)'!$M$32</f>
        <v>27.787910324984235</v>
      </c>
      <c r="O32" s="48">
        <f>O45</f>
        <v>1</v>
      </c>
      <c r="P32" s="49">
        <f>P45</f>
        <v>0.33333333333333331</v>
      </c>
      <c r="Q32" s="50">
        <f>Q45</f>
        <v>0.2</v>
      </c>
      <c r="R32" s="49">
        <f>R45</f>
        <v>0.2</v>
      </c>
      <c r="S32" s="50">
        <f>S45</f>
        <v>0.5</v>
      </c>
      <c r="T32" s="51">
        <f t="shared" si="9"/>
        <v>0</v>
      </c>
      <c r="U32" s="51">
        <f t="shared" si="10"/>
        <v>0</v>
      </c>
      <c r="V32" s="51">
        <f t="shared" si="13"/>
        <v>744167.49014999997</v>
      </c>
      <c r="W32" s="51">
        <f t="shared" si="14"/>
        <v>461544.65</v>
      </c>
      <c r="X32" s="51">
        <f t="shared" si="11"/>
        <v>0</v>
      </c>
      <c r="Y32" s="51">
        <f t="shared" si="12"/>
        <v>125078.60015000001</v>
      </c>
      <c r="Z32" s="52">
        <v>0</v>
      </c>
      <c r="AA32" s="52">
        <v>0</v>
      </c>
      <c r="AB32" s="52">
        <v>78772.12</v>
      </c>
      <c r="AC32" s="52">
        <v>78772.12</v>
      </c>
      <c r="AD32" s="47">
        <v>9616.1640000000007</v>
      </c>
      <c r="AE32" s="46">
        <v>12019.392000000002</v>
      </c>
      <c r="AF32" s="46">
        <v>0</v>
      </c>
      <c r="AG32" s="46">
        <v>0</v>
      </c>
      <c r="AH32" s="46">
        <v>0</v>
      </c>
      <c r="AI32" s="46">
        <v>0</v>
      </c>
      <c r="AJ32" s="46">
        <v>0</v>
      </c>
      <c r="AK32" s="46">
        <v>0</v>
      </c>
      <c r="AL32" s="46">
        <v>3</v>
      </c>
      <c r="AM32" s="46">
        <v>0</v>
      </c>
      <c r="AN32" s="46">
        <v>0</v>
      </c>
      <c r="AO32" s="46">
        <v>0</v>
      </c>
      <c r="AP32" s="46">
        <v>1</v>
      </c>
      <c r="AQ32" s="46">
        <v>0</v>
      </c>
      <c r="AR32" s="4"/>
      <c r="AS32" s="5"/>
      <c r="AT32" s="7"/>
      <c r="AU32" s="5"/>
      <c r="AV32" s="7"/>
      <c r="AW32" s="6"/>
      <c r="AX32" s="6"/>
    </row>
    <row r="33" spans="1:50" ht="15" customHeight="1">
      <c r="A33" s="23" t="s">
        <v>15</v>
      </c>
      <c r="B33" s="79">
        <f t="shared" si="15"/>
        <v>7261905</v>
      </c>
      <c r="C33" s="79">
        <f t="shared" si="5"/>
        <v>7261905</v>
      </c>
      <c r="D33" s="79">
        <f t="shared" si="6"/>
        <v>7261905</v>
      </c>
      <c r="E33" s="46">
        <f t="shared" si="7"/>
        <v>382206</v>
      </c>
      <c r="F33" s="46">
        <f t="shared" si="1"/>
        <v>382206</v>
      </c>
      <c r="G33" s="46">
        <f t="shared" si="8"/>
        <v>382206</v>
      </c>
      <c r="H33" s="46">
        <f t="shared" si="2"/>
        <v>7644111</v>
      </c>
      <c r="I33" s="46">
        <f t="shared" si="3"/>
        <v>7644111</v>
      </c>
      <c r="J33" s="46">
        <f t="shared" si="4"/>
        <v>7644111</v>
      </c>
      <c r="K33" s="47">
        <v>12157</v>
      </c>
      <c r="L33" s="47">
        <v>12157</v>
      </c>
      <c r="M33" s="47">
        <v>12157</v>
      </c>
      <c r="N33" s="78">
        <f>'[1]2023 (3)'!$M$33</f>
        <v>47.636425960763347</v>
      </c>
      <c r="O33" s="48">
        <f>O45</f>
        <v>1</v>
      </c>
      <c r="P33" s="49">
        <f>P45</f>
        <v>0.33333333333333331</v>
      </c>
      <c r="Q33" s="50">
        <f>Q45</f>
        <v>0.2</v>
      </c>
      <c r="R33" s="49">
        <f>R45</f>
        <v>0.2</v>
      </c>
      <c r="S33" s="50">
        <f>S45</f>
        <v>0.5</v>
      </c>
      <c r="T33" s="51">
        <f t="shared" si="9"/>
        <v>311661.29174000002</v>
      </c>
      <c r="U33" s="51">
        <f t="shared" si="10"/>
        <v>230787.94</v>
      </c>
      <c r="V33" s="51">
        <f t="shared" si="13"/>
        <v>383057.35610999999</v>
      </c>
      <c r="W33" s="51">
        <f t="shared" si="14"/>
        <v>288465.40999999997</v>
      </c>
      <c r="X33" s="51">
        <f t="shared" si="11"/>
        <v>62543.531740000006</v>
      </c>
      <c r="Y33" s="51">
        <f t="shared" si="12"/>
        <v>78174.126109999997</v>
      </c>
      <c r="Z33" s="52">
        <v>18329.82</v>
      </c>
      <c r="AA33" s="52">
        <v>0</v>
      </c>
      <c r="AB33" s="52">
        <v>16417.82</v>
      </c>
      <c r="AC33" s="52">
        <v>0</v>
      </c>
      <c r="AD33" s="47">
        <v>9616.1640000000007</v>
      </c>
      <c r="AE33" s="46">
        <v>12019.392000000002</v>
      </c>
      <c r="AF33" s="46">
        <v>2</v>
      </c>
      <c r="AG33" s="46">
        <v>0</v>
      </c>
      <c r="AH33" s="46">
        <v>0</v>
      </c>
      <c r="AI33" s="46">
        <v>0</v>
      </c>
      <c r="AJ33" s="46">
        <v>0</v>
      </c>
      <c r="AK33" s="46">
        <v>0</v>
      </c>
      <c r="AL33" s="46">
        <v>2</v>
      </c>
      <c r="AM33" s="46">
        <v>0</v>
      </c>
      <c r="AN33" s="46">
        <v>0</v>
      </c>
      <c r="AO33" s="46">
        <v>0</v>
      </c>
      <c r="AP33" s="46">
        <v>0</v>
      </c>
      <c r="AQ33" s="46">
        <v>0</v>
      </c>
      <c r="AR33" s="4"/>
      <c r="AS33" s="5"/>
      <c r="AT33" s="7"/>
      <c r="AU33" s="5"/>
      <c r="AV33" s="7"/>
      <c r="AW33" s="6"/>
      <c r="AX33" s="6"/>
    </row>
    <row r="34" spans="1:50" ht="15" customHeight="1">
      <c r="A34" s="23" t="s">
        <v>2</v>
      </c>
      <c r="B34" s="79">
        <f t="shared" si="15"/>
        <v>10468142</v>
      </c>
      <c r="C34" s="79">
        <f t="shared" si="5"/>
        <v>10468142</v>
      </c>
      <c r="D34" s="79">
        <f t="shared" si="6"/>
        <v>10468142</v>
      </c>
      <c r="E34" s="46">
        <f t="shared" si="7"/>
        <v>550955</v>
      </c>
      <c r="F34" s="46">
        <f t="shared" si="1"/>
        <v>550955</v>
      </c>
      <c r="G34" s="46">
        <f t="shared" si="8"/>
        <v>550955</v>
      </c>
      <c r="H34" s="46">
        <f t="shared" si="2"/>
        <v>11019097</v>
      </c>
      <c r="I34" s="46">
        <f t="shared" si="3"/>
        <v>11019097</v>
      </c>
      <c r="J34" s="46">
        <f t="shared" si="4"/>
        <v>11019097</v>
      </c>
      <c r="K34" s="47">
        <v>12157</v>
      </c>
      <c r="L34" s="47">
        <v>12157</v>
      </c>
      <c r="M34" s="47">
        <v>12157</v>
      </c>
      <c r="N34" s="78">
        <f>'[1]2023 (3)'!$M$34</f>
        <v>53.590975541937432</v>
      </c>
      <c r="O34" s="48">
        <f>O45</f>
        <v>1</v>
      </c>
      <c r="P34" s="49">
        <f>P45</f>
        <v>0.33333333333333331</v>
      </c>
      <c r="Q34" s="50">
        <f>Q45</f>
        <v>0.2</v>
      </c>
      <c r="R34" s="49">
        <f>R45</f>
        <v>0.2</v>
      </c>
      <c r="S34" s="50">
        <f>S45</f>
        <v>0.5</v>
      </c>
      <c r="T34" s="51">
        <f t="shared" si="9"/>
        <v>870798.65026000002</v>
      </c>
      <c r="U34" s="51">
        <f t="shared" si="10"/>
        <v>496194.06</v>
      </c>
      <c r="V34" s="51">
        <f t="shared" si="13"/>
        <v>2330232.4610699997</v>
      </c>
      <c r="W34" s="51">
        <f t="shared" si="14"/>
        <v>1360595.17</v>
      </c>
      <c r="X34" s="51">
        <f t="shared" si="11"/>
        <v>134468.59026</v>
      </c>
      <c r="Y34" s="51">
        <f t="shared" si="12"/>
        <v>368721.29106999998</v>
      </c>
      <c r="Z34" s="52">
        <v>120068</v>
      </c>
      <c r="AA34" s="52">
        <v>120068</v>
      </c>
      <c r="AB34" s="52">
        <v>300458</v>
      </c>
      <c r="AC34" s="52">
        <v>300458</v>
      </c>
      <c r="AD34" s="47">
        <v>9616.1640000000007</v>
      </c>
      <c r="AE34" s="46">
        <v>12019.392000000002</v>
      </c>
      <c r="AF34" s="46">
        <v>2</v>
      </c>
      <c r="AG34" s="46">
        <v>3</v>
      </c>
      <c r="AH34" s="46">
        <v>2</v>
      </c>
      <c r="AI34" s="46">
        <v>1</v>
      </c>
      <c r="AJ34" s="46">
        <v>1</v>
      </c>
      <c r="AK34" s="46">
        <v>1</v>
      </c>
      <c r="AL34" s="46">
        <v>4</v>
      </c>
      <c r="AM34" s="46">
        <v>10</v>
      </c>
      <c r="AN34" s="46">
        <v>1</v>
      </c>
      <c r="AO34" s="46">
        <v>1</v>
      </c>
      <c r="AP34" s="46">
        <v>6</v>
      </c>
      <c r="AQ34" s="46">
        <v>1</v>
      </c>
      <c r="AR34" s="4"/>
      <c r="AS34" s="5"/>
      <c r="AT34" s="7"/>
      <c r="AU34" s="5"/>
      <c r="AV34" s="7"/>
      <c r="AW34" s="6"/>
      <c r="AX34" s="6"/>
    </row>
    <row r="35" spans="1:50" ht="15" customHeight="1">
      <c r="A35" s="23" t="s">
        <v>4</v>
      </c>
      <c r="B35" s="79">
        <f t="shared" si="15"/>
        <v>5260665</v>
      </c>
      <c r="C35" s="79">
        <f t="shared" si="5"/>
        <v>5260665</v>
      </c>
      <c r="D35" s="79">
        <f t="shared" si="6"/>
        <v>5260665</v>
      </c>
      <c r="E35" s="46">
        <f t="shared" si="7"/>
        <v>276877</v>
      </c>
      <c r="F35" s="46">
        <f t="shared" si="1"/>
        <v>276877</v>
      </c>
      <c r="G35" s="46">
        <f t="shared" si="8"/>
        <v>276877</v>
      </c>
      <c r="H35" s="46">
        <f t="shared" si="2"/>
        <v>5537542</v>
      </c>
      <c r="I35" s="46">
        <f t="shared" si="3"/>
        <v>5537542</v>
      </c>
      <c r="J35" s="46">
        <f t="shared" si="4"/>
        <v>5537542</v>
      </c>
      <c r="K35" s="47">
        <v>12157</v>
      </c>
      <c r="L35" s="47">
        <v>12157</v>
      </c>
      <c r="M35" s="47">
        <v>12157</v>
      </c>
      <c r="N35" s="78">
        <f>'[1]2023 (3)'!$M$35</f>
        <v>28.780339889089966</v>
      </c>
      <c r="O35" s="48">
        <f>O45</f>
        <v>1</v>
      </c>
      <c r="P35" s="49">
        <f>P45</f>
        <v>0.33333333333333331</v>
      </c>
      <c r="Q35" s="50">
        <f>Q45</f>
        <v>0.2</v>
      </c>
      <c r="R35" s="49">
        <f>R45</f>
        <v>0.2</v>
      </c>
      <c r="S35" s="50">
        <f>S45</f>
        <v>0.5</v>
      </c>
      <c r="T35" s="51">
        <f t="shared" si="9"/>
        <v>0</v>
      </c>
      <c r="U35" s="51">
        <f t="shared" si="10"/>
        <v>0</v>
      </c>
      <c r="V35" s="51">
        <f t="shared" si="13"/>
        <v>1338950.8956200001</v>
      </c>
      <c r="W35" s="51">
        <f t="shared" si="14"/>
        <v>865396.22</v>
      </c>
      <c r="X35" s="51">
        <f t="shared" si="11"/>
        <v>0</v>
      </c>
      <c r="Y35" s="51">
        <f t="shared" si="12"/>
        <v>234522.37562000001</v>
      </c>
      <c r="Z35" s="52">
        <v>0</v>
      </c>
      <c r="AA35" s="52">
        <v>0</v>
      </c>
      <c r="AB35" s="52">
        <v>119516.15</v>
      </c>
      <c r="AC35" s="52">
        <v>119516.15</v>
      </c>
      <c r="AD35" s="47">
        <v>9616.1640000000007</v>
      </c>
      <c r="AE35" s="46">
        <v>12019.392000000002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46">
        <v>0</v>
      </c>
      <c r="AL35" s="46">
        <v>5</v>
      </c>
      <c r="AM35" s="46">
        <v>0</v>
      </c>
      <c r="AN35" s="46">
        <v>5</v>
      </c>
      <c r="AO35" s="46">
        <v>0</v>
      </c>
      <c r="AP35" s="46">
        <v>0</v>
      </c>
      <c r="AQ35" s="46">
        <v>0</v>
      </c>
      <c r="AR35" s="4"/>
      <c r="AS35" s="5"/>
      <c r="AT35" s="7"/>
      <c r="AU35" s="5"/>
      <c r="AV35" s="7"/>
      <c r="AW35" s="6"/>
      <c r="AX35" s="6"/>
    </row>
    <row r="36" spans="1:50" ht="15" customHeight="1">
      <c r="A36" s="23" t="s">
        <v>3</v>
      </c>
      <c r="B36" s="79">
        <f t="shared" si="15"/>
        <v>3566792</v>
      </c>
      <c r="C36" s="79">
        <f t="shared" si="5"/>
        <v>3566792</v>
      </c>
      <c r="D36" s="79">
        <f t="shared" si="6"/>
        <v>3566792</v>
      </c>
      <c r="E36" s="46">
        <f t="shared" si="7"/>
        <v>187726</v>
      </c>
      <c r="F36" s="46">
        <f t="shared" si="1"/>
        <v>187726</v>
      </c>
      <c r="G36" s="46">
        <f t="shared" si="8"/>
        <v>187726</v>
      </c>
      <c r="H36" s="46">
        <f t="shared" si="2"/>
        <v>3754518</v>
      </c>
      <c r="I36" s="46">
        <f t="shared" si="3"/>
        <v>3754518</v>
      </c>
      <c r="J36" s="46">
        <f t="shared" si="4"/>
        <v>3754518</v>
      </c>
      <c r="K36" s="47">
        <v>12157</v>
      </c>
      <c r="L36" s="47">
        <v>12157</v>
      </c>
      <c r="M36" s="47">
        <v>12157</v>
      </c>
      <c r="N36" s="78">
        <f>'[1]2023 (3)'!$M$36</f>
        <v>23.818211633626717</v>
      </c>
      <c r="O36" s="48">
        <f>O45</f>
        <v>1</v>
      </c>
      <c r="P36" s="49">
        <f>P45</f>
        <v>0.33333333333333331</v>
      </c>
      <c r="Q36" s="50">
        <f>Q45</f>
        <v>0.2</v>
      </c>
      <c r="R36" s="49">
        <f>R45</f>
        <v>0.2</v>
      </c>
      <c r="S36" s="50">
        <f>S45</f>
        <v>0.5</v>
      </c>
      <c r="T36" s="51">
        <f t="shared" si="9"/>
        <v>0</v>
      </c>
      <c r="U36" s="51">
        <f t="shared" si="10"/>
        <v>0</v>
      </c>
      <c r="V36" s="51">
        <f>W36+AB36+AC36+Y36</f>
        <v>279822.01403999998</v>
      </c>
      <c r="W36" s="51">
        <f t="shared" si="14"/>
        <v>173079.24</v>
      </c>
      <c r="X36" s="51">
        <f t="shared" si="11"/>
        <v>0</v>
      </c>
      <c r="Y36" s="51">
        <f t="shared" si="12"/>
        <v>46904.474040000001</v>
      </c>
      <c r="Z36" s="52">
        <v>0</v>
      </c>
      <c r="AA36" s="52">
        <v>0</v>
      </c>
      <c r="AB36" s="52">
        <v>29919.15</v>
      </c>
      <c r="AC36" s="52">
        <v>29919.15</v>
      </c>
      <c r="AD36" s="47">
        <v>9616.1640000000007</v>
      </c>
      <c r="AE36" s="46">
        <v>12019.392000000002</v>
      </c>
      <c r="AF36" s="46">
        <v>0</v>
      </c>
      <c r="AG36" s="46">
        <v>0</v>
      </c>
      <c r="AH36" s="46">
        <v>0</v>
      </c>
      <c r="AI36" s="46">
        <v>0</v>
      </c>
      <c r="AJ36" s="46">
        <v>0</v>
      </c>
      <c r="AK36" s="46">
        <v>0</v>
      </c>
      <c r="AL36" s="46">
        <v>1</v>
      </c>
      <c r="AM36" s="46">
        <v>0</v>
      </c>
      <c r="AN36" s="46">
        <v>0</v>
      </c>
      <c r="AO36" s="46">
        <v>0</v>
      </c>
      <c r="AP36" s="46">
        <v>1</v>
      </c>
      <c r="AQ36" s="46">
        <v>0</v>
      </c>
      <c r="AR36" s="13"/>
      <c r="AS36" s="2"/>
      <c r="AT36" s="2"/>
      <c r="AU36" s="2"/>
      <c r="AV36" s="2"/>
      <c r="AW36" s="6"/>
      <c r="AX36" s="6"/>
    </row>
    <row r="37" spans="1:50" s="16" customFormat="1" ht="15" customHeight="1">
      <c r="A37" s="24" t="s">
        <v>37</v>
      </c>
      <c r="B37" s="80">
        <f t="shared" ref="B37:J37" si="16">SUM(B9:B36)</f>
        <v>295289518</v>
      </c>
      <c r="C37" s="80">
        <f t="shared" si="16"/>
        <v>295289518</v>
      </c>
      <c r="D37" s="80">
        <f>SUM(D9:D36)</f>
        <v>295289518</v>
      </c>
      <c r="E37" s="54">
        <f t="shared" si="16"/>
        <v>15541554</v>
      </c>
      <c r="F37" s="54">
        <f t="shared" si="16"/>
        <v>15541554</v>
      </c>
      <c r="G37" s="54">
        <f t="shared" si="16"/>
        <v>15541554</v>
      </c>
      <c r="H37" s="54">
        <f t="shared" si="16"/>
        <v>310831072</v>
      </c>
      <c r="I37" s="54">
        <f t="shared" si="16"/>
        <v>310831072</v>
      </c>
      <c r="J37" s="54">
        <f t="shared" si="16"/>
        <v>310831072</v>
      </c>
      <c r="K37" s="55">
        <v>12157</v>
      </c>
      <c r="L37" s="55">
        <v>12157</v>
      </c>
      <c r="M37" s="55">
        <v>12157</v>
      </c>
      <c r="N37" s="54">
        <f>SUM(N9:N36)</f>
        <v>1642.4641908120836</v>
      </c>
      <c r="O37" s="56">
        <f>O45</f>
        <v>1</v>
      </c>
      <c r="P37" s="57">
        <f>P45</f>
        <v>0.33333333333333331</v>
      </c>
      <c r="Q37" s="58">
        <f>Q45</f>
        <v>0.2</v>
      </c>
      <c r="R37" s="57">
        <f>R45</f>
        <v>0.2</v>
      </c>
      <c r="S37" s="58">
        <f>S45</f>
        <v>0.5</v>
      </c>
      <c r="T37" s="59">
        <f t="shared" ref="T37:Y37" si="17">SUM(T9:T36)</f>
        <v>21895568.86846</v>
      </c>
      <c r="U37" s="59">
        <f t="shared" si="17"/>
        <v>14955058.26</v>
      </c>
      <c r="V37" s="59">
        <f t="shared" si="17"/>
        <v>49326257.182660006</v>
      </c>
      <c r="W37" s="59">
        <f t="shared" si="17"/>
        <v>30394638.459999997</v>
      </c>
      <c r="X37" s="59">
        <f t="shared" si="17"/>
        <v>4052820.7884600009</v>
      </c>
      <c r="Y37" s="59">
        <f t="shared" si="17"/>
        <v>8236947.0226600002</v>
      </c>
      <c r="Z37" s="59">
        <v>1497153.2500000002</v>
      </c>
      <c r="AA37" s="59">
        <v>1390536.57</v>
      </c>
      <c r="AB37" s="59">
        <v>5423476.120000001</v>
      </c>
      <c r="AC37" s="59">
        <v>5271195.580000001</v>
      </c>
      <c r="AD37" s="55">
        <v>9616.1640000000007</v>
      </c>
      <c r="AE37" s="54">
        <v>12019.392000000002</v>
      </c>
      <c r="AF37" s="54">
        <f t="shared" ref="AF37:AQ37" si="18">SUM(AF9:AF36)</f>
        <v>82</v>
      </c>
      <c r="AG37" s="54">
        <f t="shared" si="18"/>
        <v>66</v>
      </c>
      <c r="AH37" s="54">
        <f t="shared" si="18"/>
        <v>56</v>
      </c>
      <c r="AI37" s="54">
        <f t="shared" si="18"/>
        <v>3</v>
      </c>
      <c r="AJ37" s="54">
        <f t="shared" si="18"/>
        <v>39</v>
      </c>
      <c r="AK37" s="54">
        <f t="shared" si="18"/>
        <v>12</v>
      </c>
      <c r="AL37" s="54">
        <f t="shared" si="18"/>
        <v>129</v>
      </c>
      <c r="AM37" s="54">
        <f t="shared" si="18"/>
        <v>142</v>
      </c>
      <c r="AN37" s="54">
        <f t="shared" si="18"/>
        <v>101</v>
      </c>
      <c r="AO37" s="54">
        <f t="shared" si="18"/>
        <v>7</v>
      </c>
      <c r="AP37" s="54">
        <f t="shared" si="18"/>
        <v>39</v>
      </c>
      <c r="AQ37" s="54">
        <f t="shared" si="18"/>
        <v>10</v>
      </c>
      <c r="AR37" s="14"/>
      <c r="AS37" s="15"/>
      <c r="AT37" s="15"/>
      <c r="AU37" s="15"/>
      <c r="AV37" s="15"/>
      <c r="AW37" s="15"/>
      <c r="AX37" s="15"/>
    </row>
    <row r="38" spans="1:50" ht="15" customHeight="1">
      <c r="A38" s="23" t="s">
        <v>32</v>
      </c>
      <c r="B38" s="79">
        <f t="shared" si="15"/>
        <v>25480160</v>
      </c>
      <c r="C38" s="79">
        <f t="shared" si="5"/>
        <v>25480160</v>
      </c>
      <c r="D38" s="79">
        <f>J38-G38</f>
        <v>25480160</v>
      </c>
      <c r="E38" s="46">
        <f t="shared" si="7"/>
        <v>1341061</v>
      </c>
      <c r="F38" s="46">
        <f t="shared" si="1"/>
        <v>1341061</v>
      </c>
      <c r="G38" s="46">
        <f t="shared" si="8"/>
        <v>1341061</v>
      </c>
      <c r="H38" s="46">
        <f>ROUND((K38*N38*12+T38+V38)*O38,0)</f>
        <v>26821221</v>
      </c>
      <c r="I38" s="46">
        <f>ROUND((L38*N38*12+T38+V38)*O38,0)</f>
        <v>26821221</v>
      </c>
      <c r="J38" s="46">
        <f>ROUND((M38*N38*12+T38+V38)*O38,0)</f>
        <v>26821221</v>
      </c>
      <c r="K38" s="47">
        <v>12157</v>
      </c>
      <c r="L38" s="47">
        <v>12157</v>
      </c>
      <c r="M38" s="47">
        <v>12157</v>
      </c>
      <c r="N38" s="78">
        <f>'[1]2023 (3)'!$M$38</f>
        <v>172.682032981547</v>
      </c>
      <c r="O38" s="48">
        <f>O45</f>
        <v>1</v>
      </c>
      <c r="P38" s="49">
        <f>P45</f>
        <v>0.33333333333333331</v>
      </c>
      <c r="Q38" s="50">
        <f>Q45</f>
        <v>0.2</v>
      </c>
      <c r="R38" s="49">
        <f>R45</f>
        <v>0.2</v>
      </c>
      <c r="S38" s="50">
        <f>S45</f>
        <v>0.5</v>
      </c>
      <c r="T38" s="51">
        <f>U38+Z38+AA38+X38</f>
        <v>1629675.30052</v>
      </c>
      <c r="U38" s="51">
        <f>ROUND(((AD38*AF38)+(AD38*P38*AG38)+(AD38*Q38*AH38)+(AD38*Q38*AI38)+(AD38*R38*AJ38)+(AD38*S38*AK38))*12,2)</f>
        <v>992388.12</v>
      </c>
      <c r="V38" s="51"/>
      <c r="W38" s="51"/>
      <c r="X38" s="51">
        <f t="shared" si="11"/>
        <v>268937.18051999999</v>
      </c>
      <c r="Y38" s="51"/>
      <c r="Z38" s="52">
        <v>184175</v>
      </c>
      <c r="AA38" s="52">
        <v>184175</v>
      </c>
      <c r="AB38" s="51"/>
      <c r="AC38" s="51"/>
      <c r="AD38" s="47">
        <v>9616.1640000000007</v>
      </c>
      <c r="AE38" s="46"/>
      <c r="AF38" s="53">
        <v>5</v>
      </c>
      <c r="AG38" s="53">
        <v>3</v>
      </c>
      <c r="AH38" s="53">
        <v>8</v>
      </c>
      <c r="AI38" s="53">
        <v>0</v>
      </c>
      <c r="AJ38" s="53">
        <v>5</v>
      </c>
      <c r="AK38" s="53">
        <v>0</v>
      </c>
      <c r="AL38" s="53"/>
      <c r="AM38" s="53"/>
      <c r="AN38" s="53"/>
      <c r="AO38" s="53"/>
      <c r="AP38" s="53"/>
      <c r="AQ38" s="53"/>
      <c r="AR38" s="4"/>
      <c r="AS38" s="5"/>
      <c r="AT38" s="17"/>
      <c r="AU38" s="5"/>
      <c r="AV38" s="17"/>
    </row>
    <row r="39" spans="1:50" ht="15" customHeight="1">
      <c r="A39" s="23" t="s">
        <v>33</v>
      </c>
      <c r="B39" s="79">
        <f t="shared" si="15"/>
        <v>106007671</v>
      </c>
      <c r="C39" s="79">
        <f t="shared" si="5"/>
        <v>107232237</v>
      </c>
      <c r="D39" s="79">
        <f>J39-G39</f>
        <v>107059589</v>
      </c>
      <c r="E39" s="46">
        <f t="shared" si="7"/>
        <v>5579351</v>
      </c>
      <c r="F39" s="46">
        <v>4354785</v>
      </c>
      <c r="G39" s="46">
        <v>4527433</v>
      </c>
      <c r="H39" s="46">
        <f>ROUND((K39*N39*12+T39+V39)*O39,0)</f>
        <v>111587022</v>
      </c>
      <c r="I39" s="46">
        <f>ROUND((L39*N39*12+T39+V39)*O39,0)</f>
        <v>111587022</v>
      </c>
      <c r="J39" s="46">
        <f>ROUND((M39*N39*12+T39+V39)*O39,0)</f>
        <v>111587022</v>
      </c>
      <c r="K39" s="47">
        <v>12157</v>
      </c>
      <c r="L39" s="47">
        <v>12157</v>
      </c>
      <c r="M39" s="47">
        <v>12157</v>
      </c>
      <c r="N39" s="78">
        <f>'[1]2023 (3)'!$M$39</f>
        <v>702.63724624557869</v>
      </c>
      <c r="O39" s="48">
        <f>O45</f>
        <v>1</v>
      </c>
      <c r="P39" s="49">
        <f>P45</f>
        <v>0.33333333333333331</v>
      </c>
      <c r="Q39" s="50">
        <f>Q45</f>
        <v>0.2</v>
      </c>
      <c r="R39" s="49">
        <f>R45</f>
        <v>0.2</v>
      </c>
      <c r="S39" s="50">
        <f>S45</f>
        <v>0.5</v>
      </c>
      <c r="T39" s="51">
        <f>U39+Z39+AA39+X39</f>
        <v>9083489.9687099997</v>
      </c>
      <c r="U39" s="51">
        <f>ROUND(((AD39*AF39)+(AD39*P39*AG39)+(AD39*Q39*AH39)+(AD39*Q39*AI39)+(AD39*R39*AJ39)+(AD39*S39*AK39))*12,2)</f>
        <v>6708236.0099999998</v>
      </c>
      <c r="V39" s="51"/>
      <c r="W39" s="51"/>
      <c r="X39" s="51">
        <f t="shared" si="11"/>
        <v>1817931.9587100002</v>
      </c>
      <c r="Y39" s="51"/>
      <c r="Z39" s="52">
        <v>278661</v>
      </c>
      <c r="AA39" s="52">
        <v>278661</v>
      </c>
      <c r="AB39" s="51"/>
      <c r="AC39" s="51"/>
      <c r="AD39" s="47">
        <v>9616.1640000000007</v>
      </c>
      <c r="AE39" s="46"/>
      <c r="AF39" s="46">
        <v>51</v>
      </c>
      <c r="AG39" s="46">
        <v>1</v>
      </c>
      <c r="AH39" s="46">
        <v>26</v>
      </c>
      <c r="AI39" s="46">
        <v>3</v>
      </c>
      <c r="AJ39" s="46">
        <v>5</v>
      </c>
      <c r="AK39" s="46">
        <v>0</v>
      </c>
      <c r="AL39" s="46"/>
      <c r="AM39" s="46"/>
      <c r="AN39" s="46"/>
      <c r="AO39" s="46"/>
      <c r="AP39" s="46"/>
      <c r="AQ39" s="46"/>
      <c r="AR39" s="4"/>
      <c r="AS39" s="2"/>
      <c r="AU39" s="2"/>
    </row>
    <row r="40" spans="1:50" ht="15" customHeight="1">
      <c r="A40" s="23" t="s">
        <v>13</v>
      </c>
      <c r="B40" s="79">
        <f t="shared" si="15"/>
        <v>14579245</v>
      </c>
      <c r="C40" s="79">
        <f t="shared" si="5"/>
        <v>14579245</v>
      </c>
      <c r="D40" s="79">
        <f>J40-G40</f>
        <v>14579245</v>
      </c>
      <c r="E40" s="46">
        <f t="shared" si="7"/>
        <v>767329</v>
      </c>
      <c r="F40" s="46">
        <f t="shared" si="1"/>
        <v>767329</v>
      </c>
      <c r="G40" s="46">
        <f t="shared" si="8"/>
        <v>767329</v>
      </c>
      <c r="H40" s="46">
        <f>ROUND((K40*N40*12+T40+V40)*O40,0)</f>
        <v>15346574</v>
      </c>
      <c r="I40" s="46">
        <f>ROUND((L40*N40*12+T40+V40)*O40,0)</f>
        <v>15346574</v>
      </c>
      <c r="J40" s="46">
        <f>ROUND((M40*N40*12+T40+V40)*O40,0)</f>
        <v>15346574</v>
      </c>
      <c r="K40" s="47">
        <v>12157</v>
      </c>
      <c r="L40" s="47">
        <v>12157</v>
      </c>
      <c r="M40" s="47">
        <v>12157</v>
      </c>
      <c r="N40" s="78">
        <f>'[1]2023 (3)'!$M$40</f>
        <v>105.19710180691509</v>
      </c>
      <c r="O40" s="48">
        <f>O45</f>
        <v>1</v>
      </c>
      <c r="P40" s="49">
        <f>P45</f>
        <v>0.33333333333333331</v>
      </c>
      <c r="Q40" s="50">
        <f>Q45</f>
        <v>0.2</v>
      </c>
      <c r="R40" s="49">
        <f>R45</f>
        <v>0.2</v>
      </c>
      <c r="S40" s="50">
        <f>S45</f>
        <v>0.5</v>
      </c>
      <c r="T40" s="51">
        <f>U40+Z40+AA40+X40</f>
        <v>0</v>
      </c>
      <c r="U40" s="51">
        <f>ROUND(((AD40*AF40)+(AD40*P40*AG40)+(AD40*Q40*AH40)+(AD40*Q40*AI40)+(AD40*R40*AJ40)+(AD40*S40*AK40))*12,2)</f>
        <v>0</v>
      </c>
      <c r="V40" s="51"/>
      <c r="W40" s="51"/>
      <c r="X40" s="51">
        <f t="shared" si="11"/>
        <v>0</v>
      </c>
      <c r="Y40" s="51"/>
      <c r="Z40" s="52">
        <v>0</v>
      </c>
      <c r="AA40" s="52">
        <v>0</v>
      </c>
      <c r="AB40" s="51"/>
      <c r="AC40" s="51"/>
      <c r="AD40" s="47">
        <v>9616.1640000000007</v>
      </c>
      <c r="AE40" s="46"/>
      <c r="AF40" s="46">
        <v>0</v>
      </c>
      <c r="AG40" s="46">
        <v>0</v>
      </c>
      <c r="AH40" s="46">
        <v>0</v>
      </c>
      <c r="AI40" s="46">
        <v>0</v>
      </c>
      <c r="AJ40" s="46">
        <v>0</v>
      </c>
      <c r="AK40" s="46">
        <v>0</v>
      </c>
      <c r="AL40" s="46"/>
      <c r="AM40" s="46"/>
      <c r="AN40" s="46"/>
      <c r="AO40" s="46"/>
      <c r="AP40" s="46"/>
      <c r="AQ40" s="46"/>
      <c r="AR40" s="4"/>
      <c r="AS40" s="2"/>
      <c r="AU40" s="2"/>
    </row>
    <row r="41" spans="1:50" ht="15" customHeight="1">
      <c r="A41" s="23" t="s">
        <v>5</v>
      </c>
      <c r="B41" s="79">
        <f t="shared" si="15"/>
        <v>7702182</v>
      </c>
      <c r="C41" s="79">
        <f t="shared" si="5"/>
        <v>7702182</v>
      </c>
      <c r="D41" s="79">
        <f>J41-G41</f>
        <v>7702182</v>
      </c>
      <c r="E41" s="46">
        <f t="shared" si="7"/>
        <v>405378</v>
      </c>
      <c r="F41" s="46">
        <f t="shared" si="1"/>
        <v>405378</v>
      </c>
      <c r="G41" s="46">
        <f t="shared" si="8"/>
        <v>405378</v>
      </c>
      <c r="H41" s="46">
        <f>ROUND((K41*N41*12+T41+V41)*O41,0)</f>
        <v>8107560</v>
      </c>
      <c r="I41" s="46">
        <f>ROUND((L41*N41*12+T41+V41)*O41,0)</f>
        <v>8107560</v>
      </c>
      <c r="J41" s="46">
        <f>ROUND((M41*N41*12+T41+V41)*O41,0)</f>
        <v>8107560</v>
      </c>
      <c r="K41" s="47">
        <v>12157</v>
      </c>
      <c r="L41" s="47">
        <v>12157</v>
      </c>
      <c r="M41" s="47">
        <v>12157</v>
      </c>
      <c r="N41" s="78">
        <f>'[1]2023 (3)'!$M$41</f>
        <v>44.65914485865482</v>
      </c>
      <c r="O41" s="48">
        <f>O45</f>
        <v>1</v>
      </c>
      <c r="P41" s="49">
        <f>P45</f>
        <v>0.33333333333333331</v>
      </c>
      <c r="Q41" s="50">
        <f>Q45</f>
        <v>0.2</v>
      </c>
      <c r="R41" s="49">
        <f>R45</f>
        <v>0.2</v>
      </c>
      <c r="S41" s="50">
        <f>S45</f>
        <v>0.5</v>
      </c>
      <c r="T41" s="51">
        <f>U41+Z41+AA41+X41</f>
        <v>1592505.3114400001</v>
      </c>
      <c r="U41" s="51">
        <f>ROUND(((AD41*AF41)+(AD41*P41*AG41)+(AD41*Q41*AH41)+(AD41*Q41*AI41)+(AD41*R41*AJ41)+(AD41*S41*AK41))*12,2)</f>
        <v>1046238.64</v>
      </c>
      <c r="V41" s="51"/>
      <c r="W41" s="51"/>
      <c r="X41" s="51">
        <f t="shared" si="11"/>
        <v>283530.67144000001</v>
      </c>
      <c r="Y41" s="51"/>
      <c r="Z41" s="52">
        <v>131368</v>
      </c>
      <c r="AA41" s="52">
        <v>131368</v>
      </c>
      <c r="AB41" s="51"/>
      <c r="AC41" s="51"/>
      <c r="AD41" s="47">
        <v>9616.1640000000007</v>
      </c>
      <c r="AE41" s="46"/>
      <c r="AF41" s="46">
        <v>7</v>
      </c>
      <c r="AG41" s="46">
        <v>5</v>
      </c>
      <c r="AH41" s="46">
        <v>1</v>
      </c>
      <c r="AI41" s="46">
        <v>0</v>
      </c>
      <c r="AJ41" s="46">
        <v>1</v>
      </c>
      <c r="AK41" s="46">
        <v>0</v>
      </c>
      <c r="AL41" s="46"/>
      <c r="AM41" s="46"/>
      <c r="AN41" s="46"/>
      <c r="AO41" s="46"/>
      <c r="AP41" s="46"/>
      <c r="AQ41" s="46"/>
      <c r="AR41" s="4"/>
      <c r="AS41" s="2"/>
      <c r="AU41" s="2"/>
    </row>
    <row r="42" spans="1:50" ht="15" customHeight="1">
      <c r="A42" s="23" t="s">
        <v>16</v>
      </c>
      <c r="B42" s="79">
        <f t="shared" si="15"/>
        <v>6571200</v>
      </c>
      <c r="C42" s="79">
        <f t="shared" si="5"/>
        <v>6571200</v>
      </c>
      <c r="D42" s="79">
        <f>J42-G42</f>
        <v>6571200</v>
      </c>
      <c r="E42" s="46">
        <f>ROUND(H42*5%,0)</f>
        <v>345853</v>
      </c>
      <c r="F42" s="46">
        <f>ROUND(I42*5%,0)</f>
        <v>345853</v>
      </c>
      <c r="G42" s="46">
        <f t="shared" si="8"/>
        <v>345853</v>
      </c>
      <c r="H42" s="46">
        <f>ROUND((K42*N42*12+T42+V42)*O42,0)</f>
        <v>6917053</v>
      </c>
      <c r="I42" s="46">
        <f>ROUND((L42*N42*12+T42+V42)*O42,0)</f>
        <v>6917053</v>
      </c>
      <c r="J42" s="46">
        <f>ROUND((M42*N42*12+T42+V42)*O42,0)</f>
        <v>6917053</v>
      </c>
      <c r="K42" s="47">
        <v>12157</v>
      </c>
      <c r="L42" s="47">
        <v>12157</v>
      </c>
      <c r="M42" s="47">
        <v>12157</v>
      </c>
      <c r="N42" s="78">
        <f>'[1]2023 (3)'!$M$42</f>
        <v>42.67429908838529</v>
      </c>
      <c r="O42" s="48">
        <f>O45</f>
        <v>1</v>
      </c>
      <c r="P42" s="49">
        <f>P45</f>
        <v>0.33333333333333331</v>
      </c>
      <c r="Q42" s="50">
        <f>Q45</f>
        <v>0.2</v>
      </c>
      <c r="R42" s="49">
        <f>R45</f>
        <v>0.2</v>
      </c>
      <c r="S42" s="50">
        <f>S45</f>
        <v>0.5</v>
      </c>
      <c r="T42" s="51">
        <f>U42+Z42+AA42+X42</f>
        <v>691555.55179000006</v>
      </c>
      <c r="U42" s="51">
        <f>ROUND(((AD42*AF42)+(AD42*P42*AG42)+(AD42*Q42*AH42)+(AD42*Q42*AI42)+(AD42*R42*AJ42)+(AD42*S42*AK42))*12,2)</f>
        <v>392339.49</v>
      </c>
      <c r="V42" s="51"/>
      <c r="W42" s="51"/>
      <c r="X42" s="51">
        <f t="shared" si="11"/>
        <v>106324.00179000001</v>
      </c>
      <c r="Y42" s="51"/>
      <c r="Z42" s="52">
        <v>96446.03</v>
      </c>
      <c r="AA42" s="52">
        <v>96446.03</v>
      </c>
      <c r="AB42" s="51"/>
      <c r="AC42" s="51"/>
      <c r="AD42" s="47">
        <v>9616.1640000000007</v>
      </c>
      <c r="AE42" s="46"/>
      <c r="AF42" s="46">
        <v>3</v>
      </c>
      <c r="AG42" s="46">
        <v>0</v>
      </c>
      <c r="AH42" s="46">
        <v>2</v>
      </c>
      <c r="AI42" s="46">
        <v>0</v>
      </c>
      <c r="AJ42" s="46">
        <v>0</v>
      </c>
      <c r="AK42" s="46">
        <v>0</v>
      </c>
      <c r="AL42" s="46"/>
      <c r="AM42" s="46"/>
      <c r="AN42" s="46"/>
      <c r="AO42" s="46"/>
      <c r="AP42" s="46"/>
      <c r="AQ42" s="46"/>
      <c r="AR42" s="2"/>
      <c r="AS42" s="2"/>
      <c r="AU42" s="2"/>
    </row>
    <row r="43" spans="1:50" s="16" customFormat="1" ht="15" customHeight="1">
      <c r="A43" s="24" t="s">
        <v>37</v>
      </c>
      <c r="B43" s="81">
        <f t="shared" ref="B43:J43" si="19">SUM(B38:B42)</f>
        <v>160340458</v>
      </c>
      <c r="C43" s="81">
        <f t="shared" si="19"/>
        <v>161565024</v>
      </c>
      <c r="D43" s="81">
        <f t="shared" si="19"/>
        <v>161392376</v>
      </c>
      <c r="E43" s="55">
        <f t="shared" si="19"/>
        <v>8438972</v>
      </c>
      <c r="F43" s="55">
        <f t="shared" si="19"/>
        <v>7214406</v>
      </c>
      <c r="G43" s="55">
        <f t="shared" si="19"/>
        <v>7387054</v>
      </c>
      <c r="H43" s="55">
        <f t="shared" si="19"/>
        <v>168779430</v>
      </c>
      <c r="I43" s="55">
        <f t="shared" si="19"/>
        <v>168779430</v>
      </c>
      <c r="J43" s="55">
        <f t="shared" si="19"/>
        <v>168779430</v>
      </c>
      <c r="K43" s="55">
        <v>12157</v>
      </c>
      <c r="L43" s="55">
        <v>12157</v>
      </c>
      <c r="M43" s="55">
        <v>12157</v>
      </c>
      <c r="N43" s="55">
        <f>SUM(N38:N42)</f>
        <v>1067.8498249810809</v>
      </c>
      <c r="O43" s="56">
        <f>O45</f>
        <v>1</v>
      </c>
      <c r="P43" s="57">
        <f>P45</f>
        <v>0.33333333333333331</v>
      </c>
      <c r="Q43" s="58">
        <f>Q45</f>
        <v>0.2</v>
      </c>
      <c r="R43" s="57">
        <f>R45</f>
        <v>0.2</v>
      </c>
      <c r="S43" s="58">
        <f>S45</f>
        <v>0.5</v>
      </c>
      <c r="T43" s="59">
        <f>SUM(T38:T42)</f>
        <v>12997226.132460002</v>
      </c>
      <c r="U43" s="59">
        <f>SUM(U38:U42)</f>
        <v>9139202.2599999998</v>
      </c>
      <c r="V43" s="59"/>
      <c r="W43" s="59"/>
      <c r="X43" s="59">
        <f>SUM(X38:X42)</f>
        <v>2476723.8124600002</v>
      </c>
      <c r="Y43" s="59"/>
      <c r="Z43" s="59">
        <v>690650.03</v>
      </c>
      <c r="AA43" s="59">
        <v>690650.03</v>
      </c>
      <c r="AB43" s="59"/>
      <c r="AC43" s="59"/>
      <c r="AD43" s="55">
        <v>9616.1640000000007</v>
      </c>
      <c r="AE43" s="54"/>
      <c r="AF43" s="54">
        <f t="shared" ref="AF43:AK43" si="20">SUM(AF38:AF42)</f>
        <v>66</v>
      </c>
      <c r="AG43" s="54">
        <f t="shared" si="20"/>
        <v>9</v>
      </c>
      <c r="AH43" s="54">
        <f t="shared" si="20"/>
        <v>37</v>
      </c>
      <c r="AI43" s="54">
        <f t="shared" si="20"/>
        <v>3</v>
      </c>
      <c r="AJ43" s="54">
        <f t="shared" si="20"/>
        <v>11</v>
      </c>
      <c r="AK43" s="54">
        <f t="shared" si="20"/>
        <v>0</v>
      </c>
      <c r="AL43" s="54"/>
      <c r="AM43" s="54"/>
      <c r="AN43" s="54"/>
      <c r="AO43" s="54"/>
      <c r="AP43" s="54"/>
      <c r="AQ43" s="54"/>
      <c r="AR43" s="15"/>
      <c r="AS43" s="15"/>
      <c r="AU43" s="15"/>
    </row>
    <row r="44" spans="1:50" ht="15" customHeight="1">
      <c r="A44" s="25" t="s">
        <v>1</v>
      </c>
      <c r="B44" s="80">
        <f>E45</f>
        <v>23980526</v>
      </c>
      <c r="C44" s="80">
        <f>F45</f>
        <v>22755960</v>
      </c>
      <c r="D44" s="80">
        <f>G45</f>
        <v>22928608</v>
      </c>
      <c r="E44" s="54"/>
      <c r="F44" s="54"/>
      <c r="G44" s="46"/>
      <c r="H44" s="51"/>
      <c r="I44" s="51"/>
      <c r="J44" s="60"/>
      <c r="K44" s="60"/>
      <c r="L44" s="61"/>
      <c r="M44" s="62"/>
      <c r="N44" s="63"/>
      <c r="O44" s="64"/>
      <c r="P44" s="65"/>
      <c r="Q44" s="66"/>
      <c r="R44" s="67"/>
      <c r="S44" s="66"/>
      <c r="T44" s="68"/>
      <c r="U44" s="68"/>
      <c r="V44" s="59"/>
      <c r="W44" s="68"/>
      <c r="X44" s="63"/>
      <c r="Y44" s="68"/>
      <c r="Z44" s="68"/>
      <c r="AA44" s="68"/>
      <c r="AB44" s="51"/>
      <c r="AC44" s="62"/>
      <c r="AD44" s="69"/>
      <c r="AE44" s="60"/>
      <c r="AF44" s="69"/>
      <c r="AG44" s="69"/>
      <c r="AH44" s="69"/>
      <c r="AI44" s="69"/>
      <c r="AJ44" s="69"/>
      <c r="AK44" s="69"/>
      <c r="AL44" s="46"/>
      <c r="AM44" s="46"/>
      <c r="AN44" s="46"/>
      <c r="AO44" s="46"/>
      <c r="AP44" s="46"/>
      <c r="AQ44" s="46"/>
      <c r="AR44" s="2"/>
      <c r="AS44" s="2"/>
      <c r="AU44" s="2"/>
    </row>
    <row r="45" spans="1:50" s="20" customFormat="1" ht="15.75" customHeight="1">
      <c r="A45" s="26" t="s">
        <v>38</v>
      </c>
      <c r="B45" s="82">
        <f>B37+B43+B44</f>
        <v>479610502</v>
      </c>
      <c r="C45" s="82">
        <f>C37+C43+C44</f>
        <v>479610502</v>
      </c>
      <c r="D45" s="82">
        <f>D37+D43+D44</f>
        <v>479610502</v>
      </c>
      <c r="E45" s="61">
        <f t="shared" ref="E45:J45" si="21">E37+E43</f>
        <v>23980526</v>
      </c>
      <c r="F45" s="61">
        <f t="shared" si="21"/>
        <v>22755960</v>
      </c>
      <c r="G45" s="61">
        <f t="shared" si="21"/>
        <v>22928608</v>
      </c>
      <c r="H45" s="61">
        <f t="shared" si="21"/>
        <v>479610502</v>
      </c>
      <c r="I45" s="61">
        <f t="shared" si="21"/>
        <v>479610502</v>
      </c>
      <c r="J45" s="61">
        <f t="shared" si="21"/>
        <v>479610502</v>
      </c>
      <c r="K45" s="70">
        <v>12157</v>
      </c>
      <c r="L45" s="70">
        <v>12157</v>
      </c>
      <c r="M45" s="71">
        <v>12157</v>
      </c>
      <c r="N45" s="72">
        <f>N43+N37</f>
        <v>2710.3140157931648</v>
      </c>
      <c r="O45" s="73">
        <v>1</v>
      </c>
      <c r="P45" s="74">
        <v>0.33333333333333331</v>
      </c>
      <c r="Q45" s="75">
        <v>0.2</v>
      </c>
      <c r="R45" s="74">
        <v>0.2</v>
      </c>
      <c r="S45" s="75">
        <v>0.5</v>
      </c>
      <c r="T45" s="76">
        <f t="shared" ref="T45:Y45" si="22">T37+T43</f>
        <v>34892795.000919998</v>
      </c>
      <c r="U45" s="76">
        <f t="shared" si="22"/>
        <v>24094260.52</v>
      </c>
      <c r="V45" s="76">
        <f t="shared" si="22"/>
        <v>49326257.182660006</v>
      </c>
      <c r="W45" s="76">
        <f t="shared" si="22"/>
        <v>30394638.459999997</v>
      </c>
      <c r="X45" s="76">
        <f t="shared" si="22"/>
        <v>6529544.600920001</v>
      </c>
      <c r="Y45" s="76">
        <f t="shared" si="22"/>
        <v>8236947.0226600002</v>
      </c>
      <c r="Z45" s="76">
        <v>2187803.2800000003</v>
      </c>
      <c r="AA45" s="76">
        <v>2081186.6</v>
      </c>
      <c r="AB45" s="76">
        <v>5423476.1200000001</v>
      </c>
      <c r="AC45" s="76">
        <v>5271195.580000001</v>
      </c>
      <c r="AD45" s="77">
        <v>9616.1640000000007</v>
      </c>
      <c r="AE45" s="70">
        <v>12019.392000000002</v>
      </c>
      <c r="AF45" s="61">
        <f t="shared" ref="AF45:AK45" si="23">AF37+AF43</f>
        <v>148</v>
      </c>
      <c r="AG45" s="61">
        <f t="shared" si="23"/>
        <v>75</v>
      </c>
      <c r="AH45" s="61">
        <f t="shared" si="23"/>
        <v>93</v>
      </c>
      <c r="AI45" s="61">
        <f t="shared" si="23"/>
        <v>6</v>
      </c>
      <c r="AJ45" s="61">
        <f t="shared" si="23"/>
        <v>50</v>
      </c>
      <c r="AK45" s="61">
        <f t="shared" si="23"/>
        <v>12</v>
      </c>
      <c r="AL45" s="61">
        <f t="shared" ref="AL45:AQ45" si="24">SUM(AL9:AL42)</f>
        <v>258</v>
      </c>
      <c r="AM45" s="61">
        <f t="shared" si="24"/>
        <v>284</v>
      </c>
      <c r="AN45" s="61">
        <f t="shared" si="24"/>
        <v>202</v>
      </c>
      <c r="AO45" s="61">
        <f t="shared" si="24"/>
        <v>14</v>
      </c>
      <c r="AP45" s="61">
        <f t="shared" si="24"/>
        <v>78</v>
      </c>
      <c r="AQ45" s="61">
        <f t="shared" si="24"/>
        <v>20</v>
      </c>
      <c r="AR45" s="18"/>
      <c r="AS45" s="19"/>
      <c r="AT45" s="19"/>
      <c r="AU45" s="18"/>
    </row>
    <row r="46" spans="1:50" ht="20.25" customHeight="1">
      <c r="B46" s="105"/>
      <c r="C46" s="105"/>
      <c r="D46" s="105"/>
      <c r="E46" s="29"/>
      <c r="F46" s="29"/>
      <c r="M46" s="45"/>
      <c r="AR46" s="2"/>
      <c r="AS46" s="2"/>
      <c r="AT46" s="2"/>
      <c r="AU46" s="2"/>
    </row>
    <row r="47" spans="1:50" ht="17.25" customHeight="1">
      <c r="B47" s="21" t="s">
        <v>50</v>
      </c>
      <c r="J47" s="22"/>
      <c r="K47" s="22"/>
      <c r="L47" s="22"/>
      <c r="M47" s="22"/>
      <c r="V47" s="22"/>
      <c r="AR47" s="2"/>
      <c r="AS47" s="2"/>
      <c r="AT47" s="2"/>
      <c r="AU47" s="2"/>
    </row>
    <row r="48" spans="1:50" ht="24.75" customHeight="1">
      <c r="B48" s="28" t="s">
        <v>70</v>
      </c>
      <c r="C48" s="28"/>
      <c r="D48" s="43"/>
      <c r="E48" s="30"/>
      <c r="F48" s="30"/>
      <c r="G48" s="28"/>
      <c r="H48" s="43"/>
      <c r="I48" s="30"/>
      <c r="J48" s="28"/>
      <c r="K48" s="43"/>
      <c r="L48" s="43"/>
      <c r="M48" s="43"/>
      <c r="N48" s="43"/>
    </row>
    <row r="49" spans="2:15">
      <c r="B49" s="28" t="s">
        <v>71</v>
      </c>
      <c r="C49" s="28"/>
      <c r="D49" s="43"/>
      <c r="E49" s="30"/>
      <c r="F49" s="30"/>
      <c r="G49" s="28"/>
      <c r="H49" s="43"/>
      <c r="I49" s="30"/>
      <c r="J49" s="28"/>
      <c r="K49" s="43"/>
      <c r="L49" s="43"/>
      <c r="M49" s="43"/>
      <c r="N49" s="43"/>
      <c r="O49" s="22"/>
    </row>
    <row r="50" spans="2:15">
      <c r="B50" s="28" t="s">
        <v>72</v>
      </c>
      <c r="C50" s="28"/>
      <c r="D50" s="43"/>
      <c r="E50" s="30"/>
      <c r="F50" s="30"/>
      <c r="G50" s="28"/>
      <c r="H50" s="43"/>
      <c r="I50" s="30"/>
      <c r="J50" s="28"/>
      <c r="K50" s="43"/>
      <c r="L50" s="43"/>
      <c r="M50" s="43"/>
      <c r="N50" s="43"/>
    </row>
    <row r="54" spans="2:15">
      <c r="J54" s="22"/>
      <c r="K54" s="22"/>
      <c r="L54" s="22"/>
      <c r="M54" s="22"/>
    </row>
    <row r="55" spans="2:15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2:1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2:1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CE28" sheet="1" formatCells="0" formatColumns="0" formatRows="0" insertColumns="0" insertRows="0" insertHyperlinks="0" deleteColumns="0" deleteRows="0" sort="0" autoFilter="0" pivotTables="0"/>
  <mergeCells count="56">
    <mergeCell ref="A4:A8"/>
    <mergeCell ref="B55:N55"/>
    <mergeCell ref="B57:N57"/>
    <mergeCell ref="E4:G7"/>
    <mergeCell ref="H4:J7"/>
    <mergeCell ref="K4:M7"/>
    <mergeCell ref="B46:D46"/>
    <mergeCell ref="B4:D7"/>
    <mergeCell ref="AF4:AQ4"/>
    <mergeCell ref="AM5:AM6"/>
    <mergeCell ref="AP7:AQ7"/>
    <mergeCell ref="Q5:Q8"/>
    <mergeCell ref="W6:W8"/>
    <mergeCell ref="R5:S6"/>
    <mergeCell ref="X4:Y7"/>
    <mergeCell ref="AG7:AI7"/>
    <mergeCell ref="AB5:AC5"/>
    <mergeCell ref="Z4:AC4"/>
    <mergeCell ref="Z5:AA5"/>
    <mergeCell ref="AG5:AG6"/>
    <mergeCell ref="AF8:AK8"/>
    <mergeCell ref="AH5:AH6"/>
    <mergeCell ref="AJ5:AJ6"/>
    <mergeCell ref="AK5:AK6"/>
    <mergeCell ref="Z3:AE3"/>
    <mergeCell ref="AN5:AN6"/>
    <mergeCell ref="AO5:AO6"/>
    <mergeCell ref="AP5:AP6"/>
    <mergeCell ref="AQ5:AQ6"/>
    <mergeCell ref="Z6:Z8"/>
    <mergeCell ref="AA6:AA8"/>
    <mergeCell ref="AB6:AB8"/>
    <mergeCell ref="AI5:AI6"/>
    <mergeCell ref="AL5:AL6"/>
    <mergeCell ref="AC6:AC8"/>
    <mergeCell ref="AJ7:AK7"/>
    <mergeCell ref="AM7:AO7"/>
    <mergeCell ref="AL8:AQ8"/>
    <mergeCell ref="AD4:AE7"/>
    <mergeCell ref="AF5:AF6"/>
    <mergeCell ref="AA2:AP2"/>
    <mergeCell ref="B2:W2"/>
    <mergeCell ref="Q1:R1"/>
    <mergeCell ref="V1:W1"/>
    <mergeCell ref="U6:U8"/>
    <mergeCell ref="N4:N8"/>
    <mergeCell ref="O4:O8"/>
    <mergeCell ref="T6:T8"/>
    <mergeCell ref="R7:R8"/>
    <mergeCell ref="S7:S8"/>
    <mergeCell ref="T5:U5"/>
    <mergeCell ref="V5:W5"/>
    <mergeCell ref="V6:V8"/>
    <mergeCell ref="P4:P8"/>
    <mergeCell ref="Q4:S4"/>
    <mergeCell ref="T4:W4"/>
  </mergeCells>
  <conditionalFormatting sqref="AP5:AQ5 AF5:AM5 A3:A44 A1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" right="0" top="0.6692913385826772" bottom="0.35433070866141736" header="0" footer="0"/>
  <pageSetup paperSize="9" scale="45" orientation="landscape" verticalDpi="0" r:id="rId1"/>
  <headerFooter alignWithMargins="0"/>
  <colBreaks count="1" manualBreakCount="1">
    <brk id="23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2023-2025</vt:lpstr>
      <vt:lpstr>'2023-2025'!Заголовки_для_печати</vt:lpstr>
      <vt:lpstr>'2023-2025'!Область_печати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А. Смирнова</dc:creator>
  <cp:lastModifiedBy>Zvyagina_I</cp:lastModifiedBy>
  <cp:lastPrinted>2022-10-13T09:36:28Z</cp:lastPrinted>
  <dcterms:created xsi:type="dcterms:W3CDTF">2019-11-14T08:58:05Z</dcterms:created>
  <dcterms:modified xsi:type="dcterms:W3CDTF">2022-10-13T09:36:42Z</dcterms:modified>
</cp:coreProperties>
</file>