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7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2" i="17"/>
  <c r="AC12" s="1"/>
  <c r="R12"/>
  <c r="S12" s="1"/>
  <c r="T12" s="1"/>
  <c r="V12" s="1"/>
  <c r="H12"/>
  <c r="I12" s="1"/>
  <c r="AB11"/>
  <c r="AC11" s="1"/>
  <c r="AD11" s="1"/>
  <c r="AF11" s="1"/>
  <c r="R11"/>
  <c r="S11" s="1"/>
  <c r="H11"/>
  <c r="I11" s="1"/>
  <c r="J11" s="1"/>
  <c r="L11" s="1"/>
  <c r="AB10"/>
  <c r="AC10" s="1"/>
  <c r="R10"/>
  <c r="S10" s="1"/>
  <c r="H10"/>
  <c r="I10" s="1"/>
  <c r="AH9"/>
  <c r="AE9"/>
  <c r="AA9"/>
  <c r="Z9"/>
  <c r="X9"/>
  <c r="U9"/>
  <c r="Q9"/>
  <c r="P9"/>
  <c r="N9"/>
  <c r="K9"/>
  <c r="G9"/>
  <c r="F9"/>
  <c r="E9"/>
  <c r="D9"/>
  <c r="C9"/>
  <c r="B9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8"/>
  <c r="Z6"/>
  <c r="P6"/>
  <c r="F6"/>
  <c r="C6"/>
  <c r="B6"/>
  <c r="R9" l="1"/>
  <c r="H9"/>
  <c r="W12"/>
  <c r="Y12" s="1"/>
  <c r="M11"/>
  <c r="O11" s="1"/>
  <c r="S9"/>
  <c r="AG11"/>
  <c r="AI11" s="1"/>
  <c r="I9"/>
  <c r="AC9"/>
  <c r="T10"/>
  <c r="AB9"/>
  <c r="J10"/>
  <c r="AD10"/>
  <c r="T11"/>
  <c r="V11" s="1"/>
  <c r="J12"/>
  <c r="L12" s="1"/>
  <c r="AD12"/>
  <c r="AF12" s="1"/>
  <c r="W11" l="1"/>
  <c r="Y11" s="1"/>
  <c r="AF10"/>
  <c r="AD9"/>
  <c r="M12"/>
  <c r="O12" s="1"/>
  <c r="AG12"/>
  <c r="AI12" s="1"/>
  <c r="V10"/>
  <c r="T9"/>
  <c r="J9"/>
  <c r="L10"/>
  <c r="AG10" l="1"/>
  <c r="AF9"/>
  <c r="W10"/>
  <c r="V9"/>
  <c r="L9"/>
  <c r="M10"/>
  <c r="W9" l="1"/>
  <c r="Y13"/>
  <c r="Y10"/>
  <c r="AG9"/>
  <c r="AI13"/>
  <c r="M9"/>
  <c r="O13"/>
  <c r="AI10"/>
  <c r="O10"/>
  <c r="AI9" l="1"/>
  <c r="Y9"/>
  <c r="O9"/>
  <c r="B6" i="12" l="1"/>
  <c r="B5"/>
  <c r="A6" l="1"/>
  <c r="A5"/>
  <c r="A4"/>
  <c r="A3"/>
  <c r="A2"/>
  <c r="B3" l="1"/>
  <c r="B2"/>
  <c r="B4" l="1"/>
</calcChain>
</file>

<file path=xl/sharedStrings.xml><?xml version="1.0" encoding="utf-8"?>
<sst xmlns="http://schemas.openxmlformats.org/spreadsheetml/2006/main" count="62" uniqueCount="40">
  <si>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</si>
  <si>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</si>
  <si>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</si>
  <si>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</si>
  <si>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</si>
  <si>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</si>
  <si>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</si>
  <si>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</si>
  <si>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</si>
  <si>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</si>
  <si>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</si>
  <si>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</si>
  <si>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</si>
  <si>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</si>
  <si>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</si>
  <si>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</si>
  <si>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</si>
  <si>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</si>
  <si>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</si>
  <si>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</si>
  <si>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</si>
  <si>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</si>
  <si>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</si>
  <si>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</si>
  <si>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</si>
  <si>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</si>
  <si>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</si>
  <si>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</si>
  <si>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</si>
  <si>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</si>
  <si>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</si>
  <si>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</si>
  <si>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</si>
  <si>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</si>
  <si>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</si>
  <si>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</si>
  <si>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</si>
  <si>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</si>
  <si>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реабилитированным лицам и лицам, признанным пострадавшими от политических репрессий</t>
  </si>
  <si>
    <t>Приложение № 1.11.7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</si>
</sst>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7">
    <xf numFmtId="0" fontId="0" fillId="0" borderId="0"/>
    <xf numFmtId="0" fontId="8" fillId="0" borderId="7"/>
    <xf numFmtId="0" fontId="8" fillId="0" borderId="7"/>
    <xf numFmtId="0" fontId="9" fillId="0" borderId="8"/>
    <xf numFmtId="0" fontId="8" fillId="0" borderId="7"/>
    <xf numFmtId="0" fontId="8" fillId="0" borderId="7"/>
    <xf numFmtId="0" fontId="9" fillId="0" borderId="8"/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6" fillId="3" borderId="9" xfId="0" applyFont="1" applyFill="1" applyBorder="1"/>
    <xf numFmtId="0" fontId="7" fillId="0" borderId="10" xfId="0" applyFont="1" applyBorder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/>
    <xf numFmtId="4" fontId="2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2" fillId="0" borderId="6" xfId="0" applyFont="1" applyFill="1" applyBorder="1" applyProtection="1"/>
    <xf numFmtId="4" fontId="5" fillId="0" borderId="6" xfId="4" applyNumberFormat="1" applyFont="1" applyFill="1" applyBorder="1" applyProtection="1">
      <protection locked="0"/>
    </xf>
    <xf numFmtId="4" fontId="2" fillId="0" borderId="6" xfId="5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4" fontId="2" fillId="0" borderId="6" xfId="6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</cellXfs>
  <cellStyles count="7"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4"/>
  <sheetViews>
    <sheetView tabSelected="1" view="pageBreakPreview" zoomScale="60" zoomScaleNormal="100" workbookViewId="0">
      <selection activeCell="K7" sqref="K7"/>
    </sheetView>
  </sheetViews>
  <sheetFormatPr defaultRowHeight="15"/>
  <cols>
    <col min="1" max="1" width="24.140625" style="9" customWidth="1"/>
    <col min="2" max="32" width="16.5703125" style="9" customWidth="1"/>
    <col min="33" max="33" width="13.42578125" style="9" customWidth="1"/>
    <col min="34" max="34" width="9.140625" style="9"/>
    <col min="35" max="35" width="15.5703125" style="9" customWidth="1"/>
    <col min="36" max="16384" width="9.140625" style="9"/>
  </cols>
  <sheetData>
    <row r="1" spans="1:35" ht="37.5" customHeight="1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 t="s">
        <v>39</v>
      </c>
      <c r="O1" s="2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37.5" customHeight="1">
      <c r="A2" s="8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1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" customHeight="1">
      <c r="B3" s="30" t="s">
        <v>38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6.5" customHeight="1">
      <c r="A4" s="17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" customHeight="1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" customHeight="1">
      <c r="A6" s="28" t="s">
        <v>5</v>
      </c>
      <c r="B6" s="11" t="str">
        <f>"Отчетный "&amp;(VALUE(VLOOKUP("Год",'Реквизиты документа'!$A$2:$B$20,2,0)-2))&amp;" год"</f>
        <v>Отчетный 2023 год</v>
      </c>
      <c r="C6" s="24" t="str">
        <f>"Текущий "&amp;(VALUE(VLOOKUP("Год",'Реквизиты документа'!$A$2:$B$20,2,0)-1))&amp;" год"</f>
        <v>Текущий 2024 год</v>
      </c>
      <c r="D6" s="25"/>
      <c r="E6" s="26"/>
      <c r="F6" s="24" t="str">
        <f>"Очередной "&amp;(VALUE(VLOOKUP("Год",'Реквизиты документа'!$A$2:$B$20,2,0)-0))&amp;" год"</f>
        <v>Очередной 2025 год</v>
      </c>
      <c r="G6" s="25"/>
      <c r="H6" s="25"/>
      <c r="I6" s="25"/>
      <c r="J6" s="25"/>
      <c r="K6" s="25"/>
      <c r="L6" s="25"/>
      <c r="M6" s="25"/>
      <c r="N6" s="25"/>
      <c r="O6" s="26"/>
      <c r="P6" s="24" t="str">
        <f>(VALUE(VLOOKUP("Год",'Реквизиты документа'!$A$2:$B$20,2,0)+1))&amp;" год планового периода"</f>
        <v>2026 год планового периода</v>
      </c>
      <c r="Q6" s="25"/>
      <c r="R6" s="25"/>
      <c r="S6" s="25"/>
      <c r="T6" s="25"/>
      <c r="U6" s="25"/>
      <c r="V6" s="25"/>
      <c r="W6" s="25"/>
      <c r="X6" s="25"/>
      <c r="Y6" s="26"/>
      <c r="Z6" s="24" t="str">
        <f>(VALUE(VLOOKUP("Год",'Реквизиты документа'!$A$2:$B$20,2,0)+2))&amp;" год планового периода"</f>
        <v>2027 год планового периода</v>
      </c>
      <c r="AA6" s="25"/>
      <c r="AB6" s="25"/>
      <c r="AC6" s="25"/>
      <c r="AD6" s="25"/>
      <c r="AE6" s="25"/>
      <c r="AF6" s="25"/>
      <c r="AG6" s="25"/>
      <c r="AH6" s="25"/>
      <c r="AI6" s="26"/>
    </row>
    <row r="7" spans="1:35" ht="89.25">
      <c r="A7" s="29"/>
      <c r="B7" s="12" t="s">
        <v>6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2" t="s">
        <v>6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6</v>
      </c>
      <c r="Z7" s="12" t="s">
        <v>9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16</v>
      </c>
      <c r="AH7" s="12" t="s">
        <v>17</v>
      </c>
      <c r="AI7" s="12" t="s">
        <v>6</v>
      </c>
    </row>
    <row r="8" spans="1:35" ht="22.5">
      <c r="A8" s="13">
        <f>COLUMN()</f>
        <v>1</v>
      </c>
      <c r="B8" s="13">
        <f>COLUMN()</f>
        <v>2</v>
      </c>
      <c r="C8" s="13">
        <f>COLUMN()</f>
        <v>3</v>
      </c>
      <c r="D8" s="13">
        <f>COLUMN()</f>
        <v>4</v>
      </c>
      <c r="E8" s="13">
        <f>COLUMN()</f>
        <v>5</v>
      </c>
      <c r="F8" s="13">
        <f>COLUMN()</f>
        <v>6</v>
      </c>
      <c r="G8" s="13">
        <f>COLUMN()</f>
        <v>7</v>
      </c>
      <c r="H8" s="13" t="str">
        <f>COLUMN()&amp;"="&amp;COLUMN()-4&amp;"*("&amp;COLUMN()-2&amp;"/"&amp;COLUMN()-3&amp;")*"&amp;COLUMN()-1&amp;"*2полуг"</f>
        <v>8=4*(6/5)*7*2полуг</v>
      </c>
      <c r="I8" s="13" t="str">
        <f>COLUMN()&amp;"="&amp;COLUMN()-1&amp;"*1,8%"</f>
        <v>9=8*1,8%</v>
      </c>
      <c r="J8" s="13" t="str">
        <f>COLUMN()&amp;"="&amp;COLUMN()-2&amp;"+"&amp;COLUMN()-1</f>
        <v>10=8+9</v>
      </c>
      <c r="K8" s="13">
        <f>COLUMN()</f>
        <v>11</v>
      </c>
      <c r="L8" s="13" t="str">
        <f>COLUMN()&amp;"="&amp;COLUMN()-2&amp;"*"&amp;COLUMN()-1</f>
        <v>12=10*11</v>
      </c>
      <c r="M8" s="13" t="str">
        <f>COLUMN()&amp;"="&amp;COLUMN()-1&amp;"*5%"</f>
        <v>13=12*5%</v>
      </c>
      <c r="N8" s="13">
        <f>COLUMN()</f>
        <v>14</v>
      </c>
      <c r="O8" s="13" t="str">
        <f>COLUMN()&amp;"="&amp;COLUMN()-3&amp;"-"&amp;COLUMN()-2&amp;"+"&amp;COLUMN()-1</f>
        <v>15=12-13+14</v>
      </c>
      <c r="P8" s="13">
        <f>COLUMN()</f>
        <v>16</v>
      </c>
      <c r="Q8" s="13">
        <f>COLUMN()</f>
        <v>17</v>
      </c>
      <c r="R8" s="13" t="str">
        <f>COLUMN()&amp;"="&amp;COLUMN()-14&amp;"*("&amp;COLUMN()-2&amp;"/"&amp;COLUMN()-13&amp;")*"&amp;COLUMN()-1&amp;"*2полуг"</f>
        <v>18=4*(16/5)*17*2полуг</v>
      </c>
      <c r="S8" s="13" t="str">
        <f>COLUMN()&amp;"="&amp;COLUMN()-1&amp;"*1,8%"</f>
        <v>19=18*1,8%</v>
      </c>
      <c r="T8" s="13" t="str">
        <f>COLUMN()&amp;"="&amp;COLUMN()-2&amp;"+"&amp;COLUMN()-1</f>
        <v>20=18+19</v>
      </c>
      <c r="U8" s="13">
        <f>COLUMN()</f>
        <v>21</v>
      </c>
      <c r="V8" s="13" t="str">
        <f>COLUMN()&amp;"="&amp;COLUMN()-2&amp;"*"&amp;COLUMN()-1</f>
        <v>22=20*21</v>
      </c>
      <c r="W8" s="13" t="str">
        <f>COLUMN()&amp;"="&amp;COLUMN()-1&amp;"*5%"</f>
        <v>23=22*5%</v>
      </c>
      <c r="X8" s="13">
        <f>COLUMN()</f>
        <v>24</v>
      </c>
      <c r="Y8" s="13" t="str">
        <f>COLUMN()&amp;"="&amp;COLUMN()-3&amp;"-"&amp;COLUMN()-2&amp;"+"&amp;COLUMN()-1</f>
        <v>25=22-23+24</v>
      </c>
      <c r="Z8" s="13">
        <f>COLUMN()</f>
        <v>26</v>
      </c>
      <c r="AA8" s="13">
        <f>COLUMN()</f>
        <v>27</v>
      </c>
      <c r="AB8" s="13" t="str">
        <f>COLUMN()&amp;"="&amp;COLUMN()-24&amp;"*("&amp;COLUMN()-2&amp;"/"&amp;COLUMN()-23&amp;")*"&amp;COLUMN()-1&amp;"*2полуг"</f>
        <v>28=4*(26/5)*27*2полуг</v>
      </c>
      <c r="AC8" s="13" t="str">
        <f>COLUMN()&amp;"="&amp;COLUMN()-1&amp;"*1,8%"</f>
        <v>29=28*1,8%</v>
      </c>
      <c r="AD8" s="13" t="str">
        <f>COLUMN()&amp;"="&amp;COLUMN()-2&amp;"+"&amp;COLUMN()-1</f>
        <v>30=28+29</v>
      </c>
      <c r="AE8" s="13">
        <f>COLUMN()</f>
        <v>31</v>
      </c>
      <c r="AF8" s="13" t="str">
        <f>COLUMN()&amp;"="&amp;COLUMN()-2&amp;"*"&amp;COLUMN()-1</f>
        <v>32=30*31</v>
      </c>
      <c r="AG8" s="13" t="str">
        <f>COLUMN()&amp;"="&amp;COLUMN()-1&amp;"*5%"</f>
        <v>33=32*5%</v>
      </c>
      <c r="AH8" s="13">
        <f>COLUMN()</f>
        <v>34</v>
      </c>
      <c r="AI8" s="13" t="str">
        <f>COLUMN()&amp;"="&amp;COLUMN()-3&amp;"-"&amp;COLUMN()-2&amp;"+"&amp;COLUMN()-1</f>
        <v>35=32-33+34</v>
      </c>
    </row>
    <row r="9" spans="1:35">
      <c r="A9" s="14"/>
      <c r="B9" s="14">
        <f t="shared" ref="B9:AI9" si="0">SUM(B10:B997)</f>
        <v>5945438</v>
      </c>
      <c r="C9" s="14">
        <f t="shared" si="0"/>
        <v>5811995</v>
      </c>
      <c r="D9" s="14">
        <f t="shared" si="0"/>
        <v>2932551.0700000003</v>
      </c>
      <c r="E9" s="14">
        <f t="shared" si="0"/>
        <v>322</v>
      </c>
      <c r="F9" s="14">
        <f t="shared" si="0"/>
        <v>320</v>
      </c>
      <c r="G9" s="14">
        <f t="shared" si="0"/>
        <v>3.1619999999999999</v>
      </c>
      <c r="H9" s="14">
        <f t="shared" si="0"/>
        <v>6142524</v>
      </c>
      <c r="I9" s="14">
        <f t="shared" si="0"/>
        <v>110566</v>
      </c>
      <c r="J9" s="14">
        <f t="shared" si="0"/>
        <v>6253090</v>
      </c>
      <c r="K9" s="14">
        <f t="shared" si="0"/>
        <v>3</v>
      </c>
      <c r="L9" s="14">
        <f t="shared" si="0"/>
        <v>6253090</v>
      </c>
      <c r="M9" s="14">
        <f t="shared" si="0"/>
        <v>312655</v>
      </c>
      <c r="N9" s="14">
        <f t="shared" si="0"/>
        <v>0</v>
      </c>
      <c r="O9" s="14">
        <f t="shared" si="0"/>
        <v>6253090</v>
      </c>
      <c r="P9" s="14">
        <f t="shared" si="0"/>
        <v>320</v>
      </c>
      <c r="Q9" s="14">
        <f t="shared" si="0"/>
        <v>3.1619999999999999</v>
      </c>
      <c r="R9" s="14">
        <f t="shared" si="0"/>
        <v>6142524</v>
      </c>
      <c r="S9" s="14">
        <f t="shared" si="0"/>
        <v>110566</v>
      </c>
      <c r="T9" s="14">
        <f t="shared" si="0"/>
        <v>6253090</v>
      </c>
      <c r="U9" s="14">
        <f t="shared" si="0"/>
        <v>3</v>
      </c>
      <c r="V9" s="14">
        <f t="shared" si="0"/>
        <v>6253090</v>
      </c>
      <c r="W9" s="14">
        <f t="shared" si="0"/>
        <v>312655</v>
      </c>
      <c r="X9" s="14">
        <f t="shared" ref="X9" si="1">SUM(X10:X997)</f>
        <v>0</v>
      </c>
      <c r="Y9" s="14">
        <f t="shared" si="0"/>
        <v>6253090</v>
      </c>
      <c r="Z9" s="14">
        <f t="shared" si="0"/>
        <v>320</v>
      </c>
      <c r="AA9" s="14">
        <f t="shared" si="0"/>
        <v>3.1619999999999999</v>
      </c>
      <c r="AB9" s="14">
        <f t="shared" si="0"/>
        <v>6142524</v>
      </c>
      <c r="AC9" s="14">
        <f t="shared" si="0"/>
        <v>110566</v>
      </c>
      <c r="AD9" s="14">
        <f t="shared" si="0"/>
        <v>6253090</v>
      </c>
      <c r="AE9" s="14">
        <f t="shared" si="0"/>
        <v>3</v>
      </c>
      <c r="AF9" s="14">
        <f t="shared" si="0"/>
        <v>6253090</v>
      </c>
      <c r="AG9" s="14">
        <f t="shared" si="0"/>
        <v>312655</v>
      </c>
      <c r="AH9" s="14">
        <f t="shared" ref="AH9" si="2">SUM(AH10:AH997)</f>
        <v>0</v>
      </c>
      <c r="AI9" s="14">
        <f t="shared" si="0"/>
        <v>6253090</v>
      </c>
    </row>
    <row r="10" spans="1:35">
      <c r="A10" s="18" t="s">
        <v>18</v>
      </c>
      <c r="B10" s="19">
        <v>1657980</v>
      </c>
      <c r="C10" s="20">
        <v>1526084</v>
      </c>
      <c r="D10" s="20">
        <v>730270.54</v>
      </c>
      <c r="E10" s="20">
        <v>76</v>
      </c>
      <c r="F10" s="20">
        <v>75</v>
      </c>
      <c r="G10" s="21">
        <v>1.054</v>
      </c>
      <c r="H10" s="22">
        <f>IF($E10=0,0,ROUND($D10*F10*G10/$E10*2,0))</f>
        <v>1519155</v>
      </c>
      <c r="I10" s="22">
        <f>ROUND(H10*1.8/100,0)</f>
        <v>27345</v>
      </c>
      <c r="J10" s="22">
        <f>H10+I10</f>
        <v>1546500</v>
      </c>
      <c r="K10" s="23">
        <v>1</v>
      </c>
      <c r="L10" s="22">
        <f>ROUND(J10*K10,0)</f>
        <v>1546500</v>
      </c>
      <c r="M10" s="22">
        <f>ROUND(L10*5/100,0)</f>
        <v>77325</v>
      </c>
      <c r="N10" s="21"/>
      <c r="O10" s="22">
        <f>ROUND(L10-M10+N10,0)</f>
        <v>1469175</v>
      </c>
      <c r="P10" s="20">
        <v>75</v>
      </c>
      <c r="Q10" s="21">
        <v>1.054</v>
      </c>
      <c r="R10" s="22">
        <f>IF($E10=0,0,ROUND($D10*P10*Q10/$E10*2,0))</f>
        <v>1519155</v>
      </c>
      <c r="S10" s="22">
        <f>ROUND(R10*1.8/100,0)</f>
        <v>27345</v>
      </c>
      <c r="T10" s="22">
        <f>R10+S10</f>
        <v>1546500</v>
      </c>
      <c r="U10" s="23">
        <v>1</v>
      </c>
      <c r="V10" s="22">
        <f>ROUND(T10*U10,0)</f>
        <v>1546500</v>
      </c>
      <c r="W10" s="22">
        <f>ROUND(V10*5/100,0)</f>
        <v>77325</v>
      </c>
      <c r="X10" s="21"/>
      <c r="Y10" s="22">
        <f>ROUND(V10-W10+X10,0)</f>
        <v>1469175</v>
      </c>
      <c r="Z10" s="20">
        <v>75</v>
      </c>
      <c r="AA10" s="21">
        <v>1.054</v>
      </c>
      <c r="AB10" s="22">
        <f>IF($E10=0,0,ROUND($D10*Z10*AA10/$E10*2,0))</f>
        <v>1519155</v>
      </c>
      <c r="AC10" s="22">
        <f>ROUND(AB10*1.8/100,0)</f>
        <v>27345</v>
      </c>
      <c r="AD10" s="22">
        <f>AB10+AC10</f>
        <v>1546500</v>
      </c>
      <c r="AE10" s="23">
        <v>1</v>
      </c>
      <c r="AF10" s="22">
        <f>ROUND(AD10*AE10,0)</f>
        <v>1546500</v>
      </c>
      <c r="AG10" s="22">
        <f>ROUND(AF10*5/100,0)</f>
        <v>77325</v>
      </c>
      <c r="AH10" s="21"/>
      <c r="AI10" s="22">
        <f>ROUND(AF10-AG10+AH10,0)</f>
        <v>1469175</v>
      </c>
    </row>
    <row r="11" spans="1:35">
      <c r="A11" s="18" t="s">
        <v>19</v>
      </c>
      <c r="B11" s="19">
        <v>3952930</v>
      </c>
      <c r="C11" s="20">
        <v>3673082</v>
      </c>
      <c r="D11" s="20">
        <v>2032027.54</v>
      </c>
      <c r="E11" s="20">
        <v>225</v>
      </c>
      <c r="F11" s="20">
        <v>224</v>
      </c>
      <c r="G11" s="21">
        <v>1.054</v>
      </c>
      <c r="H11" s="22">
        <f t="shared" ref="H11:H12" si="3">IF($E11=0,0,ROUND($D11*F11*G11/$E11*2,0))</f>
        <v>4264476</v>
      </c>
      <c r="I11" s="22">
        <f t="shared" ref="I11:I12" si="4">ROUND(H11*1.8/100,0)</f>
        <v>76761</v>
      </c>
      <c r="J11" s="22">
        <f t="shared" ref="J11:J12" si="5">H11+I11</f>
        <v>4341237</v>
      </c>
      <c r="K11" s="23">
        <v>1</v>
      </c>
      <c r="L11" s="22">
        <f t="shared" ref="L11:L12" si="6">ROUND(J11*K11,0)</f>
        <v>4341237</v>
      </c>
      <c r="M11" s="22">
        <f t="shared" ref="M11:M12" si="7">ROUND(L11*5/100,0)</f>
        <v>217062</v>
      </c>
      <c r="N11" s="21"/>
      <c r="O11" s="22">
        <f t="shared" ref="O11:O12" si="8">ROUND(L11-M11+N11,0)</f>
        <v>4124175</v>
      </c>
      <c r="P11" s="20">
        <v>224</v>
      </c>
      <c r="Q11" s="21">
        <v>1.054</v>
      </c>
      <c r="R11" s="22">
        <f t="shared" ref="R11:R12" si="9">IF($E11=0,0,ROUND($D11*P11*Q11/$E11*2,0))</f>
        <v>4264476</v>
      </c>
      <c r="S11" s="22">
        <f t="shared" ref="S11:S12" si="10">ROUND(R11*1.8/100,0)</f>
        <v>76761</v>
      </c>
      <c r="T11" s="22">
        <f t="shared" ref="T11:T12" si="11">R11+S11</f>
        <v>4341237</v>
      </c>
      <c r="U11" s="23">
        <v>1</v>
      </c>
      <c r="V11" s="22">
        <f t="shared" ref="V11:V12" si="12">ROUND(T11*U11,0)</f>
        <v>4341237</v>
      </c>
      <c r="W11" s="22">
        <f t="shared" ref="W11:W12" si="13">ROUND(V11*5/100,0)</f>
        <v>217062</v>
      </c>
      <c r="X11" s="21"/>
      <c r="Y11" s="22">
        <f t="shared" ref="Y11:Y12" si="14">ROUND(V11-W11+X11,0)</f>
        <v>4124175</v>
      </c>
      <c r="Z11" s="20">
        <v>224</v>
      </c>
      <c r="AA11" s="21">
        <v>1.054</v>
      </c>
      <c r="AB11" s="22">
        <f t="shared" ref="AB11:AB12" si="15">IF($E11=0,0,ROUND($D11*Z11*AA11/$E11*2,0))</f>
        <v>4264476</v>
      </c>
      <c r="AC11" s="22">
        <f t="shared" ref="AC11:AC12" si="16">ROUND(AB11*1.8/100,0)</f>
        <v>76761</v>
      </c>
      <c r="AD11" s="22">
        <f t="shared" ref="AD11:AD12" si="17">AB11+AC11</f>
        <v>4341237</v>
      </c>
      <c r="AE11" s="23">
        <v>1</v>
      </c>
      <c r="AF11" s="22">
        <f t="shared" ref="AF11:AF12" si="18">ROUND(AD11*AE11,0)</f>
        <v>4341237</v>
      </c>
      <c r="AG11" s="22">
        <f t="shared" ref="AG11:AG12" si="19">ROUND(AF11*5/100,0)</f>
        <v>217062</v>
      </c>
      <c r="AH11" s="21"/>
      <c r="AI11" s="22">
        <f t="shared" ref="AI11:AI12" si="20">ROUND(AF11-AG11+AH11,0)</f>
        <v>4124175</v>
      </c>
    </row>
    <row r="12" spans="1:35">
      <c r="A12" s="18" t="s">
        <v>20</v>
      </c>
      <c r="B12" s="19">
        <v>334528</v>
      </c>
      <c r="C12" s="20">
        <v>322230</v>
      </c>
      <c r="D12" s="20">
        <v>170252.99</v>
      </c>
      <c r="E12" s="20">
        <v>21</v>
      </c>
      <c r="F12" s="20">
        <v>21</v>
      </c>
      <c r="G12" s="21">
        <v>1.054</v>
      </c>
      <c r="H12" s="22">
        <f t="shared" si="3"/>
        <v>358893</v>
      </c>
      <c r="I12" s="22">
        <f t="shared" si="4"/>
        <v>6460</v>
      </c>
      <c r="J12" s="22">
        <f t="shared" si="5"/>
        <v>365353</v>
      </c>
      <c r="K12" s="23">
        <v>1</v>
      </c>
      <c r="L12" s="22">
        <f t="shared" si="6"/>
        <v>365353</v>
      </c>
      <c r="M12" s="22">
        <f t="shared" si="7"/>
        <v>18268</v>
      </c>
      <c r="N12" s="21"/>
      <c r="O12" s="22">
        <f t="shared" si="8"/>
        <v>347085</v>
      </c>
      <c r="P12" s="20">
        <v>21</v>
      </c>
      <c r="Q12" s="21">
        <v>1.054</v>
      </c>
      <c r="R12" s="22">
        <f t="shared" si="9"/>
        <v>358893</v>
      </c>
      <c r="S12" s="22">
        <f t="shared" si="10"/>
        <v>6460</v>
      </c>
      <c r="T12" s="22">
        <f t="shared" si="11"/>
        <v>365353</v>
      </c>
      <c r="U12" s="23">
        <v>1</v>
      </c>
      <c r="V12" s="22">
        <f t="shared" si="12"/>
        <v>365353</v>
      </c>
      <c r="W12" s="22">
        <f t="shared" si="13"/>
        <v>18268</v>
      </c>
      <c r="X12" s="21"/>
      <c r="Y12" s="22">
        <f t="shared" si="14"/>
        <v>347085</v>
      </c>
      <c r="Z12" s="20">
        <v>21</v>
      </c>
      <c r="AA12" s="21">
        <v>1.054</v>
      </c>
      <c r="AB12" s="22">
        <f t="shared" si="15"/>
        <v>358893</v>
      </c>
      <c r="AC12" s="22">
        <f t="shared" si="16"/>
        <v>6460</v>
      </c>
      <c r="AD12" s="22">
        <f t="shared" si="17"/>
        <v>365353</v>
      </c>
      <c r="AE12" s="23">
        <v>1</v>
      </c>
      <c r="AF12" s="22">
        <f t="shared" si="18"/>
        <v>365353</v>
      </c>
      <c r="AG12" s="22">
        <f t="shared" si="19"/>
        <v>18268</v>
      </c>
      <c r="AH12" s="21"/>
      <c r="AI12" s="22">
        <f t="shared" si="20"/>
        <v>347085</v>
      </c>
    </row>
    <row r="13" spans="1:35">
      <c r="A13" s="18" t="s">
        <v>21</v>
      </c>
      <c r="B13" s="20"/>
      <c r="C13" s="20">
        <v>290599</v>
      </c>
      <c r="D13" s="20"/>
      <c r="E13" s="20"/>
      <c r="F13" s="20"/>
      <c r="G13" s="20"/>
      <c r="H13" s="22"/>
      <c r="I13" s="22"/>
      <c r="J13" s="22"/>
      <c r="K13" s="23"/>
      <c r="L13" s="22"/>
      <c r="M13" s="22"/>
      <c r="N13" s="21"/>
      <c r="O13" s="22">
        <f>SUM(M10:M12)+N13</f>
        <v>312655</v>
      </c>
      <c r="P13" s="23"/>
      <c r="Q13" s="23"/>
      <c r="R13" s="22"/>
      <c r="S13" s="22"/>
      <c r="T13" s="22"/>
      <c r="U13" s="23"/>
      <c r="V13" s="22"/>
      <c r="W13" s="22"/>
      <c r="X13" s="21"/>
      <c r="Y13" s="22">
        <f>SUM(W10:W12)+X13</f>
        <v>312655</v>
      </c>
      <c r="Z13" s="23"/>
      <c r="AA13" s="23"/>
      <c r="AB13" s="22"/>
      <c r="AC13" s="22"/>
      <c r="AD13" s="22"/>
      <c r="AE13" s="23"/>
      <c r="AF13" s="22"/>
      <c r="AG13" s="22"/>
      <c r="AH13" s="21"/>
      <c r="AI13" s="22">
        <f>SUM(AG10:AG12)+AH13</f>
        <v>312655</v>
      </c>
    </row>
    <row r="14" spans="1:3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</sheetData>
  <mergeCells count="7">
    <mergeCell ref="Z6:AI6"/>
    <mergeCell ref="N1:O1"/>
    <mergeCell ref="A6:A7"/>
    <mergeCell ref="C6:E6"/>
    <mergeCell ref="F6:O6"/>
    <mergeCell ref="P6:Y6"/>
    <mergeCell ref="B3:N4"/>
  </mergeCells>
  <pageMargins left="0.42" right="0.2" top="0.74803149606299213" bottom="0.74803149606299213" header="0.31496062992125984" footer="0.31496062992125984"/>
  <pageSetup paperSize="9" scale="55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2024-10-11T12:54:13Z</cp:lastPrinted>
  <dcterms:created xsi:type="dcterms:W3CDTF">2006-09-28T05:33:49Z</dcterms:created>
  <dcterms:modified xsi:type="dcterms:W3CDTF">2024-10-11T12:54:16Z</dcterms:modified>
</cp:coreProperties>
</file>