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650" windowHeight="12630" tabRatio="957"/>
  </bookViews>
  <sheets>
    <sheet name="Администрация КО" sheetId="11" r:id="rId1"/>
    <sheet name="Комитет образования КО" sheetId="13" r:id="rId2"/>
    <sheet name="Комитет здравоохранения КО" sheetId="1" r:id="rId3"/>
    <sheet name="Комитет соц.обеспечения КО" sheetId="10" r:id="rId4"/>
    <sheet name="Комитет по культуре КО" sheetId="9" r:id="rId5"/>
    <sheet name="Комитет ЖКХ и ТЭК КО" sheetId="5" r:id="rId6"/>
    <sheet name="Комитет строительства КО" sheetId="12" r:id="rId7"/>
    <sheet name="Комитет по физкультуре КО" sheetId="16" r:id="rId8"/>
    <sheet name="Комитет информации и печати КО" sheetId="3" r:id="rId9"/>
    <sheet name="Комитет по управлению имущество" sheetId="15" r:id="rId10"/>
    <sheet name="Комитет молодежной политики КО" sheetId="14" r:id="rId11"/>
    <sheet name="Комитет арх-ры и град-ва КО" sheetId="17" r:id="rId12"/>
    <sheet name="Управление ветеринарии КО" sheetId="8" r:id="rId13"/>
    <sheet name="Комитет природных ресурсов КО" sheetId="6" r:id="rId14"/>
    <sheet name="Комитет пром-ти, торговли КО" sheetId="7" r:id="rId15"/>
    <sheet name="Госстройнадзор" sheetId="19" r:id="rId16"/>
    <sheet name="Комитет экономики КО" sheetId="18" r:id="rId17"/>
    <sheet name="Комитет культурного наследия КО" sheetId="20" r:id="rId18"/>
    <sheet name="Комитет цифрового развития КО" sheetId="4" r:id="rId19"/>
    <sheet name="Комитет региональной без-ти КО" sheetId="2" r:id="rId20"/>
  </sheets>
  <definedNames>
    <definedName name="_xlnm._FilterDatabase" localSheetId="2" hidden="1">'Комитет здравоохранения КО'!$C$4:$P$4</definedName>
    <definedName name="_xlnm.Print_Titles" localSheetId="2">'Комитет здравоохранения КО'!$3:$4</definedName>
    <definedName name="_xlnm.Print_Area" localSheetId="0">'Администрация КО'!$A$1:$O$35</definedName>
    <definedName name="_xlnm.Print_Area" localSheetId="15">Госстройнадзор!$A$1:$O$12</definedName>
    <definedName name="_xlnm.Print_Area" localSheetId="11">'Комитет арх-ры и град-ва КО'!$A$1:$O$13</definedName>
    <definedName name="_xlnm.Print_Area" localSheetId="5">'Комитет ЖКХ и ТЭК КО'!$A$1:$O$12</definedName>
    <definedName name="_xlnm.Print_Area" localSheetId="2">'Комитет здравоохранения КО'!$A$1:$U$57</definedName>
    <definedName name="_xlnm.Print_Area" localSheetId="8">'Комитет информации и печати КО'!$A$1:$O$16</definedName>
    <definedName name="_xlnm.Print_Area" localSheetId="10">'Комитет молодежной политики КО'!$A$1:$O$17</definedName>
    <definedName name="_xlnm.Print_Area" localSheetId="1">'Комитет образования КО'!$A$1:$O$87</definedName>
    <definedName name="_xlnm.Print_Area" localSheetId="4">'Комитет по культуре КО'!$A$1:$O$28</definedName>
    <definedName name="_xlnm.Print_Area" localSheetId="9">'Комитет по управлению имущество'!$A$1:$O$22</definedName>
    <definedName name="_xlnm.Print_Area" localSheetId="7">'Комитет по физкультуре КО'!$A$1:$O$18</definedName>
    <definedName name="_xlnm.Print_Area" localSheetId="13">'Комитет природных ресурсов КО'!$A$1:$O$17</definedName>
    <definedName name="_xlnm.Print_Area" localSheetId="14">'Комитет пром-ти, торговли КО'!$A$1:$O$15</definedName>
    <definedName name="_xlnm.Print_Area" localSheetId="19">'Комитет региональной без-ти КО'!$A$1:$O$12</definedName>
    <definedName name="_xlnm.Print_Area" localSheetId="3">'Комитет соц.обеспечения КО'!$A$1:$O$16</definedName>
    <definedName name="_xlnm.Print_Area" localSheetId="6">'Комитет строительства КО'!$A$1:$O$16</definedName>
    <definedName name="_xlnm.Print_Area" localSheetId="18">'Комитет цифрового развития КО'!$A$1:$O$23</definedName>
    <definedName name="_xlnm.Print_Area" localSheetId="16">'Комитет экономики КО'!$A$1:$O$19</definedName>
    <definedName name="_xlnm.Print_Area" localSheetId="12">'Управление ветеринарии КО'!$A$1:$O$14</definedName>
  </definedNames>
  <calcPr calcId="125725"/>
</workbook>
</file>

<file path=xl/calcChain.xml><?xml version="1.0" encoding="utf-8"?>
<calcChain xmlns="http://schemas.openxmlformats.org/spreadsheetml/2006/main">
  <c r="N17" i="9"/>
  <c r="L17"/>
  <c r="J17"/>
  <c r="H17"/>
  <c r="G17"/>
  <c r="F17"/>
  <c r="G16"/>
  <c r="F16"/>
  <c r="O16" i="10" l="1"/>
  <c r="M16"/>
  <c r="K16"/>
  <c r="I16"/>
  <c r="G16"/>
  <c r="O23" i="4"/>
  <c r="M23"/>
  <c r="K23"/>
  <c r="I23"/>
  <c r="G23"/>
  <c r="O22"/>
  <c r="M22"/>
  <c r="K22"/>
  <c r="I22"/>
  <c r="I11" s="1"/>
  <c r="G22"/>
  <c r="I21"/>
  <c r="G21"/>
  <c r="G11" s="1"/>
  <c r="K35" i="11" l="1"/>
  <c r="O16" i="12"/>
  <c r="M16"/>
  <c r="K16"/>
  <c r="I16"/>
  <c r="G16"/>
  <c r="O13" i="17" l="1"/>
  <c r="O16" i="3"/>
  <c r="M16"/>
  <c r="K16"/>
  <c r="O12" i="20" l="1"/>
  <c r="M12"/>
  <c r="K12"/>
  <c r="I12"/>
  <c r="G12"/>
  <c r="O12" i="19" l="1"/>
  <c r="M12"/>
  <c r="K12"/>
  <c r="I12"/>
  <c r="G12"/>
  <c r="O18" i="16"/>
  <c r="M18"/>
  <c r="K18"/>
  <c r="I18"/>
  <c r="G18"/>
  <c r="I59" i="1"/>
  <c r="I57"/>
  <c r="S56"/>
  <c r="P56"/>
  <c r="J56"/>
  <c r="S55"/>
  <c r="P55"/>
  <c r="J55"/>
  <c r="S54"/>
  <c r="P54"/>
  <c r="J54"/>
  <c r="S53"/>
  <c r="P53"/>
  <c r="J53"/>
  <c r="S52"/>
  <c r="P52"/>
  <c r="J52"/>
  <c r="U51"/>
  <c r="S51"/>
  <c r="P51"/>
  <c r="J51"/>
  <c r="U50"/>
  <c r="S50"/>
  <c r="P50"/>
  <c r="J50"/>
  <c r="F50"/>
  <c r="U49"/>
  <c r="S49"/>
  <c r="P49"/>
  <c r="M49"/>
  <c r="J49"/>
  <c r="S48"/>
  <c r="U48" s="1"/>
  <c r="P48"/>
  <c r="M48"/>
  <c r="J48"/>
  <c r="U47"/>
  <c r="S47"/>
  <c r="P47"/>
  <c r="M47"/>
  <c r="J47"/>
  <c r="U46"/>
  <c r="S46"/>
  <c r="R46"/>
  <c r="P46"/>
  <c r="O46"/>
  <c r="M46"/>
  <c r="J46"/>
  <c r="U45"/>
  <c r="S45"/>
  <c r="R45"/>
  <c r="O45"/>
  <c r="P45" s="1"/>
  <c r="M45"/>
  <c r="J45"/>
  <c r="S44"/>
  <c r="U44" s="1"/>
  <c r="P44"/>
  <c r="M44"/>
  <c r="J44"/>
  <c r="U43"/>
  <c r="S43"/>
  <c r="P43"/>
  <c r="M43"/>
  <c r="J43"/>
  <c r="G43"/>
  <c r="T42"/>
  <c r="S42"/>
  <c r="U42" s="1"/>
  <c r="R42"/>
  <c r="Q42"/>
  <c r="O42"/>
  <c r="P42" s="1"/>
  <c r="N42"/>
  <c r="M42"/>
  <c r="L42"/>
  <c r="K42"/>
  <c r="J42"/>
  <c r="I42"/>
  <c r="H42"/>
  <c r="G42"/>
  <c r="T41"/>
  <c r="R41"/>
  <c r="S41" s="1"/>
  <c r="U41" s="1"/>
  <c r="Q41"/>
  <c r="P41"/>
  <c r="O41"/>
  <c r="N41"/>
  <c r="L41"/>
  <c r="L57" s="1"/>
  <c r="L59" s="1"/>
  <c r="J41"/>
  <c r="I41"/>
  <c r="H41"/>
  <c r="U40"/>
  <c r="S40"/>
  <c r="P40"/>
  <c r="M40"/>
  <c r="J40"/>
  <c r="U39"/>
  <c r="S39"/>
  <c r="P39"/>
  <c r="M39"/>
  <c r="J39"/>
  <c r="S38"/>
  <c r="U38" s="1"/>
  <c r="P38"/>
  <c r="M38"/>
  <c r="J38"/>
  <c r="J37"/>
  <c r="J36"/>
  <c r="J34"/>
  <c r="U33"/>
  <c r="J33"/>
  <c r="U32"/>
  <c r="S32"/>
  <c r="P32"/>
  <c r="M32"/>
  <c r="J32"/>
  <c r="U31"/>
  <c r="S31"/>
  <c r="P31"/>
  <c r="J31"/>
  <c r="U30"/>
  <c r="J30"/>
  <c r="S29"/>
  <c r="Q29"/>
  <c r="P29"/>
  <c r="N29"/>
  <c r="K29"/>
  <c r="J29"/>
  <c r="G29"/>
  <c r="U28"/>
  <c r="P28"/>
  <c r="M28"/>
  <c r="J28"/>
  <c r="W27"/>
  <c r="U27"/>
  <c r="S27"/>
  <c r="P27"/>
  <c r="M27"/>
  <c r="J27"/>
  <c r="U26"/>
  <c r="S26"/>
  <c r="P26"/>
  <c r="M26"/>
  <c r="J26"/>
  <c r="S25"/>
  <c r="X27" s="1"/>
  <c r="R25"/>
  <c r="R57" s="1"/>
  <c r="R59" s="1"/>
  <c r="P25"/>
  <c r="O25"/>
  <c r="M25"/>
  <c r="J25"/>
  <c r="U24"/>
  <c r="S24"/>
  <c r="P24"/>
  <c r="M24"/>
  <c r="J24"/>
  <c r="S23"/>
  <c r="U23" s="1"/>
  <c r="P23"/>
  <c r="M23"/>
  <c r="J23"/>
  <c r="U22"/>
  <c r="S22"/>
  <c r="P22"/>
  <c r="M22"/>
  <c r="J22"/>
  <c r="U21"/>
  <c r="S21"/>
  <c r="P21"/>
  <c r="J21"/>
  <c r="U20"/>
  <c r="S20"/>
  <c r="P20"/>
  <c r="J20"/>
  <c r="U19"/>
  <c r="S19"/>
  <c r="P19"/>
  <c r="M19"/>
  <c r="J19"/>
  <c r="U18"/>
  <c r="S18"/>
  <c r="P18"/>
  <c r="M18"/>
  <c r="J18"/>
  <c r="S17"/>
  <c r="U17" s="1"/>
  <c r="P17"/>
  <c r="M17"/>
  <c r="J17"/>
  <c r="U16"/>
  <c r="S16"/>
  <c r="P16"/>
  <c r="M16"/>
  <c r="J16"/>
  <c r="U15"/>
  <c r="S15"/>
  <c r="P15"/>
  <c r="M15"/>
  <c r="J15"/>
  <c r="U14"/>
  <c r="S14"/>
  <c r="P14"/>
  <c r="M14"/>
  <c r="J14"/>
  <c r="S13"/>
  <c r="U13" s="1"/>
  <c r="P13"/>
  <c r="M13"/>
  <c r="J13"/>
  <c r="U12"/>
  <c r="S12"/>
  <c r="P12"/>
  <c r="M12"/>
  <c r="J12"/>
  <c r="U11"/>
  <c r="S11"/>
  <c r="P11"/>
  <c r="M11"/>
  <c r="J11"/>
  <c r="U10"/>
  <c r="S10"/>
  <c r="P10"/>
  <c r="M10"/>
  <c r="J10"/>
  <c r="S9"/>
  <c r="U9" s="1"/>
  <c r="P9"/>
  <c r="M9"/>
  <c r="J9"/>
  <c r="U8"/>
  <c r="S8"/>
  <c r="P8"/>
  <c r="M8"/>
  <c r="J8"/>
  <c r="U7"/>
  <c r="S7"/>
  <c r="P7"/>
  <c r="M7"/>
  <c r="J7"/>
  <c r="U6"/>
  <c r="S6"/>
  <c r="P6"/>
  <c r="M6"/>
  <c r="J6"/>
  <c r="S5"/>
  <c r="U5" s="1"/>
  <c r="P5"/>
  <c r="M5"/>
  <c r="M57" s="1"/>
  <c r="J5"/>
  <c r="U4"/>
  <c r="S4"/>
  <c r="P4"/>
  <c r="M4"/>
  <c r="J4"/>
  <c r="J57" s="1"/>
  <c r="S57" l="1"/>
  <c r="P57"/>
  <c r="O57"/>
  <c r="O59" s="1"/>
  <c r="U25"/>
  <c r="U57" s="1"/>
  <c r="I11" i="11" l="1"/>
  <c r="G35" l="1"/>
  <c r="O14"/>
  <c r="M14"/>
  <c r="K13"/>
  <c r="O12"/>
  <c r="M12"/>
  <c r="I35"/>
  <c r="M13" l="1"/>
  <c r="K11"/>
  <c r="O13" l="1"/>
  <c r="M11"/>
  <c r="O17" i="6"/>
  <c r="M17"/>
  <c r="K17"/>
  <c r="I17"/>
  <c r="G17"/>
  <c r="O11" i="11" l="1"/>
  <c r="O35" s="1"/>
  <c r="M35"/>
  <c r="O87" i="13"/>
  <c r="M87"/>
  <c r="K87"/>
  <c r="I87"/>
  <c r="G87"/>
  <c r="O15" i="7" l="1"/>
  <c r="M15"/>
  <c r="K15"/>
  <c r="I15"/>
  <c r="G15"/>
  <c r="O14" i="8" l="1"/>
  <c r="M14"/>
  <c r="K14"/>
  <c r="I14"/>
  <c r="G14"/>
  <c r="M13" i="17" l="1"/>
  <c r="K13"/>
  <c r="I13"/>
  <c r="G13"/>
  <c r="O22" i="15" l="1"/>
  <c r="M22"/>
  <c r="K22"/>
  <c r="I22"/>
  <c r="G22"/>
  <c r="G16" i="18" l="1"/>
  <c r="G12"/>
  <c r="G19" s="1"/>
</calcChain>
</file>

<file path=xl/sharedStrings.xml><?xml version="1.0" encoding="utf-8"?>
<sst xmlns="http://schemas.openxmlformats.org/spreadsheetml/2006/main" count="1539" uniqueCount="419">
  <si>
    <t>Единицы измерения показателя объема государственной услуги (работы)</t>
  </si>
  <si>
    <t>ВСЕГО</t>
  </si>
  <si>
    <t>Х</t>
  </si>
  <si>
    <t>№ п/п</t>
  </si>
  <si>
    <t>Наименование государственных услуг (работ)</t>
  </si>
  <si>
    <t>Потребители государственных услуг</t>
  </si>
  <si>
    <t xml:space="preserve">объем  оказания государственных услуг (работ) </t>
  </si>
  <si>
    <t>объем субсидии на оказание государственных услуг (работ) (тыс. руб.)</t>
  </si>
  <si>
    <t>Планируемый объем  оказания государственных услуг (работ)</t>
  </si>
  <si>
    <t>Предусмотренный объем субсидии на оказание государственных услуг (работ) (тыс. руб.)</t>
  </si>
  <si>
    <t>Планируемый объем субсидии на оказание государственных услуг (работ) (тыс. руб.)</t>
  </si>
  <si>
    <t xml:space="preserve">Планируемый объем  оказания государственных услуг (работ) </t>
  </si>
  <si>
    <t>га</t>
  </si>
  <si>
    <t xml:space="preserve">Наименование государственной программы </t>
  </si>
  <si>
    <t>2023 год</t>
  </si>
  <si>
    <t>2024 год</t>
  </si>
  <si>
    <t>Реализация дополнительных профессиональных  программ повышения квалификации</t>
  </si>
  <si>
    <t>Юридические лица, физические лица</t>
  </si>
  <si>
    <t xml:space="preserve">Государственная программа Курской области "Развитие физической культуры и спорта в Курской области", утвержденная постановлением Администрации Курской области от 11.10.2013 № 724-па </t>
  </si>
  <si>
    <t>Спортивная подготовка по олимпийским и неолимпийским видам спорта</t>
  </si>
  <si>
    <t>Физические лица (граждане Российской Федерации)</t>
  </si>
  <si>
    <t>Количество спортсменов, человек</t>
  </si>
  <si>
    <t>Спортивная подготовка по спорту лиц с поражением ОДА, спорту глухих</t>
  </si>
  <si>
    <t>Физические лица 
(граждане Российской 
Федерации)</t>
  </si>
  <si>
    <t>Количество спортсменов,
 человек</t>
  </si>
  <si>
    <t>Обеспечение участия лиц, проходящих
 спортивную подготовку, в спортивных 
соревнованиях</t>
  </si>
  <si>
    <t>В интересах общества</t>
  </si>
  <si>
    <t>Количество соревнований,
единиц</t>
  </si>
  <si>
    <t>Участие в организации официальных спортивных мероприятий</t>
  </si>
  <si>
    <t>Колиество мероприятий, штук</t>
  </si>
  <si>
    <t>Организация и проведение официальных физкультурынх (физкультурно-оздоровительных) мероприятий (региональные, межрегиональные, всероссийские, международные, ГТО)</t>
  </si>
  <si>
    <t>Количество мероприятий, штук</t>
  </si>
  <si>
    <t xml:space="preserve">Обеспечение участия спортивных сборных команд в официальных физкультурных мероприятиях и спортивных мероприятиях </t>
  </si>
  <si>
    <t>Количество команд, штук</t>
  </si>
  <si>
    <t>Обеспечение доступа к объектам спорта</t>
  </si>
  <si>
    <t>Часы</t>
  </si>
  <si>
    <t>-</t>
  </si>
  <si>
    <t>Государственная программа Курской области "Развитие образования в Курской области"</t>
  </si>
  <si>
    <t>Численность обучающихся</t>
  </si>
  <si>
    <t>Человек</t>
  </si>
  <si>
    <t>Количество человеко-часов</t>
  </si>
  <si>
    <t>Человеко-час</t>
  </si>
  <si>
    <t>Единица</t>
  </si>
  <si>
    <t>Государственная программа Курской области "Развитие культуры в Курской области"</t>
  </si>
  <si>
    <t>Показ (организация показа) концертных программ</t>
  </si>
  <si>
    <t>Создание концертов и концертных программ</t>
  </si>
  <si>
    <t>в интересах общества</t>
  </si>
  <si>
    <t>Библиографическая обработка документов и создание каталогов</t>
  </si>
  <si>
    <t>Протокольное сопровождение мероприятий, техническое и организационное обеспечение документационного оборота Администрации Курской области</t>
  </si>
  <si>
    <t>Обеспечение деятельности Губернатора Курской области и Администрации Курской области</t>
  </si>
  <si>
    <t>"Повышение эффективности реализации молодежной политики, создание благоприятных условий для развития туризма и развития системы оздоровления и отдыха детей в Курской области"</t>
  </si>
  <si>
    <t>Работа №1 "Организация мероприятий в сфере молодежной политики, направленных на формирование системы развития талантливой и инициативной молодежи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молодежи"</t>
  </si>
  <si>
    <t>Физические лица от 14 до 30 лет</t>
  </si>
  <si>
    <t>единица</t>
  </si>
  <si>
    <t>Работа №2 "Организация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жизни"</t>
  </si>
  <si>
    <t>Физические лица</t>
  </si>
  <si>
    <t>15 205, 006</t>
  </si>
  <si>
    <t>Работа №3 «Организация досуга детей, подростков и молодежи»</t>
  </si>
  <si>
    <t xml:space="preserve">Организация деятельности специализированных (профильных) лагерей </t>
  </si>
  <si>
    <t>1 643, 260</t>
  </si>
  <si>
    <t>Реализация основных общеобразовательных программ начального общего образования</t>
  </si>
  <si>
    <t>Человек; Штук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</si>
  <si>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</si>
  <si>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</si>
  <si>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"230100 ИНФОРМАТИКА И ВЫЧИСЛИТЕЛЬНАЯ ТЕХНИКА"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</si>
  <si>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</si>
  <si>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"09.00.00 ИНФОРМАТИКА И ВЫЧИСЛИТЕЛЬНАЯ ТЕХНИКА"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</si>
  <si>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"11.00.00 ЭЛЕКТРОНИКА, РАДИОТЕХНИКА И СИСТЕМЫ СВЯЗИ"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</si>
  <si>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"13.00.00 ЭЛЕКТРО- И ТЕПЛОЭНЕРГЕТИКА"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</si>
  <si>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"15.00.00 МАШИНОСТРОЕНИЕ"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</si>
  <si>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"19.00.00 ПРОМЫШЛЕННАЯ ЭКОЛОГИЯ И БИОТЕХНОЛОГИИ"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</si>
  <si>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"20.00.00 ТЕХНОСФЕРНАЯ БЕЗОПАСНОСТЬ И ПРИРОДООБУСТРОЙСТВО"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</si>
  <si>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"21.00.00 ПРИКЛАДНАЯ ГЕОЛОГИЯ, ГОРНОЕ ДЕЛО, НЕФТЕГАЗОВОЕ ДЕЛО И ГЕОДЕЗИЯ"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</si>
  <si>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</si>
  <si>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"29.00.00 ТЕХНОЛОГИИ ЛЕГКОЙ ПРОМЫШЛЕННОСТИ"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</si>
  <si>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</si>
  <si>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"38.00.00 ЭКОНОМИКА И УПРАВЛЕНИЕ"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</si>
  <si>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"43.00.00 СЕРВИС И ТУРИЗМ"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</si>
  <si>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</si>
  <si>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"09.00.00 ИНФОРМАТИКА И ВЫЧИСЛИТЕЛЬНАЯ ТЕХНИКА"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</si>
  <si>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"10.00.00 ИНФОРМАЦИОННАЯ БЕЗОПАСНОСТЬ"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</si>
  <si>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"11.00.00 ЭЛЕКТРОНИКА, РАДИОТЕХНИКА И СИСТЕМЫ СВЯЗИ"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</si>
  <si>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"13.00.00 ЭЛЕКТРО- И ТЕПЛОЭНЕРГЕТИКА"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</si>
  <si>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"14.00.00 ЯДЕРНАЯ ЭНЕРГЕТИКА И ТЕХНОЛОГИИ"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</si>
  <si>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"15.00.00 МАШИНОСТРОЕНИЕ"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</si>
  <si>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"18.00.00 ХИМИЧЕСКИЕ ТЕХНОЛОГИИ"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</si>
  <si>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"19.00.00 ПРОМЫШЛЕННАЯ ЭКОЛОГИЯ И БИОТЕХНОЛОГИИ"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</si>
  <si>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"20.00.00 ТЕХНОСФЕРНАЯ БЕЗОПАСНОСТЬ И ПРИРОДООБУСТРОЙСТВО"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</si>
  <si>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"21.00.00 ПРИКЛАДНАЯ ГЕОЛОГИЯ, ГОРНОЕ ДЕЛО, НЕФТЕГАЗОВОЕ ДЕЛО И ГЕОДЕЗИЯ"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</si>
  <si>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"22.00.00 ТЕХНОЛОГИИ МАТЕРИАЛОВ"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</si>
  <si>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</si>
  <si>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"29.00.00 ТЕХНОЛОГИИ ЛЕГКОЙ ПРОМЫШЛЕННОСТИ"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</si>
  <si>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</si>
  <si>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"36.00.00 ВЕТЕРИНАРИЯ И ЗООТЕХНИЯ"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</si>
  <si>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"38.00.00 ЭКОНОМИКА И УПРАВЛЕНИЕ"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</si>
  <si>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"39.00.00 СОЦИОЛОГИЯ И СОЦИАЛЬНАЯ РАБОТА"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</si>
  <si>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"42.00.00 СРЕДСТВА МАССОВОЙ ИНФОРМАЦИИ И ИНФОРМАЦИОННО-БИБЛИОТЕЧНОЕ ДЕЛО"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</si>
  <si>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"43.00.00 СЕРВИС И ТУРИЗМ"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</si>
  <si>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"49.00.00 ФИЗИЧЕСКАЯ КУЛЬТУРА И СПОРТ"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</si>
  <si>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"53.00.00 МУЗЫКАЛЬНОЕ ИСКУССТВО"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</si>
  <si>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"54.00.00 ИЗОБРАЗИТЕЛЬНОЕ И ПРИКЛАДНЫЕ ВИДЫ ИСКУССТВ"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</si>
  <si>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"44.00.00 ОБРАЗОВАНИЕ И ПЕДАГОГИЧЕСКИЕ НАУКИ"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</si>
  <si>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"15.00.00 МАШИНОСТРОЕНИЕ"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</si>
  <si>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</si>
  <si>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</si>
  <si>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"38.00.00 ЭКОНОМИКА И УПРАВЛЕНИЕ"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</si>
  <si>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"39.00.00 СОЦИОЛОГИЯ И СОЦИАЛЬНАЯ РАБОТА"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</si>
  <si>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"43.00.00 СЕРВИС И ТУРИЗМ"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</si>
  <si>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</si>
  <si>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"09.00.00 ИНФОРМАТИКА И ВЫЧИСЛИТЕЛЬНАЯ ТЕХНИКА"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</si>
  <si>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"13.00.00 ЭЛЕКТРО- И ТЕПЛОЭНЕРГЕТИКА"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</si>
  <si>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"15.00.00 МАШИНОСТРОЕНИЕ"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</si>
  <si>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"19.00.00 ПРОМЫШЛЕННАЯ ЭКОЛОГИЯ И БИОТЕХНОЛОГИИ"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</si>
  <si>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"21.00.00 ПРИКЛАДНАЯ ГЕОЛОГИЯ, ГОРНОЕ ДЕЛО, НЕФТЕГАЗОВОЕ ДЕЛО И ГЕОДЕЗИЯ"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</si>
  <si>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"22.00.00 ТЕХНОЛОГИИ МАТЕРИАЛОВ"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</si>
  <si>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</si>
  <si>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</si>
  <si>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"38.00.00 ЭКОНОМИКА И УПРАВЛЕНИЕ"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</si>
  <si>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"39.00.00 СОЦИОЛОГИЯ И СОЦИАЛЬНАЯ РАБОТА"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</si>
  <si>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"43.00.00 СЕРВИС И ТУРИЗМ"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</si>
  <si>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"44.00.00 ОБРАЗОВАНИЕ И ПЕДАГОГИЧЕСКИЕ НАУКИ"</t>
  </si>
  <si>
    <t>Содержание детей</t>
  </si>
  <si>
    <t>Реализация дополнительных общеразвивающих программ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</si>
  <si>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</si>
  <si>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</si>
  <si>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</si>
  <si>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Коррекционно-развивающая, компенсирующая и логопедическая помощь обучающимся</t>
  </si>
  <si>
    <t>Присмотр и уход</t>
  </si>
  <si>
    <t>Региональная программа Курской области "Повышение уровня финансовой грамотности населения Курской области" на 2018-2023 годы</t>
  </si>
  <si>
    <t>Организация проведения общественно-значимых мероприятий в сфере образования, науки и молодежной политики</t>
  </si>
  <si>
    <t>Ведение государственной информационной системы обеспечения градостроительной деятельности, в том числе государственной информационной системы обеспечения градостроительной деятельности с функциями автоматизированной информационно-аналитической поддержки осуществления полномочий в области градостроительной деятельности, в пределах компетенции, установленной Градостроительным кодексом Российской Федерации</t>
  </si>
  <si>
    <t>Органы государственной власти, органы местного самоуправления; муниципальные учреждения, государственные учреждения, юридические лица, физические лица</t>
  </si>
  <si>
    <t>Подготовка проекта изменений схемы территориального планирования Курской области</t>
  </si>
  <si>
    <t>Органы государственной власти</t>
  </si>
  <si>
    <t>Социальная поддержка граждан в Курской области</t>
  </si>
  <si>
    <t>Разъяснение результатов определения кадастровой стоимости</t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</si>
  <si>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информации, необходимой для ведения Единого государственного реестра недвижимости</t>
  </si>
  <si>
    <t>Использование технических паспортов, оценочной и иной учетно-технической документации</t>
  </si>
  <si>
    <t>Сбор материалов для определения вида фактического использования объектов недвижимого имущества (зданий, строений, сооружений, помещений), в отношении которых налоговая база определяется как кадастровая стоимость</t>
  </si>
  <si>
    <t>Подготовка документов, необходимых для государственной регистрации права собственности Курской области на объекты недвижимого имущества, земельные участки, находящиеся в собственности Курской области, а также земельные участки, государственная собственность на которые не разграничена, расположенные в границах города Курска</t>
  </si>
  <si>
    <t>Рассмотрение заявлений об установлении кадастровой стоимости объекта недвижимости в размере его рыночной стоимости</t>
  </si>
  <si>
    <t>Мегабайт</t>
  </si>
  <si>
    <t>АУКО "ТРК "Сейм"</t>
  </si>
  <si>
    <t>Развитие сельского хозяйства и регулирование рынков сельскохозяйственной продукции, сырья и продовольствия в Курской области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</si>
  <si>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</si>
  <si>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Физические и юридические лица</t>
  </si>
  <si>
    <t>Оформление и выдача ветеринарных сопроводительных документов</t>
  </si>
  <si>
    <t>Штуки</t>
  </si>
  <si>
    <t>Проведение мероприятий по защите населения от болезней общих для человека и животных и пищевых отравлений</t>
  </si>
  <si>
    <t>"Развитие образования в Курской области"</t>
  </si>
  <si>
    <t>Физические лица, за исключением лиц с ОВЗ и инвалидов</t>
  </si>
  <si>
    <t>Библиотечное, библиографическое и информационное обслуживание пользователей библиотеки</t>
  </si>
  <si>
    <t>Физические лица (граждане РФ)</t>
  </si>
  <si>
    <t>Количество посещений, единиц</t>
  </si>
  <si>
    <t>Формирование, учет, изучение, обеспечение физического сохранения и безопасности фондов библиотеки, включая оцифровку фондов</t>
  </si>
  <si>
    <t>Количество документов, единиц</t>
  </si>
  <si>
    <t>Публичный показ музейных предметов, музейных коллекций</t>
  </si>
  <si>
    <t>Число посетителей, человек</t>
  </si>
  <si>
    <t>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</si>
  <si>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предметов, единиц</t>
  </si>
  <si>
    <t>Создание спектаклей</t>
  </si>
  <si>
    <t>Количество новых (капитально возобновленных) постановок, единиц</t>
  </si>
  <si>
    <t>Показ (организация показа) спектаклей (театральных постановок)</t>
  </si>
  <si>
    <t>Число зрителей, человек</t>
  </si>
  <si>
    <t>Количество новых (капитально возобновленных) концертов, единиц</t>
  </si>
  <si>
    <t>Услуги прочие по распространению кинофильмов, видеофильмов и телевизионных программ</t>
  </si>
  <si>
    <t>Количество выданных копий, единиц</t>
  </si>
  <si>
    <t>Организация и проведение культурно-массовых мероприятий: зрелищных, творческих, учебно-методических и иных</t>
  </si>
  <si>
    <t>Количество проведенных мероприятий, единиц</t>
  </si>
  <si>
    <t>Реализация дополнительных профессиональных программ повышения квалификации, реализация дополнительных профессиональных программ профессиональной переподготовки</t>
  </si>
  <si>
    <t>Реализация дополнительных общеразвивающих программ, реализация дополнительных предпрофессиональных программ в области искусства</t>
  </si>
  <si>
    <t>Оказание туристско-информационных услуг</t>
  </si>
  <si>
    <t>Количество просмотров, единиц</t>
  </si>
  <si>
    <t>Формирование, ведение баз данных, в том числе интернет-ресурсов в сфере туризма</t>
  </si>
  <si>
    <t>Количество работ, единиц</t>
  </si>
  <si>
    <t>Развитие экономики и внешних связей Курской области</t>
  </si>
  <si>
    <t>Юридические лица</t>
  </si>
  <si>
    <t>Регистрация в федеральной государственной информационной системе «Единая система идентификации и аутентификации в инфраструктуре, обеспечивающей информационно-технологическое взаимодействие информационных систем, используемых для предоставления государственных и муниципальных услуг в электронной форме» на безвозмездной основе</t>
  </si>
  <si>
    <t>Физические лица, юридические лица</t>
  </si>
  <si>
    <t>Прием заявлений о включении в список избирателей, участников референдума по месту нахождения при проведении выборов Президента Российской Федерации, выборов в органы государственной власти субъекта Российской Федерации, референдума субъекта Российской Федерации в соответствии с порядком включения в список избирателей, участников референдума по месту нахождения, установленным Центральной избирательной комиссией Российской Федерации</t>
  </si>
  <si>
    <t>Организация предоставления услуг юридическим лицам и индивидуальным предпринимателям, связанных с предоставлением государственных и муниципальных услуг, необходимых для начала осуществления и развития предпринимательской деятельности</t>
  </si>
  <si>
    <t>Предоставление по заданным параметрам информации о формах и условиях финансовой поддержки субъектов малого и среднего предпринимательства</t>
  </si>
  <si>
    <t>Предоставление по заданным параметрам информации об объемах и номенклатуре закупок конкретных и отдельных заказчиков, определенных в соответствии с Федеральным законом от 18 июля 2011 г. № 223-ФЗ «О закупках товаров, работ, услуг отдельными видами юридических лиц», у субъектов малого и среднего предпринимательства в текущем году</t>
  </si>
  <si>
    <t>Предоставление информации об органах государственной власти Российской Федерации, органах местного самоуправления, организациях, образующих инфраструктуру поддержки субъектов малого и среднего предпринимательства, о мерах и условиях поддержки, предоставляемой на федеральном, региональном и муниципальном уровнях субъектам малого и среднего предпринимательства</t>
  </si>
  <si>
    <t>Информирование о тренингах по программам обучения АО «Корпорация «МСП» и электронной записи на участие в таких тренингах</t>
  </si>
  <si>
    <t xml:space="preserve"> Повышение уровня финансовой грамотности населения Курской области </t>
  </si>
  <si>
    <t>Организация консультаций по повышению финансовой грамотности населения на базе филиалов АУ КО "МФЦ"</t>
  </si>
  <si>
    <t>Наименование государственной программы</t>
  </si>
  <si>
    <t>Наименование государственной услуги (работы)</t>
  </si>
  <si>
    <t>Единица измерения</t>
  </si>
  <si>
    <t xml:space="preserve">Первичная медико-санитарная помощь, не включенная в базовую программу обязательного медицинского страхования </t>
  </si>
  <si>
    <t>Число посещений</t>
  </si>
  <si>
    <t>Профилактика неинфекционных заболеваний, формирование здорового образа жизни и санитрано-гигиеническое просвящение</t>
  </si>
  <si>
    <t>Количество мероприятий</t>
  </si>
  <si>
    <t>Первичная медико-санитарная помощь в части диагностики и лечения по профилю «Наркология»</t>
  </si>
  <si>
    <t>Первичная медико-санитарная помощь в части диагностики и лечения по профилю «Фтизиатрия»</t>
  </si>
  <si>
    <t>Первичная медико-санитарная помощь в части диагностики и лечения по профилю «Психиатрия»</t>
  </si>
  <si>
    <t>Первичная медико-санитарная помощь в части диагностики и лечения по профилю «Венерология»</t>
  </si>
  <si>
    <t>Первичная медико-санитарная помощь в части диагностики и лечения по профилю «ВИЧ-инфекция»</t>
  </si>
  <si>
    <t>Число обращений</t>
  </si>
  <si>
    <t>Первичная медико-санитарная помощь, в части диагностики и лечения по профилю «Профпатология»</t>
  </si>
  <si>
    <t xml:space="preserve">Судебно-психиатрическая экспертиза </t>
  </si>
  <si>
    <t>Количество экспертиз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</si>
  <si>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</si>
  <si>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освидетельствований</t>
  </si>
  <si>
    <t>Первичная медико-санитарная помощь в части диагностики и лечения по профилю «Генетика»</t>
  </si>
  <si>
    <t>Число исследований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</si>
  <si>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«Фтизиатрия» </t>
  </si>
  <si>
    <t>Случаи госпитализации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</si>
  <si>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«Венерология» </t>
  </si>
  <si>
    <t>Случаи лечения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</si>
  <si>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«Психиатрия - наркология (в части наркологии)» 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</si>
  <si>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«Психиатрия» </t>
  </si>
  <si>
    <t>Судебно-психиатрическая  экспертиза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</si>
  <si>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«Инфекционные болезни (в части синдрома приобретенного иммунодефицита (ВИЧ-инфекции)» </t>
  </si>
  <si>
    <t xml:space="preserve">Патологическая анатомия </t>
  </si>
  <si>
    <t>Количество исследований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</si>
  <si>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«Профпатология» </t>
  </si>
  <si>
    <t>Консультация врача-психиатра</t>
  </si>
  <si>
    <t>количество консультаций</t>
  </si>
  <si>
    <t>Специализированная медицинская помощь (за исключением высокотехнологичной медицинской помощи),  включенная в базовую программу обязательного медицинского страхования</t>
  </si>
  <si>
    <t xml:space="preserve">Высокотехнологичная медицинская помощь, не включенная в базовую программу обязательного медицинского страхования, по профилю «Травматология – ортопедия» </t>
  </si>
  <si>
    <t>Число пациентов</t>
  </si>
  <si>
    <t xml:space="preserve">Высокотехнологичная медицинская помощь, не включенная в базовую программу обязательного медицинского страхования, по профилю «Сердечно-сосудистая хирургия» </t>
  </si>
  <si>
    <t>Высокотехнологичная медицинская помощь, не включенная в базовую программу обязательного медицинского страхования, по профилю "Офтальмология"</t>
  </si>
  <si>
    <t xml:space="preserve">Высокотехнологичная медицинская помощь, не включенная в базовую программу обязательного медицинского страхования, по профилю «Онкология» </t>
  </si>
  <si>
    <t xml:space="preserve">Заготовка, хранение, транспортировка и обеспечение безопасности донорской крови и ее компонентов </t>
  </si>
  <si>
    <t>Литры</t>
  </si>
  <si>
    <t xml:space="preserve">Скорая, в том числе скорая специализированная, медицинская помощь (включая медицинскую эвакуацию), включенная в базовую программу обязательного медицинского страхования, а также оказание медицинской помощи при чрезвычайных ситуациях </t>
  </si>
  <si>
    <t>Количество пациентов</t>
  </si>
  <si>
    <t>Количество койко-дней</t>
  </si>
  <si>
    <t>Организация отдыха детей и молодежи</t>
  </si>
  <si>
    <t>Количество человеко-дней пребывания</t>
  </si>
  <si>
    <t xml:space="preserve">Паллиативная медицинская помощь </t>
  </si>
  <si>
    <t xml:space="preserve">Реализация дополнительных профессиональных программ профессиональной переподготовки </t>
  </si>
  <si>
    <t xml:space="preserve">Судебно-медицинская экспертиза </t>
  </si>
  <si>
    <t xml:space="preserve">Транспортировка тел умерших, не связанная с предоставлением ритуальных услуг </t>
  </si>
  <si>
    <t>1 час работы бригады</t>
  </si>
  <si>
    <t xml:space="preserve">Ведение информационных ресурсов и баз данных </t>
  </si>
  <si>
    <t>Количество информационных ресурсов и баз данных</t>
  </si>
  <si>
    <t>Медицинское сопровождение по медицинским показаниям больных, страдающих хронической почечной недостаточностью, к месту проведения амбулаторного гемодиализа</t>
  </si>
  <si>
    <t>количество единиц</t>
  </si>
  <si>
    <t>Скорая, в том числе специализированная, медицинская помощь (включая медицинскую эвакуацию), не включенная в базовую программу обязательного медицинского страхования</t>
  </si>
  <si>
    <t>Развитие образования в Курской области</t>
  </si>
  <si>
    <t>Сестринское дело/среднее общее образование (очная)</t>
  </si>
  <si>
    <t>число обучающихся</t>
  </si>
  <si>
    <t>Сестринское дело/основное  общее образование (очная)</t>
  </si>
  <si>
    <t>Сестринское дело/среднее общее образование (очно-заочная)</t>
  </si>
  <si>
    <t>Акушерское дело/основное общее образование (очная)</t>
  </si>
  <si>
    <t>Лечебное дело/среднее общее образование (очная)</t>
  </si>
  <si>
    <t>Стоматология ортопедическая/среднее общее образование (очная)</t>
  </si>
  <si>
    <t>2023  год</t>
  </si>
  <si>
    <t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подведомственных  государственной инспекции строительного надзора Курской области</t>
  </si>
  <si>
    <t>Проведение строительного контроля застройщика при выполнения работ  по капитальному ремонту объектов капитального строительства</t>
  </si>
  <si>
    <t>Исследование конъюнктуры рынка инвестиций</t>
  </si>
  <si>
    <t>шт.</t>
  </si>
  <si>
    <t>Поддержка выставочной деятельности</t>
  </si>
  <si>
    <t>Деятельность по созданию и использованию баз данных и информационных ресурсов</t>
  </si>
  <si>
    <t>Работа по содержанию (эксплуатации) имущества, находящегося в государственной (муниципальной) собственности</t>
  </si>
  <si>
    <t>Сведения о фактических и плановых объемах оказания государственных услуг (работ) и объемах субсидий на их выполнение в 2021-2025 годах АУКО "Корпорация развития Курской области", подведомственного комитету по экономике и развитию Курской области</t>
  </si>
  <si>
    <t>2021 год</t>
  </si>
  <si>
    <t>2022 год (ожидаемое исполнение)</t>
  </si>
  <si>
    <t>2025 год</t>
  </si>
  <si>
    <t>Государственная программа Курской области "Развитие экономики и внешних связей Курской области", подпрограмма 1 "Создание благоприятных условий для привлечения инвестиций в экономику Курской области"</t>
  </si>
  <si>
    <t xml:space="preserve">Физические и юридические лица – субъекты предпринимательской и/или инвестиционной деятельности, органы государственной власти Российской Федерации, органы государственной власти Курской области и субъектов Российской Федерации, органы местного самоуправления
</t>
  </si>
  <si>
    <t xml:space="preserve"> -</t>
  </si>
  <si>
    <t>Предоставление информационной и консультационной поддержки субъектам инвестиционной деятельности, в том числе по направлениям:</t>
  </si>
  <si>
    <t>2.1</t>
  </si>
  <si>
    <t>комплексное сопровождение инвестиционных проектов (инвесторов) по принципу "одного окна"</t>
  </si>
  <si>
    <t>2.2</t>
  </si>
  <si>
    <t>мониторинг реализации инвестиционных проектов инвесторов, с которыми не заключены соглашения на сопровождение по принципу "одного окна", но по которым ГАУ "Корпорация развития Курской области" оказывает инвесторам содействие в реализации проектов</t>
  </si>
  <si>
    <t>2.3</t>
  </si>
  <si>
    <t>информирование и консультирование субъектов предпринимательской и инвестиционной деятельности об условиях реализации инвестиционных проектов на территории Курской области , в том числе на принципах ГЧП, и мерах государственной поддержки, предоставляемых инвесторам</t>
  </si>
  <si>
    <t>3</t>
  </si>
  <si>
    <t>Создание и ведение баз данных, в том числе по направлениям:</t>
  </si>
  <si>
    <t>3.1</t>
  </si>
  <si>
    <t>создание и ведение баз данных по инвестиционным проектам, сопровождаемым по принципу "одного окна" и проектам, по которым осуществляется мониторинг их реализации</t>
  </si>
  <si>
    <t>3.2</t>
  </si>
  <si>
    <t>создание и ведение сайта ГАУ "Корпорация развития Курской области" в сети "Интернет"</t>
  </si>
  <si>
    <t>Обеспечение доступным и крмфортным жильем и коммунальными услугами граждан в Курской области</t>
  </si>
  <si>
    <t>Осуществление архитектурно-строительного проектирования</t>
  </si>
  <si>
    <t>ОБУ "Курскгражданпроект"</t>
  </si>
  <si>
    <t>Реализация основных профессиональных образовательных программ профессионального образования</t>
  </si>
  <si>
    <t>ОБПОУ "КМТ"</t>
  </si>
  <si>
    <t>человек; штук; человеко-час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</si>
  <si>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комитету по управлению имуществом Курской области</t>
  </si>
  <si>
    <t>Управление государственнным  имуществом Курской области</t>
  </si>
  <si>
    <t>Рассмотрение заявлений, связанных с наличием ошибок, допущенных при определении кадастровой стоимости</t>
  </si>
  <si>
    <t>физические и юридические лица</t>
  </si>
  <si>
    <t>Количество рассмотренных заявлений, связанных с наличием ошибок, допущенных при определении кадастровой стоимости (единиц)</t>
  </si>
  <si>
    <t>Количество объектов недвижимости, в отношении которых предоставлены разъяснения (единиц)</t>
  </si>
  <si>
    <t>юридические лица</t>
  </si>
  <si>
    <t>Объем представленной информации (единиц)</t>
  </si>
  <si>
    <t>Количество выданных копий документов (единиц)</t>
  </si>
  <si>
    <t>Сбор, обработка, систематизация и накопление информации при определении кадастровой стоимости и формируемой в результате ее проведения</t>
  </si>
  <si>
    <t>Количество отчетов о сборе, обработке, систематизации и хранении информации (единиц)</t>
  </si>
  <si>
    <t>Определение кадастровой стоимости объектов недвижимости в соответствии со статьей 14 Федерального закона от 3 июля 2016 года N 237-ФЗ "О государственной кадастровой оценке"</t>
  </si>
  <si>
    <t>Количество объектов недвижимости, для которых определена кадастровая стоимость (единиц)</t>
  </si>
  <si>
    <t>Определение кадастровой стоимости объектов недвижимости в соответствии со статьей 16 Федерального закона от 3 июля 2016 года N 237-ФЗ "О государственной кадастровой оценке"</t>
  </si>
  <si>
    <t>орган исполнительной власти Курской области (комитет по управлению имуществом Курской области); физические и юридические лица</t>
  </si>
  <si>
    <t>Количество обследованных объектов (единиц)</t>
  </si>
  <si>
    <t>орган исполнительной власти Курской области (комитет по управлению имуществом Курской области)</t>
  </si>
  <si>
    <t>Количество оформленных документов (единиц)</t>
  </si>
  <si>
    <t>Обеспечение реализации полномочий Курской области по предоставлению земельных участков из земель сельскохозяйственного назначения, право государственной собственности на которые не разграничено</t>
  </si>
  <si>
    <t>Количество оформленных проектов договоров, правовых актов и решений (единиц)</t>
  </si>
  <si>
    <t>Количество рассмотренных заявлений об установлении кадастровой стоимости объекта недвижимости в размере его рыночной стоимости (единиц)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</si>
  <si>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 Подпрограмма "Создание условий для обеспечения доступным и комфортным жильем граждан в Курской области" Основное мероприятие "Обеспечение деятельности (оказание услуг) государственных учреждений"</t>
  </si>
  <si>
    <t>ед.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</si>
  <si>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комитету цифрового развития и связи Курской области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</si>
  <si>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(ФЛ)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</si>
  <si>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(ЮЛ, органы власти)</t>
  </si>
  <si>
    <t>Подбор по заданным параметрам информации о недвижимом имуществе, включенном в перечни государственного и муниципального имущества, предусмотренные частью 4 статьи 18 Федерального закона от 24 июля 2007 г.      № 209-ФЗ «О развитии малого и среднего предпринимательства в Российской Федерации», и свободном от прав третьих лиц</t>
  </si>
  <si>
    <t>Осуществление функционирования  регионального контакт-центра оперативной помощи гражданам в условиях распространения  новой коронавирусной инфекции COVID-19 по единому номеру «122»</t>
  </si>
  <si>
    <t>процент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</si>
  <si>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комитету по охране объектов культурного наследия Курской области</t>
  </si>
  <si>
    <t>Обеспечение сохранения и использования объектов культурного наследия</t>
  </si>
  <si>
    <t>документы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</si>
  <si>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учреждениями Курской области, подведомственных комитету промышленности, торговли и предпринимательства Курской области</t>
  </si>
  <si>
    <t>Проведение информационно-аналитического наблюдения за состоянием рынка определенного товара и осуществлением торговой деятельности на территории Курской области</t>
  </si>
  <si>
    <t xml:space="preserve">Органы государственной власти; органы местного самоуправления; государственные учреждения; муниципальные учреждения </t>
  </si>
  <si>
    <t>Органы государственной власти; органы местного самоуправления; государственные учреждения; муниципальные учреждения; субъекты малого и среднего предпринимательства; физические лица; индивидуальные предприниматели; юридические лица</t>
  </si>
  <si>
    <t>Физические лица; юридические лица; муниципальные учреждения</t>
  </si>
  <si>
    <t>штук</t>
  </si>
  <si>
    <t>тыс.метр кв.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</si>
  <si>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комитету по культуре Курской области</t>
  </si>
  <si>
    <t>Реализация основных профессиональных образовательных программ среднего  профессионального образования и дополнительных общеобразовательных программ областными бюджетными профессиональными образовательными учреждениями, находящимися в ведении комитета по Культуре Курской области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</si>
  <si>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подведомственными комитету образования и науки Курской области</t>
  </si>
  <si>
    <t>Реализация основных профессиональных образовательных программ профессионального обучения - программам переподготовки рабочих и служащих</t>
  </si>
  <si>
    <t>Реализация основных профессиональных образовательных программ профессионального обучения - программ повышения квалификации рабочих и служащих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</si>
  <si>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комитету природных ресурсов Курской области</t>
  </si>
  <si>
    <t>Государственная программа Курской области "Развитие лесного хозяйства в Курской области"</t>
  </si>
  <si>
    <t>Предупреждение возникновения и распространения лесных пожаров, включая территорию ООПТ</t>
  </si>
  <si>
    <t>Тушение лесных пожаров</t>
  </si>
  <si>
    <t>Выполнение работ по отводу лесосек</t>
  </si>
  <si>
    <t>Осуществление лесовосстановления и лесоразведения (согласно региональному проекту "Сохранение лесов в Курской области")</t>
  </si>
  <si>
    <t>Проведение ухода за лесами</t>
  </si>
  <si>
    <t>Профилактика возникновения очагов вредных организмов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</si>
  <si>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</si>
  <si>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Осуществление издательской деятильности (издательство газет)</t>
  </si>
  <si>
    <t>Редакции</t>
  </si>
  <si>
    <t xml:space="preserve">Производство и распространение телепрограмм </t>
  </si>
  <si>
    <t xml:space="preserve">Производство и распространение радиопрограм </t>
  </si>
  <si>
    <t>Минуты</t>
  </si>
  <si>
    <t>Производства и выпуск  сетевого издания</t>
  </si>
  <si>
    <t>АУКО РИА"Курск"</t>
  </si>
  <si>
    <t>Штук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</si>
  <si>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комитету региональной безопасности Курской области</t>
  </si>
  <si>
    <t>Защита населения и территорий от чрезвычайных ситуаций, обеспечение пожарной безопасности и безопасности людей  на водных объектах»</t>
  </si>
  <si>
    <t>комплектование слушателями учебных групп в соответствии с подлежащими обучению категориями (шт.)</t>
  </si>
  <si>
    <t xml:space="preserve">физические лица    </t>
  </si>
  <si>
    <t>Научно-методическое обеспечение</t>
  </si>
  <si>
    <t xml:space="preserve">Библиографическая обработка документов и создание каталогов </t>
  </si>
  <si>
    <t xml:space="preserve">физические лица </t>
  </si>
  <si>
    <t xml:space="preserve"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Администрации Курской области </t>
  </si>
  <si>
    <t xml:space="preserve">Содержание (эксплуатация) имущества, находящегося в 
государственной (муниципальной) собственности
</t>
  </si>
  <si>
    <t xml:space="preserve">органы государственной власти Курской области 
(Курская областная Дума, Администрация Курской области)
</t>
  </si>
  <si>
    <t>тыс. м2</t>
  </si>
  <si>
    <t>Усл. Ед</t>
  </si>
  <si>
    <t xml:space="preserve">Организация и осуществление транспортного обслуживания должностных лиц,
 государственных органов и государственных учреждений
</t>
  </si>
  <si>
    <t xml:space="preserve"> Курская областная Дума, лица, замещающие государственные должности Курской области в органах исполнительной власти Кур-ской области,  должностные лица  Администрации  Курской  области и органов исполнительной власти Курской области, органы исполнительной власти Курской области</t>
  </si>
  <si>
    <t>Машино-часы работы автомобилей</t>
  </si>
  <si>
    <t xml:space="preserve">Администрация  Курской  области </t>
  </si>
  <si>
    <t xml:space="preserve">Губернатор Курской области и сотрудники Администрации  Курской  области </t>
  </si>
  <si>
    <t>Юридическое сопровождение деятельности Администрации Курской области</t>
  </si>
  <si>
    <t xml:space="preserve">Сотрудники Администрации  Курской  области </t>
  </si>
  <si>
    <t>Аренда нежилых помещений с целью предоставления их в безвозмездное пользование  исполнительным ор-ганам Курской области</t>
  </si>
  <si>
    <t xml:space="preserve">Исполнительные органы Курской области 
</t>
  </si>
  <si>
    <t>Процент</t>
  </si>
  <si>
    <t>Реализация образовательных программ высшего образования - программ бакалавриата (Экономика) (Очная)</t>
  </si>
  <si>
    <t>Реализация образовательных программ высшего образования - программ бакалавриата (Государственное и муниципальное управление) (Очная)</t>
  </si>
  <si>
    <t>Реализация образовательных программ высшего образования - программ бакалавриата (Юриспруденция) (Очная)</t>
  </si>
  <si>
    <t>Реализация образовательных программ высшего образования - программ специалитета (Таможенное дело) (Очная)</t>
  </si>
  <si>
    <t>Реализация образовательных программ высшего образования - программ магистратуры (Экономика) (Очная)</t>
  </si>
  <si>
    <t>Реализация образовательных программ высшего образования - программ магистратуры (Государственное и муниципальное управление) (Очная)</t>
  </si>
  <si>
    <t>Реализация образовательных программ высшего образования - программ магистратуры (Юриспруденция) (Очная)</t>
  </si>
  <si>
    <t>Реализация образовательных программ высшего образования - программ магистратуры (Экономика) (Очно-заочная)</t>
  </si>
  <si>
    <t>Реализация образовательных программ высшего образования - программ магистратуры (Государственное и муниципальное управление) (Очно-заочная)</t>
  </si>
  <si>
    <t>Реализация образовательных программ высшего образования - программ магистратуры (Юриспруденция) (Очно-заочная)</t>
  </si>
  <si>
    <t xml:space="preserve">Реализация дополнительных профессиональных программ повышения квалификации (Очная с применением дистанционных образовательных технологий)  </t>
  </si>
  <si>
    <t>Научно-методическое обеспечение (Научное (в том числе научно-правовое обеспечение, экспертиза проектов нормативных правовых актов, подготовка аналитических отчетов заключений справок), организационно-техническое и учебно-методическое обеспечение)</t>
  </si>
  <si>
    <t xml:space="preserve">Количество отчетов итогам научного, организационно-технического или учебно-методического обеспечения </t>
  </si>
  <si>
    <t>Проведение прикладных научных исследований (Научные исследования и разработки )</t>
  </si>
  <si>
    <t>Количество научно-исследовательских работ- единиц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</si>
  <si>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комитету социального обеспечения, материнства и детства Курской области</t>
  </si>
  <si>
    <t>Предоставление социального обслуживания в форме на дому</t>
  </si>
  <si>
    <t>Гражданин  частично или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</si>
  <si>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социального обслуживания в полустационарной форме</t>
  </si>
  <si>
    <t>Предоставление социального обслуживания в стационарной форме</t>
  </si>
  <si>
    <t>Обеспечение отдельных категорий граждан продовольственными товарами по сниженным ценам в автономном социальном учреждении Курской области «Ветеран»</t>
  </si>
  <si>
    <t xml:space="preserve"> участники Великой Отечественной войны;
- инвалиды Великой Отечественной войны  и инвалиды боевых действий;
      - лица, проработавшие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награжденные орденами или медалями СССР за самоотверженный труд в период Великой Отечественной войны, в возрасте старше 80 лет и являющиеся инвалидами; 
      - матери или отцы, супруга (супруг), не вступившие (не вступивший) в повторный брак, и несовершеннолетние дети военнослужащих, сотрудников правоохранительных органов, погибших (умерших) при исполнении воинского долга в Республике Афганистан, Чеченской Республике, а также при исполнении должностных обязанностей; 
- участники разминирования территории Курской области в 1943 - 1948 гг.;
- реабилитированные лица и лица, пострадавшие от политических репрессий; 
- бывшие несовершеннолетние узники фашистских лагерей, гетто и других мест принудительного содержания, созданных фашистами и их союзниками в период Второй мировой войны;
- лица, награжденные знаком «Жителю блокадного Ленинграда», «Житель осажденного Севастополя»;
    - военнослужащие и лица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системы, ставшие инвалидами вследствие ранения, контузии или увечья, полученные при исполнении обязанностей военной службы (служебных обязанностей)</t>
  </si>
  <si>
    <t>Организация отдыха семей, взявших на воспитание детей-сирот и детей, оставшихся без попечения родителей</t>
  </si>
  <si>
    <t>Семьи, взявшие на воспитание детей-сирот и детей, оставшихся без попечения родителей</t>
  </si>
  <si>
    <t>2022год (ожидаемое исполнение)</t>
  </si>
  <si>
    <t>17 621,661</t>
  </si>
  <si>
    <t>Повышение эффективности реализации молодежной политики, создание благоприятных условий для развития туризма и развития системы оздоровления и отдыха детей в Курской области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</si>
  <si>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ценностей.</t>
  </si>
  <si>
    <t>Физические лица от 7до 18 лет</t>
  </si>
  <si>
    <t>объем оказания государственных усуг (работ)</t>
  </si>
  <si>
    <t>ГП "Развитие здравоохранения в Курской области"</t>
  </si>
  <si>
    <t>население Курской области</t>
  </si>
  <si>
    <t>Диспансерное наблюдение</t>
  </si>
  <si>
    <t>количество человек</t>
  </si>
  <si>
    <t>ГП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</si>
  <si>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количество вызовов</t>
  </si>
  <si>
    <t>ГП "Развитие образования в Курской области"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</si>
  <si>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подведомственными комитету здравоохранения Курской области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</si>
  <si>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подведомственными комитету по физической культуре и спорту Курской области</t>
  </si>
  <si>
    <t>Подведомственные учреждения органов исполнительной власти Курской области</t>
  </si>
  <si>
    <t>8 548, 8</t>
  </si>
  <si>
    <t>11 262, 1</t>
  </si>
  <si>
    <t>шт., лист печатный</t>
  </si>
  <si>
    <t>х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</si>
  <si>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комитету жилищно-коммунального хозяйства и ТЭК Курской области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</si>
  <si>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комитету строительства Курской области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</si>
  <si>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комитету информации и печати Курской области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</si>
  <si>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комитету молодежной политики Курской области</t>
  </si>
  <si>
    <t xml:space="preserve">Сведения о фактических и плановых объемах оказания государственных услуг (работ) и объемах субсидий на их выполнение в 2021-2025 годах бюджетным учреждениям Курской области, подведомственным комитету архитектуры и градостроительства Курской области </t>
  </si>
  <si>
    <t>Сведения о фактических и плановых объемах оказания государственных услуг (работ) и объемах субсидий на их выполнение в 2021-2025 годах государственными бюджетными и автономными учреждениями Курской области, подведомственных управлению ветеринарии Курской области</t>
  </si>
  <si>
    <t>"Развитие культуры в Курской области"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</si>
</sst>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#,##0.000"/>
    <numFmt numFmtId="165" formatCode="#,##0.0"/>
    <numFmt numFmtId="166" formatCode="_-* #,##0.00_р_._-;\-* #,##0.00_р_._-;_-* &quot;-&quot;??_р_._-;_-@_-"/>
    <numFmt numFmtId="169" formatCode="#,##0.0000"/>
    <numFmt numFmtId="170" formatCode="0.0**"/>
  </numFmts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4"/>
      <color theme="1"/>
      <name val="Times New Roman"/>
    </font>
    <font>
      <b/>
      <sz val="14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indexed="2"/>
      <name val="Times New Roman"/>
    </font>
    <font>
      <sz val="14"/>
      <color theme="1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13">
      <alignment horizontal="left" vertical="top" wrapText="1"/>
    </xf>
    <xf numFmtId="0" fontId="18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23" fillId="28" borderId="0" applyNumberFormat="0" applyBorder="0" applyAlignment="0" applyProtection="0"/>
    <xf numFmtId="0" fontId="27" fillId="29" borderId="42" applyNumberFormat="0" applyAlignment="0" applyProtection="0"/>
    <xf numFmtId="0" fontId="29" fillId="30" borderId="45" applyNumberFormat="0" applyAlignment="0" applyProtection="0"/>
    <xf numFmtId="0" fontId="3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19" fillId="0" borderId="39" applyNumberFormat="0" applyFill="0" applyAlignment="0" applyProtection="0"/>
    <xf numFmtId="0" fontId="20" fillId="0" borderId="40" applyNumberFormat="0" applyFill="0" applyAlignment="0" applyProtection="0"/>
    <xf numFmtId="0" fontId="21" fillId="0" borderId="41" applyNumberFormat="0" applyFill="0" applyAlignment="0" applyProtection="0"/>
    <xf numFmtId="0" fontId="21" fillId="0" borderId="0" applyNumberFormat="0" applyFill="0" applyBorder="0" applyAlignment="0" applyProtection="0"/>
    <xf numFmtId="0" fontId="25" fillId="32" borderId="42" applyNumberFormat="0" applyAlignment="0" applyProtection="0"/>
    <xf numFmtId="0" fontId="28" fillId="0" borderId="44" applyNumberFormat="0" applyFill="0" applyAlignment="0" applyProtection="0"/>
    <xf numFmtId="0" fontId="24" fillId="33" borderId="0" applyNumberFormat="0" applyBorder="0" applyAlignment="0" applyProtection="0"/>
    <xf numFmtId="0" fontId="1" fillId="34" borderId="46" applyNumberFormat="0" applyFont="0" applyAlignment="0" applyProtection="0"/>
    <xf numFmtId="0" fontId="26" fillId="29" borderId="43" applyNumberFormat="0" applyAlignment="0" applyProtection="0"/>
    <xf numFmtId="0" fontId="34" fillId="0" borderId="0" applyNumberFormat="0" applyFill="0" applyBorder="0" applyAlignment="0" applyProtection="0"/>
    <xf numFmtId="0" fontId="32" fillId="0" borderId="47" applyNumberFormat="0" applyFill="0" applyAlignment="0" applyProtection="0"/>
    <xf numFmtId="0" fontId="30" fillId="0" borderId="0" applyNumberFormat="0" applyFill="0" applyBorder="0" applyAlignment="0" applyProtection="0"/>
  </cellStyleXfs>
  <cellXfs count="344">
    <xf numFmtId="0" fontId="0" fillId="0" borderId="0" xfId="0"/>
    <xf numFmtId="0" fontId="6" fillId="0" borderId="0" xfId="3" applyFont="1"/>
    <xf numFmtId="0" fontId="7" fillId="0" borderId="1" xfId="3" applyFont="1" applyBorder="1" applyAlignment="1">
      <alignment horizontal="center" vertical="center" wrapText="1"/>
    </xf>
    <xf numFmtId="3" fontId="6" fillId="0" borderId="3" xfId="3" applyNumberFormat="1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3" xfId="3" applyFont="1" applyBorder="1" applyAlignment="1">
      <alignment horizontal="left" vertical="center" wrapText="1"/>
    </xf>
    <xf numFmtId="165" fontId="6" fillId="0" borderId="3" xfId="3" applyNumberFormat="1" applyFont="1" applyBorder="1" applyAlignment="1">
      <alignment horizontal="center" vertical="center"/>
    </xf>
    <xf numFmtId="0" fontId="7" fillId="0" borderId="9" xfId="3" applyFont="1" applyBorder="1" applyAlignment="1">
      <alignment horizontal="center"/>
    </xf>
    <xf numFmtId="165" fontId="7" fillId="0" borderId="9" xfId="3" applyNumberFormat="1" applyFont="1" applyBorder="1" applyAlignment="1">
      <alignment horizontal="center"/>
    </xf>
    <xf numFmtId="0" fontId="6" fillId="0" borderId="0" xfId="3" applyFont="1" applyBorder="1" applyAlignment="1">
      <alignment horizontal="center" vertical="top" wrapText="1"/>
    </xf>
    <xf numFmtId="165" fontId="6" fillId="0" borderId="0" xfId="3" applyNumberFormat="1" applyFont="1" applyBorder="1" applyAlignment="1">
      <alignment horizontal="center" vertical="top" wrapText="1"/>
    </xf>
    <xf numFmtId="0" fontId="6" fillId="0" borderId="0" xfId="3" applyFont="1" applyBorder="1"/>
    <xf numFmtId="0" fontId="7" fillId="0" borderId="0" xfId="3" applyFont="1" applyBorder="1" applyAlignment="1">
      <alignment horizontal="center"/>
    </xf>
    <xf numFmtId="165" fontId="7" fillId="0" borderId="0" xfId="3" applyNumberFormat="1" applyFont="1" applyBorder="1" applyAlignment="1">
      <alignment horizontal="center"/>
    </xf>
    <xf numFmtId="0" fontId="6" fillId="0" borderId="0" xfId="3" applyFont="1" applyBorder="1" applyAlignment="1">
      <alignment horizontal="center" vertical="center" wrapText="1"/>
    </xf>
    <xf numFmtId="165" fontId="6" fillId="0" borderId="0" xfId="3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164" fontId="6" fillId="0" borderId="3" xfId="3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top" wrapText="1"/>
    </xf>
    <xf numFmtId="0" fontId="7" fillId="0" borderId="0" xfId="3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/>
    </xf>
    <xf numFmtId="165" fontId="6" fillId="2" borderId="3" xfId="3" applyNumberFormat="1" applyFont="1" applyFill="1" applyBorder="1" applyAlignment="1">
      <alignment horizontal="center" vertical="center"/>
    </xf>
    <xf numFmtId="0" fontId="6" fillId="0" borderId="3" xfId="3" applyFont="1" applyBorder="1" applyAlignment="1">
      <alignment vertical="top" wrapText="1"/>
    </xf>
    <xf numFmtId="0" fontId="6" fillId="0" borderId="3" xfId="3" applyFont="1" applyBorder="1" applyAlignment="1">
      <alignment horizontal="center" vertical="top" wrapText="1"/>
    </xf>
    <xf numFmtId="1" fontId="5" fillId="0" borderId="3" xfId="3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166" fontId="8" fillId="2" borderId="3" xfId="2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3" fontId="11" fillId="0" borderId="3" xfId="3" applyNumberFormat="1" applyFont="1" applyBorder="1" applyAlignment="1">
      <alignment horizontal="center" vertical="center"/>
    </xf>
    <xf numFmtId="1" fontId="14" fillId="0" borderId="3" xfId="3" applyNumberFormat="1" applyFont="1" applyBorder="1" applyAlignment="1">
      <alignment horizontal="center" vertical="center"/>
    </xf>
    <xf numFmtId="0" fontId="15" fillId="0" borderId="9" xfId="3" applyFont="1" applyBorder="1" applyAlignment="1">
      <alignment horizontal="center"/>
    </xf>
    <xf numFmtId="1" fontId="6" fillId="0" borderId="3" xfId="3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vertical="center" wrapText="1"/>
    </xf>
    <xf numFmtId="165" fontId="6" fillId="0" borderId="3" xfId="3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/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8" fillId="0" borderId="0" xfId="0" applyFont="1" applyBorder="1"/>
    <xf numFmtId="3" fontId="6" fillId="0" borderId="3" xfId="3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center" vertical="top" wrapText="1"/>
    </xf>
    <xf numFmtId="0" fontId="6" fillId="0" borderId="0" xfId="3" applyFont="1" applyAlignment="1">
      <alignment horizontal="left" vertical="top" wrapText="1"/>
    </xf>
    <xf numFmtId="165" fontId="6" fillId="0" borderId="0" xfId="3" applyNumberFormat="1" applyFont="1" applyAlignment="1">
      <alignment horizontal="center" vertical="top" wrapText="1"/>
    </xf>
    <xf numFmtId="0" fontId="7" fillId="0" borderId="0" xfId="3" applyFont="1" applyAlignment="1">
      <alignment wrapText="1"/>
    </xf>
    <xf numFmtId="165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/>
    <xf numFmtId="0" fontId="6" fillId="0" borderId="0" xfId="3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0" fontId="6" fillId="0" borderId="0" xfId="3" applyFont="1" applyBorder="1" applyAlignment="1">
      <alignment horizontal="left" vertical="top" wrapText="1"/>
    </xf>
    <xf numFmtId="0" fontId="7" fillId="0" borderId="0" xfId="3" applyFont="1" applyBorder="1" applyAlignment="1"/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49" fontId="6" fillId="0" borderId="3" xfId="3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left" vertical="center" wrapText="1"/>
    </xf>
    <xf numFmtId="165" fontId="7" fillId="0" borderId="3" xfId="3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left" vertical="center" wrapText="1"/>
    </xf>
    <xf numFmtId="164" fontId="6" fillId="0" borderId="3" xfId="3" applyNumberFormat="1" applyFont="1" applyBorder="1" applyAlignment="1">
      <alignment horizontal="center" vertical="center" wrapText="1"/>
    </xf>
    <xf numFmtId="0" fontId="6" fillId="0" borderId="3" xfId="3" applyNumberFormat="1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 vertical="top" wrapText="1"/>
    </xf>
    <xf numFmtId="0" fontId="7" fillId="0" borderId="0" xfId="3" applyFont="1" applyBorder="1" applyAlignment="1"/>
    <xf numFmtId="0" fontId="6" fillId="0" borderId="3" xfId="3" applyFont="1" applyBorder="1" applyAlignment="1">
      <alignment horizontal="center" vertical="center" wrapText="1"/>
    </xf>
    <xf numFmtId="0" fontId="7" fillId="0" borderId="0" xfId="3" applyFont="1"/>
    <xf numFmtId="0" fontId="6" fillId="0" borderId="0" xfId="3" applyFont="1" applyAlignment="1">
      <alignment horizontal="left" vertical="top" wrapText="1"/>
    </xf>
    <xf numFmtId="0" fontId="6" fillId="0" borderId="3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20" xfId="3" applyFont="1" applyBorder="1" applyAlignment="1">
      <alignment horizontal="center" vertical="center"/>
    </xf>
    <xf numFmtId="3" fontId="6" fillId="0" borderId="19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justify" vertical="center" wrapText="1"/>
    </xf>
    <xf numFmtId="165" fontId="6" fillId="0" borderId="19" xfId="3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12" xfId="3" applyFont="1" applyBorder="1" applyAlignment="1">
      <alignment horizontal="center"/>
    </xf>
    <xf numFmtId="165" fontId="7" fillId="0" borderId="12" xfId="3" applyNumberFormat="1" applyFont="1" applyBorder="1" applyAlignment="1">
      <alignment horizontal="center"/>
    </xf>
    <xf numFmtId="0" fontId="6" fillId="0" borderId="0" xfId="3" applyFont="1" applyBorder="1" applyAlignment="1">
      <alignment horizontal="left" vertical="top" wrapText="1"/>
    </xf>
    <xf numFmtId="0" fontId="7" fillId="0" borderId="0" xfId="3" applyFont="1" applyBorder="1" applyAlignment="1"/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3" fontId="11" fillId="0" borderId="25" xfId="3" applyNumberFormat="1" applyFont="1" applyBorder="1" applyAlignment="1">
      <alignment horizontal="center" vertical="center"/>
    </xf>
    <xf numFmtId="0" fontId="7" fillId="0" borderId="0" xfId="3" applyFont="1" applyBorder="1" applyAlignment="1"/>
    <xf numFmtId="0" fontId="6" fillId="0" borderId="3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 vertical="top" wrapText="1"/>
    </xf>
    <xf numFmtId="0" fontId="6" fillId="0" borderId="3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top" wrapText="1"/>
    </xf>
    <xf numFmtId="0" fontId="7" fillId="0" borderId="0" xfId="3" applyFont="1" applyBorder="1" applyAlignment="1"/>
    <xf numFmtId="0" fontId="7" fillId="0" borderId="0" xfId="3" applyFont="1" applyBorder="1" applyAlignment="1">
      <alignment horizont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0" borderId="0" xfId="3" applyFont="1" applyBorder="1" applyAlignment="1"/>
    <xf numFmtId="0" fontId="5" fillId="0" borderId="0" xfId="3" applyFont="1" applyBorder="1" applyAlignment="1">
      <alignment vertical="center" wrapText="1"/>
    </xf>
    <xf numFmtId="165" fontId="5" fillId="0" borderId="0" xfId="3" applyNumberFormat="1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/>
    </xf>
    <xf numFmtId="4" fontId="6" fillId="0" borderId="3" xfId="3" applyNumberFormat="1" applyFont="1" applyBorder="1" applyAlignment="1">
      <alignment horizontal="center" vertical="center"/>
    </xf>
    <xf numFmtId="169" fontId="6" fillId="0" borderId="3" xfId="3" applyNumberFormat="1" applyFont="1" applyBorder="1" applyAlignment="1">
      <alignment horizontal="center" vertical="center"/>
    </xf>
    <xf numFmtId="4" fontId="6" fillId="0" borderId="3" xfId="3" applyNumberFormat="1" applyFont="1" applyBorder="1" applyAlignment="1">
      <alignment horizontal="left" vertical="center" wrapText="1"/>
    </xf>
    <xf numFmtId="4" fontId="6" fillId="0" borderId="3" xfId="3" applyNumberFormat="1" applyFont="1" applyBorder="1" applyAlignment="1">
      <alignment horizontal="center" vertical="center" wrapText="1"/>
    </xf>
    <xf numFmtId="4" fontId="7" fillId="0" borderId="9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 vertical="top" wrapText="1"/>
    </xf>
    <xf numFmtId="0" fontId="6" fillId="0" borderId="3" xfId="3" applyFont="1" applyBorder="1" applyAlignment="1">
      <alignment horizontal="left" wrapText="1"/>
    </xf>
    <xf numFmtId="3" fontId="6" fillId="0" borderId="3" xfId="3" applyNumberFormat="1" applyFont="1" applyBorder="1" applyAlignment="1">
      <alignment horizontal="center"/>
    </xf>
    <xf numFmtId="165" fontId="6" fillId="0" borderId="3" xfId="3" applyNumberFormat="1" applyFont="1" applyBorder="1" applyAlignment="1">
      <alignment horizontal="center"/>
    </xf>
    <xf numFmtId="0" fontId="6" fillId="0" borderId="0" xfId="3" applyFont="1" applyAlignment="1"/>
    <xf numFmtId="0" fontId="6" fillId="0" borderId="3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/>
    </xf>
    <xf numFmtId="0" fontId="5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left" wrapText="1"/>
    </xf>
    <xf numFmtId="0" fontId="5" fillId="0" borderId="0" xfId="3" applyFont="1" applyBorder="1" applyAlignment="1">
      <alignment horizontal="center" wrapText="1"/>
    </xf>
    <xf numFmtId="0" fontId="5" fillId="0" borderId="0" xfId="3" applyFont="1" applyBorder="1"/>
    <xf numFmtId="0" fontId="5" fillId="0" borderId="0" xfId="3" applyFont="1" applyBorder="1" applyAlignment="1">
      <alignment horizontal="left" vertical="top" wrapText="1"/>
    </xf>
    <xf numFmtId="0" fontId="5" fillId="0" borderId="0" xfId="3" applyFont="1" applyBorder="1" applyAlignment="1">
      <alignment vertical="center"/>
    </xf>
    <xf numFmtId="1" fontId="6" fillId="0" borderId="2" xfId="3" applyNumberFormat="1" applyFont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left" vertical="center" wrapText="1"/>
    </xf>
    <xf numFmtId="165" fontId="6" fillId="2" borderId="3" xfId="3" applyNumberFormat="1" applyFont="1" applyFill="1" applyBorder="1" applyAlignment="1">
      <alignment horizontal="center" vertical="center" wrapText="1"/>
    </xf>
    <xf numFmtId="1" fontId="6" fillId="2" borderId="3" xfId="3" applyNumberFormat="1" applyFont="1" applyFill="1" applyBorder="1" applyAlignment="1">
      <alignment horizontal="center" vertical="center" wrapText="1"/>
    </xf>
    <xf numFmtId="3" fontId="6" fillId="0" borderId="2" xfId="3" applyNumberFormat="1" applyFont="1" applyBorder="1" applyAlignment="1">
      <alignment horizontal="center" vertical="center" wrapText="1"/>
    </xf>
    <xf numFmtId="0" fontId="6" fillId="2" borderId="0" xfId="3" applyFont="1" applyFill="1" applyAlignment="1">
      <alignment vertical="center"/>
    </xf>
    <xf numFmtId="0" fontId="6" fillId="0" borderId="3" xfId="3" applyFont="1" applyBorder="1" applyAlignment="1">
      <alignment horizontal="center" vertical="center" wrapText="1"/>
    </xf>
    <xf numFmtId="0" fontId="7" fillId="0" borderId="0" xfId="3" applyFont="1" applyBorder="1" applyAlignment="1"/>
    <xf numFmtId="0" fontId="6" fillId="0" borderId="0" xfId="3" applyFont="1" applyBorder="1" applyAlignment="1">
      <alignment horizontal="left" vertical="top" wrapText="1"/>
    </xf>
    <xf numFmtId="0" fontId="11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5" fontId="6" fillId="0" borderId="2" xfId="3" applyNumberFormat="1" applyFont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0" borderId="9" xfId="3" applyNumberFormat="1" applyFont="1" applyBorder="1" applyAlignment="1">
      <alignment horizontal="center" vertical="center"/>
    </xf>
    <xf numFmtId="169" fontId="6" fillId="0" borderId="0" xfId="3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7" fillId="0" borderId="0" xfId="3" applyFont="1" applyBorder="1" applyAlignment="1"/>
    <xf numFmtId="0" fontId="6" fillId="0" borderId="3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 vertical="top" wrapText="1"/>
    </xf>
    <xf numFmtId="0" fontId="6" fillId="2" borderId="3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37" fillId="0" borderId="0" xfId="3" applyFont="1"/>
    <xf numFmtId="0" fontId="38" fillId="0" borderId="24" xfId="3" applyFont="1" applyBorder="1" applyAlignment="1">
      <alignment horizontal="center" vertical="center" wrapText="1"/>
    </xf>
    <xf numFmtId="0" fontId="37" fillId="0" borderId="26" xfId="3" applyFont="1" applyBorder="1" applyAlignment="1">
      <alignment horizontal="center" vertical="center" wrapText="1"/>
    </xf>
    <xf numFmtId="0" fontId="37" fillId="0" borderId="26" xfId="3" applyFont="1" applyBorder="1" applyAlignment="1">
      <alignment horizontal="center" vertical="center"/>
    </xf>
    <xf numFmtId="3" fontId="37" fillId="0" borderId="26" xfId="3" applyNumberFormat="1" applyFont="1" applyBorder="1" applyAlignment="1">
      <alignment horizontal="center" vertical="center"/>
    </xf>
    <xf numFmtId="3" fontId="37" fillId="0" borderId="25" xfId="3" applyNumberFormat="1" applyFont="1" applyBorder="1" applyAlignment="1">
      <alignment horizontal="center" vertical="center"/>
    </xf>
    <xf numFmtId="0" fontId="37" fillId="0" borderId="0" xfId="3" applyFont="1" applyAlignment="1">
      <alignment vertical="center"/>
    </xf>
    <xf numFmtId="0" fontId="37" fillId="0" borderId="26" xfId="3" applyFont="1" applyBorder="1" applyAlignment="1">
      <alignment horizontal="left" vertical="center" wrapText="1"/>
    </xf>
    <xf numFmtId="3" fontId="39" fillId="0" borderId="29" xfId="3" applyNumberFormat="1" applyFont="1" applyBorder="1" applyAlignment="1">
      <alignment horizontal="center" vertical="center"/>
    </xf>
    <xf numFmtId="3" fontId="37" fillId="0" borderId="30" xfId="3" applyNumberFormat="1" applyFont="1" applyBorder="1" applyAlignment="1">
      <alignment horizontal="center" vertical="center"/>
    </xf>
    <xf numFmtId="3" fontId="40" fillId="0" borderId="26" xfId="3" applyNumberFormat="1" applyFont="1" applyBorder="1" applyAlignment="1">
      <alignment horizontal="center" vertical="center"/>
    </xf>
    <xf numFmtId="0" fontId="39" fillId="0" borderId="29" xfId="3" applyFont="1" applyBorder="1" applyAlignment="1">
      <alignment horizontal="center" vertical="center" wrapText="1"/>
    </xf>
    <xf numFmtId="1" fontId="37" fillId="0" borderId="30" xfId="3" applyNumberFormat="1" applyFont="1" applyBorder="1" applyAlignment="1">
      <alignment horizontal="center" vertical="center" wrapText="1"/>
    </xf>
    <xf numFmtId="1" fontId="37" fillId="0" borderId="26" xfId="3" applyNumberFormat="1" applyFont="1" applyBorder="1" applyAlignment="1">
      <alignment horizontal="center" vertical="center" wrapText="1"/>
    </xf>
    <xf numFmtId="0" fontId="39" fillId="0" borderId="31" xfId="3" applyFont="1" applyBorder="1" applyAlignment="1">
      <alignment horizontal="center" vertical="center" wrapText="1"/>
    </xf>
    <xf numFmtId="1" fontId="37" fillId="0" borderId="32" xfId="3" applyNumberFormat="1" applyFont="1" applyBorder="1" applyAlignment="1">
      <alignment horizontal="center" vertical="center" wrapText="1"/>
    </xf>
    <xf numFmtId="1" fontId="37" fillId="0" borderId="25" xfId="3" applyNumberFormat="1" applyFont="1" applyBorder="1" applyAlignment="1">
      <alignment horizontal="center" vertical="center" wrapText="1"/>
    </xf>
    <xf numFmtId="3" fontId="40" fillId="0" borderId="25" xfId="3" applyNumberFormat="1" applyFont="1" applyBorder="1" applyAlignment="1">
      <alignment horizontal="center" vertical="center"/>
    </xf>
    <xf numFmtId="0" fontId="39" fillId="0" borderId="26" xfId="3" applyFont="1" applyBorder="1" applyAlignment="1">
      <alignment horizontal="center" vertical="center" wrapText="1"/>
    </xf>
    <xf numFmtId="0" fontId="39" fillId="0" borderId="25" xfId="3" applyFont="1" applyBorder="1" applyAlignment="1">
      <alignment horizontal="center" vertical="center" wrapText="1"/>
    </xf>
    <xf numFmtId="0" fontId="37" fillId="0" borderId="25" xfId="3" applyFont="1" applyBorder="1" applyAlignment="1">
      <alignment horizontal="center" vertical="center" wrapText="1"/>
    </xf>
    <xf numFmtId="0" fontId="38" fillId="0" borderId="36" xfId="3" applyFont="1" applyBorder="1" applyAlignment="1">
      <alignment horizontal="center"/>
    </xf>
    <xf numFmtId="3" fontId="38" fillId="0" borderId="36" xfId="3" applyNumberFormat="1" applyFont="1" applyBorder="1" applyAlignment="1">
      <alignment horizontal="center"/>
    </xf>
    <xf numFmtId="0" fontId="37" fillId="0" borderId="0" xfId="3" applyFont="1" applyAlignment="1">
      <alignment horizontal="center" vertical="top" wrapText="1"/>
    </xf>
    <xf numFmtId="0" fontId="37" fillId="0" borderId="0" xfId="3" applyFont="1" applyAlignment="1">
      <alignment horizontal="left" vertical="top" wrapText="1"/>
    </xf>
    <xf numFmtId="165" fontId="37" fillId="0" borderId="0" xfId="3" applyNumberFormat="1" applyFont="1" applyAlignment="1">
      <alignment horizontal="center" vertical="top" wrapText="1"/>
    </xf>
    <xf numFmtId="164" fontId="37" fillId="0" borderId="0" xfId="3" applyNumberFormat="1" applyFont="1" applyAlignment="1">
      <alignment horizontal="center" vertical="top" wrapText="1"/>
    </xf>
    <xf numFmtId="0" fontId="38" fillId="0" borderId="0" xfId="3" applyFont="1" applyAlignment="1">
      <alignment wrapText="1"/>
    </xf>
    <xf numFmtId="165" fontId="38" fillId="0" borderId="0" xfId="3" applyNumberFormat="1" applyFont="1" applyAlignment="1">
      <alignment horizontal="center"/>
    </xf>
    <xf numFmtId="0" fontId="38" fillId="0" borderId="0" xfId="3" applyFont="1" applyAlignment="1">
      <alignment horizontal="center"/>
    </xf>
    <xf numFmtId="0" fontId="38" fillId="0" borderId="0" xfId="3" applyFont="1"/>
    <xf numFmtId="0" fontId="37" fillId="0" borderId="0" xfId="3" applyFont="1" applyAlignment="1">
      <alignment horizontal="center" vertical="center" wrapText="1"/>
    </xf>
    <xf numFmtId="165" fontId="37" fillId="0" borderId="0" xfId="3" applyNumberFormat="1" applyFont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0" xfId="3" applyFont="1" applyAlignment="1">
      <alignment horizontal="left" vertical="top" wrapText="1"/>
    </xf>
    <xf numFmtId="0" fontId="7" fillId="0" borderId="0" xfId="3" applyFont="1"/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170" fontId="6" fillId="0" borderId="0" xfId="3" applyNumberFormat="1" applyFont="1"/>
    <xf numFmtId="4" fontId="6" fillId="2" borderId="3" xfId="3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/>
    </xf>
    <xf numFmtId="170" fontId="7" fillId="0" borderId="0" xfId="3" applyNumberFormat="1" applyFont="1"/>
    <xf numFmtId="0" fontId="6" fillId="0" borderId="0" xfId="3" applyFont="1" applyBorder="1" applyAlignment="1">
      <alignment wrapText="1"/>
    </xf>
    <xf numFmtId="0" fontId="6" fillId="0" borderId="0" xfId="0" applyFont="1" applyBorder="1" applyAlignment="1">
      <alignment wrapText="1"/>
    </xf>
    <xf numFmtId="165" fontId="6" fillId="2" borderId="2" xfId="3" applyNumberFormat="1" applyFont="1" applyFill="1" applyBorder="1" applyAlignment="1">
      <alignment horizontal="center" vertical="center"/>
    </xf>
    <xf numFmtId="165" fontId="6" fillId="2" borderId="6" xfId="3" applyNumberFormat="1" applyFont="1" applyFill="1" applyBorder="1" applyAlignment="1">
      <alignment horizontal="center" vertical="center"/>
    </xf>
    <xf numFmtId="165" fontId="6" fillId="2" borderId="4" xfId="3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horizontal="left" vertical="top" wrapText="1"/>
    </xf>
    <xf numFmtId="0" fontId="9" fillId="0" borderId="0" xfId="3" applyFont="1" applyAlignment="1">
      <alignment horizontal="center" vertical="center" wrapText="1"/>
    </xf>
    <xf numFmtId="0" fontId="10" fillId="0" borderId="0" xfId="0" applyFont="1" applyAlignment="1"/>
    <xf numFmtId="0" fontId="6" fillId="0" borderId="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wrapText="1"/>
    </xf>
    <xf numFmtId="0" fontId="7" fillId="0" borderId="11" xfId="3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7" fillId="0" borderId="0" xfId="3" applyFont="1" applyBorder="1" applyAlignment="1"/>
    <xf numFmtId="0" fontId="5" fillId="0" borderId="0" xfId="3" applyFont="1" applyBorder="1" applyAlignment="1">
      <alignment horizontal="left" vertical="top" wrapText="1"/>
    </xf>
    <xf numFmtId="0" fontId="7" fillId="0" borderId="0" xfId="3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" fontId="6" fillId="2" borderId="37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38" xfId="0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left" vertical="top" wrapText="1"/>
    </xf>
    <xf numFmtId="0" fontId="6" fillId="0" borderId="0" xfId="3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7" fillId="0" borderId="0" xfId="3" applyFont="1"/>
    <xf numFmtId="0" fontId="7" fillId="0" borderId="0" xfId="3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" xfId="3" applyFont="1" applyBorder="1" applyAlignment="1">
      <alignment horizontal="center" vertical="top" wrapText="1"/>
    </xf>
    <xf numFmtId="0" fontId="6" fillId="0" borderId="6" xfId="3" applyFont="1" applyBorder="1" applyAlignment="1">
      <alignment horizontal="center" vertical="top" wrapText="1"/>
    </xf>
    <xf numFmtId="0" fontId="6" fillId="0" borderId="4" xfId="3" applyFont="1" applyBorder="1" applyAlignment="1">
      <alignment horizontal="center" vertical="top" wrapText="1"/>
    </xf>
    <xf numFmtId="0" fontId="6" fillId="0" borderId="2" xfId="3" applyFont="1" applyBorder="1" applyAlignment="1">
      <alignment horizontal="center" vertical="top"/>
    </xf>
    <xf numFmtId="0" fontId="6" fillId="0" borderId="6" xfId="3" applyFont="1" applyBorder="1" applyAlignment="1">
      <alignment horizontal="center" vertical="top"/>
    </xf>
    <xf numFmtId="0" fontId="6" fillId="0" borderId="4" xfId="3" applyFont="1" applyBorder="1" applyAlignment="1">
      <alignment horizontal="center" vertical="top"/>
    </xf>
    <xf numFmtId="0" fontId="10" fillId="0" borderId="0" xfId="0" applyFont="1"/>
    <xf numFmtId="0" fontId="6" fillId="2" borderId="3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0" borderId="6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3" xfId="3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3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wrapText="1"/>
    </xf>
    <xf numFmtId="0" fontId="7" fillId="0" borderId="22" xfId="3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14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5" fillId="0" borderId="0" xfId="3" applyFont="1" applyBorder="1" applyAlignment="1"/>
    <xf numFmtId="0" fontId="5" fillId="0" borderId="0" xfId="0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37" fillId="0" borderId="0" xfId="3" applyFont="1" applyAlignment="1">
      <alignment wrapText="1"/>
    </xf>
    <xf numFmtId="0" fontId="37" fillId="0" borderId="0" xfId="0" applyFont="1" applyAlignment="1">
      <alignment wrapText="1"/>
    </xf>
    <xf numFmtId="0" fontId="38" fillId="0" borderId="33" xfId="3" applyFont="1" applyBorder="1" applyAlignment="1">
      <alignment horizontal="center" wrapText="1"/>
    </xf>
    <xf numFmtId="0" fontId="38" fillId="0" borderId="34" xfId="3" applyFont="1" applyBorder="1" applyAlignment="1">
      <alignment horizontal="center" wrapText="1"/>
    </xf>
    <xf numFmtId="0" fontId="37" fillId="0" borderId="35" xfId="0" applyFont="1" applyBorder="1" applyAlignment="1">
      <alignment horizontal="center" wrapText="1"/>
    </xf>
    <xf numFmtId="0" fontId="41" fillId="0" borderId="0" xfId="0" applyFont="1" applyAlignment="1">
      <alignment horizontal="left" wrapText="1"/>
    </xf>
    <xf numFmtId="0" fontId="38" fillId="0" borderId="0" xfId="3" applyFont="1"/>
    <xf numFmtId="0" fontId="38" fillId="0" borderId="0" xfId="3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0" xfId="3" applyFont="1" applyAlignment="1">
      <alignment horizontal="left" vertical="top" wrapText="1"/>
    </xf>
    <xf numFmtId="0" fontId="35" fillId="0" borderId="0" xfId="3" applyFont="1" applyAlignment="1">
      <alignment horizontal="center" vertical="center" wrapText="1"/>
    </xf>
    <xf numFmtId="0" fontId="36" fillId="0" borderId="0" xfId="0" applyFont="1"/>
    <xf numFmtId="0" fontId="37" fillId="0" borderId="25" xfId="3" applyFont="1" applyBorder="1" applyAlignment="1">
      <alignment horizontal="center" vertical="center"/>
    </xf>
    <xf numFmtId="0" fontId="37" fillId="0" borderId="27" xfId="3" applyFont="1" applyBorder="1" applyAlignment="1">
      <alignment horizontal="center" vertical="center"/>
    </xf>
    <xf numFmtId="0" fontId="37" fillId="0" borderId="25" xfId="3" applyFont="1" applyBorder="1" applyAlignment="1">
      <alignment horizontal="center" vertical="center" wrapText="1"/>
    </xf>
    <xf numFmtId="0" fontId="37" fillId="0" borderId="27" xfId="3" applyFont="1" applyBorder="1" applyAlignment="1">
      <alignment horizontal="center" vertical="center" wrapText="1"/>
    </xf>
    <xf numFmtId="0" fontId="37" fillId="0" borderId="26" xfId="3" applyFont="1" applyBorder="1" applyAlignment="1">
      <alignment horizontal="center" vertical="center" wrapText="1"/>
    </xf>
    <xf numFmtId="0" fontId="37" fillId="0" borderId="28" xfId="3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5" fillId="0" borderId="3" xfId="3" applyNumberFormat="1" applyFont="1" applyBorder="1" applyAlignment="1">
      <alignment horizontal="center" vertical="center"/>
    </xf>
    <xf numFmtId="165" fontId="14" fillId="0" borderId="3" xfId="3" applyNumberFormat="1" applyFont="1" applyBorder="1" applyAlignment="1">
      <alignment horizontal="center" vertical="center"/>
    </xf>
    <xf numFmtId="165" fontId="15" fillId="0" borderId="9" xfId="3" applyNumberFormat="1" applyFont="1" applyBorder="1" applyAlignment="1">
      <alignment horizontal="center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65" fontId="6" fillId="0" borderId="3" xfId="2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/>
    </xf>
    <xf numFmtId="165" fontId="7" fillId="0" borderId="3" xfId="2" applyNumberFormat="1" applyFont="1" applyBorder="1" applyAlignment="1">
      <alignment horizontal="center" vertical="center"/>
    </xf>
    <xf numFmtId="165" fontId="11" fillId="0" borderId="26" xfId="0" applyNumberFormat="1" applyFont="1" applyBorder="1" applyAlignment="1">
      <alignment horizontal="center" vertical="center" wrapText="1"/>
    </xf>
    <xf numFmtId="165" fontId="37" fillId="0" borderId="25" xfId="3" applyNumberFormat="1" applyFont="1" applyBorder="1" applyAlignment="1">
      <alignment horizontal="center" vertical="center"/>
    </xf>
    <xf numFmtId="165" fontId="38" fillId="0" borderId="36" xfId="3" applyNumberFormat="1" applyFont="1" applyBorder="1" applyAlignment="1">
      <alignment horizontal="center"/>
    </xf>
    <xf numFmtId="165" fontId="11" fillId="0" borderId="25" xfId="3" applyNumberFormat="1" applyFont="1" applyBorder="1" applyAlignment="1">
      <alignment horizontal="center" vertical="center"/>
    </xf>
    <xf numFmtId="165" fontId="37" fillId="0" borderId="25" xfId="3" applyNumberFormat="1" applyFont="1" applyBorder="1" applyAlignment="1">
      <alignment horizontal="center" vertical="center"/>
    </xf>
    <xf numFmtId="165" fontId="37" fillId="0" borderId="28" xfId="3" applyNumberFormat="1" applyFont="1" applyBorder="1" applyAlignment="1">
      <alignment horizontal="center" vertical="center"/>
    </xf>
    <xf numFmtId="165" fontId="37" fillId="0" borderId="27" xfId="3" applyNumberFormat="1" applyFont="1" applyBorder="1" applyAlignment="1">
      <alignment horizontal="center" vertical="center"/>
    </xf>
  </cellXfs>
  <cellStyles count="47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66" xfId="4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Обычный" xfId="0" builtinId="0"/>
    <cellStyle name="Обычный 10" xfId="5"/>
    <cellStyle name="Обычный 2" xfId="1"/>
    <cellStyle name="Обычный 5" xfId="3"/>
    <cellStyle name="Финансовый" xfId="2" builtinId="3"/>
  </cellStyles>
  <dxfs count="323">
    <dxf>
      <fill>
        <patternFill patternType="solid">
          <bgColor rgb="FFFF99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FF99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FF99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FF99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FF99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2:O57"/>
  <sheetViews>
    <sheetView tabSelected="1" zoomScale="70" zoomScaleNormal="70" zoomScaleSheetLayoutView="100" workbookViewId="0">
      <selection activeCell="H33" sqref="H33"/>
    </sheetView>
  </sheetViews>
  <sheetFormatPr defaultColWidth="9.140625" defaultRowHeight="15.75"/>
  <cols>
    <col min="1" max="1" width="9.140625" style="1"/>
    <col min="2" max="2" width="21.140625" style="1" customWidth="1"/>
    <col min="3" max="3" width="31.140625" style="1" customWidth="1"/>
    <col min="4" max="4" width="25.42578125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353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38" customHeight="1">
      <c r="A9" s="235"/>
      <c r="B9" s="237"/>
      <c r="C9" s="237"/>
      <c r="D9" s="237"/>
      <c r="E9" s="237"/>
      <c r="F9" s="110" t="s">
        <v>6</v>
      </c>
      <c r="G9" s="110" t="s">
        <v>7</v>
      </c>
      <c r="H9" s="110" t="s">
        <v>8</v>
      </c>
      <c r="I9" s="110" t="s">
        <v>9</v>
      </c>
      <c r="J9" s="110" t="s">
        <v>8</v>
      </c>
      <c r="K9" s="110" t="s">
        <v>10</v>
      </c>
      <c r="L9" s="110" t="s">
        <v>11</v>
      </c>
      <c r="M9" s="110" t="s">
        <v>10</v>
      </c>
      <c r="N9" s="110" t="s">
        <v>8</v>
      </c>
      <c r="O9" s="110" t="s">
        <v>10</v>
      </c>
    </row>
    <row r="10" spans="1:15" s="4" customFormat="1" ht="21" customHeight="1">
      <c r="A10" s="111">
        <v>1</v>
      </c>
      <c r="B10" s="111">
        <v>2</v>
      </c>
      <c r="C10" s="111">
        <v>3</v>
      </c>
      <c r="D10" s="111">
        <v>4</v>
      </c>
      <c r="E10" s="11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31.5">
      <c r="A11" s="111"/>
      <c r="B11" s="111"/>
      <c r="C11" s="42" t="s">
        <v>44</v>
      </c>
      <c r="D11" s="110" t="s">
        <v>349</v>
      </c>
      <c r="E11" s="111" t="s">
        <v>53</v>
      </c>
      <c r="F11" s="3">
        <v>8</v>
      </c>
      <c r="G11" s="24">
        <v>8037.5039999999999</v>
      </c>
      <c r="H11" s="3">
        <v>4</v>
      </c>
      <c r="I11" s="24">
        <f>(SUM(H11*1044875.52))/1000</f>
        <v>4179.5020800000002</v>
      </c>
      <c r="J11" s="3">
        <v>4</v>
      </c>
      <c r="K11" s="24">
        <f>I11</f>
        <v>4179.5020800000002</v>
      </c>
      <c r="L11" s="3">
        <v>4</v>
      </c>
      <c r="M11" s="24">
        <f>K11</f>
        <v>4179.5020800000002</v>
      </c>
      <c r="N11" s="3">
        <v>4</v>
      </c>
      <c r="O11" s="24">
        <f>M11</f>
        <v>4179.5020800000002</v>
      </c>
    </row>
    <row r="12" spans="1:15" s="4" customFormat="1" ht="48" customHeight="1">
      <c r="A12" s="111"/>
      <c r="B12" s="111"/>
      <c r="C12" s="42" t="s">
        <v>45</v>
      </c>
      <c r="D12" s="110" t="s">
        <v>349</v>
      </c>
      <c r="E12" s="111" t="s">
        <v>53</v>
      </c>
      <c r="F12" s="3">
        <v>4</v>
      </c>
      <c r="G12" s="24">
        <v>7236.0010000000002</v>
      </c>
      <c r="H12" s="3">
        <v>5</v>
      </c>
      <c r="I12" s="24">
        <v>9904</v>
      </c>
      <c r="J12" s="3">
        <v>2</v>
      </c>
      <c r="K12" s="24">
        <v>8664</v>
      </c>
      <c r="L12" s="3">
        <v>2</v>
      </c>
      <c r="M12" s="24">
        <f>K12</f>
        <v>8664</v>
      </c>
      <c r="N12" s="3">
        <v>2</v>
      </c>
      <c r="O12" s="24">
        <f>M12</f>
        <v>8664</v>
      </c>
    </row>
    <row r="13" spans="1:15" s="4" customFormat="1" ht="49.5" customHeight="1">
      <c r="A13" s="111"/>
      <c r="B13" s="111"/>
      <c r="C13" s="42" t="s">
        <v>350</v>
      </c>
      <c r="D13" s="110" t="s">
        <v>46</v>
      </c>
      <c r="E13" s="111" t="s">
        <v>53</v>
      </c>
      <c r="F13" s="3">
        <v>2</v>
      </c>
      <c r="G13" s="24">
        <v>3618.0010000000002</v>
      </c>
      <c r="H13" s="3">
        <v>1</v>
      </c>
      <c r="I13" s="24">
        <v>2165.9540000000002</v>
      </c>
      <c r="J13" s="3">
        <v>1</v>
      </c>
      <c r="K13" s="24">
        <f>I13</f>
        <v>2165.9540000000002</v>
      </c>
      <c r="L13" s="3">
        <v>1</v>
      </c>
      <c r="M13" s="24">
        <f>K13</f>
        <v>2165.9540000000002</v>
      </c>
      <c r="N13" s="3">
        <v>1</v>
      </c>
      <c r="O13" s="24">
        <f>M13</f>
        <v>2165.9540000000002</v>
      </c>
    </row>
    <row r="14" spans="1:15" s="4" customFormat="1" ht="69" customHeight="1">
      <c r="A14" s="111"/>
      <c r="B14" s="111"/>
      <c r="C14" s="42" t="s">
        <v>351</v>
      </c>
      <c r="D14" s="110" t="s">
        <v>352</v>
      </c>
      <c r="E14" s="111" t="s">
        <v>53</v>
      </c>
      <c r="F14" s="3">
        <v>3</v>
      </c>
      <c r="G14" s="24">
        <v>5944.9560000000001</v>
      </c>
      <c r="H14" s="3">
        <v>5</v>
      </c>
      <c r="I14" s="24">
        <v>11329.74</v>
      </c>
      <c r="J14" s="3">
        <v>3</v>
      </c>
      <c r="K14" s="24">
        <v>10829.74</v>
      </c>
      <c r="L14" s="3">
        <v>3</v>
      </c>
      <c r="M14" s="24">
        <f>K14</f>
        <v>10829.74</v>
      </c>
      <c r="N14" s="3">
        <v>3</v>
      </c>
      <c r="O14" s="24">
        <f>M14</f>
        <v>10829.74</v>
      </c>
    </row>
    <row r="15" spans="1:15" ht="94.5" customHeight="1">
      <c r="A15" s="111"/>
      <c r="B15" s="111"/>
      <c r="C15" s="174" t="s">
        <v>354</v>
      </c>
      <c r="D15" s="173" t="s">
        <v>355</v>
      </c>
      <c r="E15" s="173" t="s">
        <v>356</v>
      </c>
      <c r="F15" s="23"/>
      <c r="G15" s="228">
        <v>246250.48800000001</v>
      </c>
      <c r="H15" s="23">
        <v>34</v>
      </c>
      <c r="I15" s="228">
        <v>261159.13800000001</v>
      </c>
      <c r="J15" s="23">
        <v>34</v>
      </c>
      <c r="K15" s="228">
        <v>266332.12</v>
      </c>
      <c r="L15" s="23">
        <v>34</v>
      </c>
      <c r="M15" s="228">
        <v>266332.12</v>
      </c>
      <c r="N15" s="23">
        <v>34</v>
      </c>
      <c r="O15" s="228">
        <v>266332.12</v>
      </c>
    </row>
    <row r="16" spans="1:15" ht="94.5" customHeight="1">
      <c r="A16" s="111"/>
      <c r="B16" s="111"/>
      <c r="C16" s="174" t="s">
        <v>354</v>
      </c>
      <c r="D16" s="173" t="s">
        <v>355</v>
      </c>
      <c r="E16" s="175" t="s">
        <v>357</v>
      </c>
      <c r="F16" s="23">
        <v>2</v>
      </c>
      <c r="G16" s="229"/>
      <c r="H16" s="23">
        <v>8</v>
      </c>
      <c r="I16" s="229"/>
      <c r="J16" s="23">
        <v>2</v>
      </c>
      <c r="K16" s="229"/>
      <c r="L16" s="23">
        <v>2</v>
      </c>
      <c r="M16" s="229"/>
      <c r="N16" s="23">
        <v>2</v>
      </c>
      <c r="O16" s="229"/>
    </row>
    <row r="17" spans="1:15" ht="274.5" customHeight="1">
      <c r="A17" s="111"/>
      <c r="B17" s="111"/>
      <c r="C17" s="174" t="s">
        <v>358</v>
      </c>
      <c r="D17" s="173" t="s">
        <v>359</v>
      </c>
      <c r="E17" s="173" t="s">
        <v>360</v>
      </c>
      <c r="F17" s="23"/>
      <c r="G17" s="229"/>
      <c r="H17" s="23">
        <v>185894</v>
      </c>
      <c r="I17" s="229"/>
      <c r="J17" s="23">
        <v>185462</v>
      </c>
      <c r="K17" s="229"/>
      <c r="L17" s="23">
        <v>185932</v>
      </c>
      <c r="M17" s="229"/>
      <c r="N17" s="23">
        <v>185932</v>
      </c>
      <c r="O17" s="229"/>
    </row>
    <row r="18" spans="1:15" ht="126">
      <c r="A18" s="111"/>
      <c r="B18" s="111"/>
      <c r="C18" s="174" t="s">
        <v>48</v>
      </c>
      <c r="D18" s="173" t="s">
        <v>361</v>
      </c>
      <c r="E18" s="175" t="s">
        <v>39</v>
      </c>
      <c r="F18" s="136"/>
      <c r="G18" s="229"/>
      <c r="H18" s="136">
        <v>44</v>
      </c>
      <c r="I18" s="229"/>
      <c r="J18" s="136">
        <v>44</v>
      </c>
      <c r="K18" s="229"/>
      <c r="L18" s="136">
        <v>44</v>
      </c>
      <c r="M18" s="229"/>
      <c r="N18" s="136">
        <v>44</v>
      </c>
      <c r="O18" s="229"/>
    </row>
    <row r="19" spans="1:15" ht="71.25" customHeight="1">
      <c r="A19" s="111"/>
      <c r="B19" s="111"/>
      <c r="C19" s="137" t="s">
        <v>49</v>
      </c>
      <c r="D19" s="173" t="s">
        <v>362</v>
      </c>
      <c r="E19" s="173" t="s">
        <v>39</v>
      </c>
      <c r="F19" s="138"/>
      <c r="G19" s="230"/>
      <c r="H19" s="139">
        <v>186</v>
      </c>
      <c r="I19" s="229"/>
      <c r="J19" s="139">
        <v>186</v>
      </c>
      <c r="K19" s="229"/>
      <c r="L19" s="23">
        <v>186</v>
      </c>
      <c r="M19" s="229"/>
      <c r="N19" s="23">
        <v>186</v>
      </c>
      <c r="O19" s="229"/>
    </row>
    <row r="20" spans="1:15" ht="63">
      <c r="A20" s="111"/>
      <c r="B20" s="111"/>
      <c r="C20" s="173" t="s">
        <v>363</v>
      </c>
      <c r="D20" s="173" t="s">
        <v>364</v>
      </c>
      <c r="E20" s="173" t="s">
        <v>39</v>
      </c>
      <c r="F20" s="23"/>
      <c r="G20" s="24"/>
      <c r="H20" s="23">
        <v>11</v>
      </c>
      <c r="I20" s="229"/>
      <c r="J20" s="23">
        <v>11</v>
      </c>
      <c r="K20" s="229"/>
      <c r="L20" s="23">
        <v>11</v>
      </c>
      <c r="M20" s="229"/>
      <c r="N20" s="23">
        <v>11</v>
      </c>
      <c r="O20" s="229"/>
    </row>
    <row r="21" spans="1:15" ht="78.75">
      <c r="A21" s="111"/>
      <c r="B21" s="111"/>
      <c r="C21" s="173" t="s">
        <v>365</v>
      </c>
      <c r="D21" s="173" t="s">
        <v>366</v>
      </c>
      <c r="E21" s="173" t="s">
        <v>367</v>
      </c>
      <c r="F21" s="23"/>
      <c r="G21" s="24"/>
      <c r="H21" s="23">
        <v>100</v>
      </c>
      <c r="I21" s="230"/>
      <c r="J21" s="23">
        <v>100</v>
      </c>
      <c r="K21" s="230"/>
      <c r="L21" s="23">
        <v>100</v>
      </c>
      <c r="M21" s="230"/>
      <c r="N21" s="23">
        <v>100</v>
      </c>
      <c r="O21" s="230"/>
    </row>
    <row r="22" spans="1:15" ht="78.75">
      <c r="A22" s="111"/>
      <c r="B22" s="111"/>
      <c r="C22" s="110" t="s">
        <v>368</v>
      </c>
      <c r="D22" s="110" t="s">
        <v>38</v>
      </c>
      <c r="E22" s="111" t="s">
        <v>39</v>
      </c>
      <c r="F22" s="3">
        <v>80</v>
      </c>
      <c r="G22" s="6">
        <v>9714.232</v>
      </c>
      <c r="H22" s="3">
        <v>80</v>
      </c>
      <c r="I22" s="6">
        <v>9775.5190000000002</v>
      </c>
      <c r="J22" s="3">
        <v>79</v>
      </c>
      <c r="K22" s="6">
        <v>9872.3430000000008</v>
      </c>
      <c r="L22" s="3">
        <v>79</v>
      </c>
      <c r="M22" s="6">
        <v>10193.641</v>
      </c>
      <c r="N22" s="3">
        <v>79</v>
      </c>
      <c r="O22" s="6">
        <v>10193.641</v>
      </c>
    </row>
    <row r="23" spans="1:15" ht="110.25">
      <c r="A23" s="111"/>
      <c r="B23" s="111"/>
      <c r="C23" s="110" t="s">
        <v>369</v>
      </c>
      <c r="D23" s="110" t="s">
        <v>38</v>
      </c>
      <c r="E23" s="111" t="s">
        <v>39</v>
      </c>
      <c r="F23" s="3">
        <v>96</v>
      </c>
      <c r="G23" s="6">
        <v>11657.078</v>
      </c>
      <c r="H23" s="3">
        <v>96</v>
      </c>
      <c r="I23" s="6">
        <v>11730.621999999999</v>
      </c>
      <c r="J23" s="3">
        <v>90</v>
      </c>
      <c r="K23" s="6">
        <v>11246.973</v>
      </c>
      <c r="L23" s="3">
        <v>90</v>
      </c>
      <c r="M23" s="6">
        <v>11613.008</v>
      </c>
      <c r="N23" s="3">
        <v>90</v>
      </c>
      <c r="O23" s="6">
        <v>11613.008</v>
      </c>
    </row>
    <row r="24" spans="1:15" ht="78.75">
      <c r="A24" s="111"/>
      <c r="B24" s="111"/>
      <c r="C24" s="110" t="s">
        <v>370</v>
      </c>
      <c r="D24" s="110" t="s">
        <v>38</v>
      </c>
      <c r="E24" s="111" t="s">
        <v>39</v>
      </c>
      <c r="F24" s="3"/>
      <c r="G24" s="6"/>
      <c r="H24" s="3"/>
      <c r="I24" s="6"/>
      <c r="J24" s="3">
        <v>10</v>
      </c>
      <c r="K24" s="6">
        <v>1249.664</v>
      </c>
      <c r="L24" s="3">
        <v>10</v>
      </c>
      <c r="M24" s="6">
        <v>1290.3340000000001</v>
      </c>
      <c r="N24" s="3">
        <v>10</v>
      </c>
      <c r="O24" s="6">
        <v>1290.3340000000001</v>
      </c>
    </row>
    <row r="25" spans="1:15" ht="78.75">
      <c r="A25" s="111"/>
      <c r="B25" s="111"/>
      <c r="C25" s="110" t="s">
        <v>371</v>
      </c>
      <c r="D25" s="110" t="s">
        <v>38</v>
      </c>
      <c r="E25" s="111" t="s">
        <v>39</v>
      </c>
      <c r="F25" s="3">
        <v>108</v>
      </c>
      <c r="G25" s="6">
        <v>13114.213</v>
      </c>
      <c r="H25" s="3">
        <v>110</v>
      </c>
      <c r="I25" s="6">
        <v>13441.338</v>
      </c>
      <c r="J25" s="3">
        <v>106</v>
      </c>
      <c r="K25" s="6">
        <v>13246.434999999999</v>
      </c>
      <c r="L25" s="3">
        <v>106</v>
      </c>
      <c r="M25" s="6">
        <v>13677.543</v>
      </c>
      <c r="N25" s="3">
        <v>106</v>
      </c>
      <c r="O25" s="6">
        <v>13677.543</v>
      </c>
    </row>
    <row r="26" spans="1:15" ht="84" customHeight="1">
      <c r="A26" s="111"/>
      <c r="B26" s="111"/>
      <c r="C26" s="110" t="s">
        <v>372</v>
      </c>
      <c r="D26" s="110" t="s">
        <v>38</v>
      </c>
      <c r="E26" s="111" t="s">
        <v>39</v>
      </c>
      <c r="F26" s="3">
        <v>44</v>
      </c>
      <c r="G26" s="6">
        <v>5730.4260000000004</v>
      </c>
      <c r="H26" s="3">
        <v>44</v>
      </c>
      <c r="I26" s="6">
        <v>5783.6750000000002</v>
      </c>
      <c r="J26" s="3">
        <v>37</v>
      </c>
      <c r="K26" s="6">
        <v>4977.0929999999998</v>
      </c>
      <c r="L26" s="3">
        <v>37</v>
      </c>
      <c r="M26" s="6">
        <v>5145.6080000000002</v>
      </c>
      <c r="N26" s="3">
        <v>37</v>
      </c>
      <c r="O26" s="6">
        <v>5145.6080000000002</v>
      </c>
    </row>
    <row r="27" spans="1:15" ht="113.25" customHeight="1">
      <c r="A27" s="111"/>
      <c r="B27" s="111"/>
      <c r="C27" s="110" t="s">
        <v>373</v>
      </c>
      <c r="D27" s="110" t="s">
        <v>38</v>
      </c>
      <c r="E27" s="111" t="s">
        <v>39</v>
      </c>
      <c r="F27" s="62">
        <v>46</v>
      </c>
      <c r="G27" s="6">
        <v>5990.9</v>
      </c>
      <c r="H27" s="41">
        <v>46</v>
      </c>
      <c r="I27" s="6">
        <v>6046.5690000000004</v>
      </c>
      <c r="J27" s="41">
        <v>39</v>
      </c>
      <c r="K27" s="6">
        <v>5246.125</v>
      </c>
      <c r="L27" s="41">
        <v>39</v>
      </c>
      <c r="M27" s="6">
        <v>5423.7489999999998</v>
      </c>
      <c r="N27" s="41">
        <v>39</v>
      </c>
      <c r="O27" s="6">
        <v>5423.7489999999998</v>
      </c>
    </row>
    <row r="28" spans="1:15" ht="81.75" customHeight="1">
      <c r="A28" s="111"/>
      <c r="B28" s="111"/>
      <c r="C28" s="110" t="s">
        <v>374</v>
      </c>
      <c r="D28" s="110" t="s">
        <v>38</v>
      </c>
      <c r="E28" s="111" t="s">
        <v>39</v>
      </c>
      <c r="F28" s="140"/>
      <c r="G28" s="168"/>
      <c r="H28" s="135"/>
      <c r="I28" s="168"/>
      <c r="J28" s="135">
        <v>15</v>
      </c>
      <c r="K28" s="168">
        <v>2017.74</v>
      </c>
      <c r="L28" s="135">
        <v>15</v>
      </c>
      <c r="M28" s="168">
        <v>2086.0569999999998</v>
      </c>
      <c r="N28" s="135">
        <v>15</v>
      </c>
      <c r="O28" s="168">
        <v>2086.0569999999998</v>
      </c>
    </row>
    <row r="29" spans="1:15" ht="84" customHeight="1">
      <c r="A29" s="111"/>
      <c r="B29" s="111"/>
      <c r="C29" s="110" t="s">
        <v>375</v>
      </c>
      <c r="D29" s="110" t="s">
        <v>38</v>
      </c>
      <c r="E29" s="111" t="s">
        <v>39</v>
      </c>
      <c r="F29" s="140">
        <v>45</v>
      </c>
      <c r="G29" s="168">
        <v>1420.8019999999999</v>
      </c>
      <c r="H29" s="135">
        <v>45</v>
      </c>
      <c r="I29" s="168">
        <v>1434.798</v>
      </c>
      <c r="J29" s="135">
        <v>37</v>
      </c>
      <c r="K29" s="168">
        <v>1205.1130000000001</v>
      </c>
      <c r="L29" s="135">
        <v>37</v>
      </c>
      <c r="M29" s="168">
        <v>1248.7449999999999</v>
      </c>
      <c r="N29" s="135">
        <v>37</v>
      </c>
      <c r="O29" s="168">
        <v>1248.7449999999999</v>
      </c>
    </row>
    <row r="30" spans="1:15" ht="115.5" customHeight="1">
      <c r="A30" s="111"/>
      <c r="B30" s="111"/>
      <c r="C30" s="110" t="s">
        <v>376</v>
      </c>
      <c r="D30" s="110" t="s">
        <v>38</v>
      </c>
      <c r="E30" s="111" t="s">
        <v>39</v>
      </c>
      <c r="F30" s="140">
        <v>45</v>
      </c>
      <c r="G30" s="168">
        <v>1420.8019999999999</v>
      </c>
      <c r="H30" s="135">
        <v>45</v>
      </c>
      <c r="I30" s="168">
        <v>1434.798</v>
      </c>
      <c r="J30" s="135">
        <v>45</v>
      </c>
      <c r="K30" s="168">
        <v>1465.6790000000001</v>
      </c>
      <c r="L30" s="135">
        <v>45</v>
      </c>
      <c r="M30" s="168">
        <v>1518.7439999999999</v>
      </c>
      <c r="N30" s="135">
        <v>45</v>
      </c>
      <c r="O30" s="168">
        <v>1518.7439999999999</v>
      </c>
    </row>
    <row r="31" spans="1:15" ht="97.5" customHeight="1">
      <c r="A31" s="111"/>
      <c r="B31" s="111"/>
      <c r="C31" s="110" t="s">
        <v>377</v>
      </c>
      <c r="D31" s="110" t="s">
        <v>38</v>
      </c>
      <c r="E31" s="111" t="s">
        <v>39</v>
      </c>
      <c r="F31" s="140"/>
      <c r="G31" s="168"/>
      <c r="H31" s="135"/>
      <c r="I31" s="168"/>
      <c r="J31" s="135">
        <v>8</v>
      </c>
      <c r="K31" s="168">
        <v>260.565</v>
      </c>
      <c r="L31" s="135">
        <v>8</v>
      </c>
      <c r="M31" s="168">
        <v>269.99900000000002</v>
      </c>
      <c r="N31" s="135">
        <v>8</v>
      </c>
      <c r="O31" s="168">
        <v>269.99900000000002</v>
      </c>
    </row>
    <row r="32" spans="1:15" ht="101.25" customHeight="1">
      <c r="A32" s="111"/>
      <c r="B32" s="111"/>
      <c r="C32" s="110" t="s">
        <v>378</v>
      </c>
      <c r="D32" s="109" t="s">
        <v>40</v>
      </c>
      <c r="E32" s="109" t="s">
        <v>41</v>
      </c>
      <c r="F32" s="135">
        <v>15618</v>
      </c>
      <c r="G32" s="168">
        <v>1829.682</v>
      </c>
      <c r="H32" s="135">
        <v>15618</v>
      </c>
      <c r="I32" s="168">
        <v>1770.21</v>
      </c>
      <c r="J32" s="135">
        <v>15618</v>
      </c>
      <c r="K32" s="168">
        <v>1724.3820000000001</v>
      </c>
      <c r="L32" s="135">
        <v>15618</v>
      </c>
      <c r="M32" s="168">
        <v>1698.0360000000001</v>
      </c>
      <c r="N32" s="135">
        <v>15618</v>
      </c>
      <c r="O32" s="168">
        <v>1698.0360000000001</v>
      </c>
    </row>
    <row r="33" spans="1:15" ht="180" customHeight="1">
      <c r="A33" s="111"/>
      <c r="B33" s="111"/>
      <c r="C33" s="164" t="s">
        <v>379</v>
      </c>
      <c r="D33" s="163" t="s">
        <v>380</v>
      </c>
      <c r="E33" s="163" t="s">
        <v>42</v>
      </c>
      <c r="F33" s="140">
        <v>2</v>
      </c>
      <c r="G33" s="168">
        <v>546.35299999999995</v>
      </c>
      <c r="H33" s="135">
        <v>2</v>
      </c>
      <c r="I33" s="168">
        <v>546.36300000000006</v>
      </c>
      <c r="J33" s="135">
        <v>2</v>
      </c>
      <c r="K33" s="168">
        <v>547.06600000000003</v>
      </c>
      <c r="L33" s="135">
        <v>2</v>
      </c>
      <c r="M33" s="168">
        <v>546.34299999999996</v>
      </c>
      <c r="N33" s="135">
        <v>2</v>
      </c>
      <c r="O33" s="168">
        <v>546.34299999999996</v>
      </c>
    </row>
    <row r="34" spans="1:15" ht="63">
      <c r="A34" s="111"/>
      <c r="B34" s="111"/>
      <c r="C34" s="164" t="s">
        <v>381</v>
      </c>
      <c r="D34" s="163" t="s">
        <v>382</v>
      </c>
      <c r="E34" s="163" t="s">
        <v>42</v>
      </c>
      <c r="F34" s="140">
        <v>12</v>
      </c>
      <c r="G34" s="168">
        <v>7449.0339999999997</v>
      </c>
      <c r="H34" s="135">
        <v>13</v>
      </c>
      <c r="I34" s="168">
        <v>15466.474</v>
      </c>
      <c r="J34" s="135">
        <v>13</v>
      </c>
      <c r="K34" s="168">
        <v>21273.404999999999</v>
      </c>
      <c r="L34" s="135">
        <v>13</v>
      </c>
      <c r="M34" s="168">
        <v>15202.834999999999</v>
      </c>
      <c r="N34" s="135">
        <v>13</v>
      </c>
      <c r="O34" s="168">
        <v>15202.834999999999</v>
      </c>
    </row>
    <row r="35" spans="1:15" s="11" customFormat="1" ht="26.25" customHeight="1" thickBot="1">
      <c r="A35" s="239" t="s">
        <v>1</v>
      </c>
      <c r="B35" s="240"/>
      <c r="C35" s="241"/>
      <c r="D35" s="7" t="s">
        <v>2</v>
      </c>
      <c r="E35" s="7" t="s">
        <v>2</v>
      </c>
      <c r="F35" s="7" t="s">
        <v>2</v>
      </c>
      <c r="G35" s="8">
        <f>SUM(G11:G34)</f>
        <v>329960.47200000001</v>
      </c>
      <c r="H35" s="7" t="s">
        <v>2</v>
      </c>
      <c r="I35" s="8">
        <f>SUM(I11:I34)</f>
        <v>356168.70008000004</v>
      </c>
      <c r="J35" s="7" t="s">
        <v>2</v>
      </c>
      <c r="K35" s="8">
        <f>SUM(K11:K34)</f>
        <v>366503.89908</v>
      </c>
      <c r="L35" s="7" t="s">
        <v>2</v>
      </c>
      <c r="M35" s="8">
        <f>SUM(M11:M34)</f>
        <v>362085.95808000001</v>
      </c>
      <c r="N35" s="7" t="s">
        <v>2</v>
      </c>
      <c r="O35" s="8">
        <f>SUM(O11:O34)</f>
        <v>362085.95808000001</v>
      </c>
    </row>
    <row r="36" spans="1:15" s="11" customFormat="1" ht="179.25" customHeight="1">
      <c r="A36" s="9"/>
      <c r="B36" s="9"/>
      <c r="C36" s="106"/>
      <c r="D36" s="9"/>
      <c r="E36" s="9"/>
      <c r="F36" s="9"/>
      <c r="G36" s="9"/>
      <c r="H36" s="9"/>
      <c r="I36" s="10"/>
      <c r="J36" s="10"/>
      <c r="K36" s="9"/>
      <c r="L36" s="10"/>
      <c r="M36" s="9"/>
      <c r="N36" s="10"/>
      <c r="O36" s="9"/>
    </row>
    <row r="37" spans="1:15" s="11" customFormat="1" ht="150" customHeight="1">
      <c r="A37" s="21"/>
      <c r="B37" s="21"/>
      <c r="C37" s="242"/>
      <c r="D37" s="242"/>
      <c r="E37" s="242"/>
      <c r="F37" s="242"/>
      <c r="G37" s="242"/>
      <c r="H37" s="242"/>
      <c r="I37" s="13"/>
      <c r="J37" s="12"/>
      <c r="K37" s="13"/>
      <c r="L37" s="12"/>
      <c r="M37" s="13"/>
      <c r="N37" s="12"/>
      <c r="O37" s="13"/>
    </row>
    <row r="38" spans="1:15" s="11" customFormat="1" ht="194.25" customHeight="1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</row>
    <row r="39" spans="1:15" s="11" customFormat="1" ht="195.75" customHeight="1">
      <c r="A39" s="129"/>
      <c r="B39" s="130"/>
      <c r="C39" s="131"/>
      <c r="D39" s="131"/>
      <c r="E39" s="130"/>
      <c r="F39" s="107"/>
      <c r="G39" s="107"/>
      <c r="H39" s="107"/>
      <c r="I39" s="107"/>
      <c r="J39" s="107"/>
      <c r="K39" s="107"/>
      <c r="L39" s="107"/>
      <c r="M39" s="107"/>
      <c r="N39" s="107"/>
      <c r="O39" s="107"/>
    </row>
    <row r="40" spans="1:15" s="11" customFormat="1" ht="107.25" customHeight="1">
      <c r="A40" s="129"/>
      <c r="B40" s="129"/>
      <c r="C40" s="129"/>
      <c r="D40" s="129"/>
      <c r="E40" s="129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s="11" customFormat="1" ht="92.25" customHeight="1">
      <c r="A41" s="132"/>
      <c r="B41" s="133"/>
      <c r="C41" s="132"/>
      <c r="D41" s="132"/>
      <c r="E41" s="134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s="11" customFormat="1" ht="279" customHeight="1">
      <c r="A42" s="244"/>
      <c r="B42" s="244"/>
      <c r="C42" s="244"/>
      <c r="D42" s="244"/>
      <c r="E42" s="244"/>
      <c r="F42" s="12"/>
      <c r="G42" s="13"/>
      <c r="H42" s="12"/>
      <c r="I42" s="13"/>
      <c r="J42" s="12"/>
      <c r="K42" s="13"/>
      <c r="L42" s="12"/>
      <c r="M42" s="13"/>
      <c r="N42" s="12"/>
      <c r="O42" s="13"/>
    </row>
    <row r="43" spans="1:15" s="11" customFormat="1" ht="26.25" customHeight="1"/>
    <row r="44" spans="1:15" s="11" customFormat="1" ht="30.75" customHeight="1">
      <c r="A44" s="231"/>
      <c r="B44" s="231"/>
      <c r="C44" s="231"/>
      <c r="D44" s="231"/>
      <c r="E44" s="231"/>
      <c r="F44" s="9"/>
      <c r="G44" s="9"/>
      <c r="H44" s="9"/>
      <c r="I44" s="9"/>
      <c r="J44" s="9"/>
      <c r="K44" s="9"/>
      <c r="L44" s="9"/>
      <c r="M44" s="9"/>
      <c r="N44" s="9"/>
    </row>
    <row r="45" spans="1:15" s="11" customFormat="1" ht="110.25" customHeight="1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</row>
    <row r="46" spans="1:15" s="11" customFormat="1" ht="87" customHeight="1">
      <c r="A46" s="231"/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106"/>
      <c r="N46" s="106"/>
    </row>
    <row r="47" spans="1:15" s="11" customFormat="1" ht="66.75" customHeight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</row>
    <row r="48" spans="1:15" s="11" customFormat="1" ht="85.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</row>
    <row r="49" spans="1:15" s="11" customFormat="1" ht="20.25" customHeight="1"/>
    <row r="50" spans="1:15" s="11" customFormat="1" ht="30.75" customHeight="1">
      <c r="D50" s="226"/>
      <c r="E50" s="227"/>
    </row>
    <row r="51" spans="1:15" s="11" customFormat="1">
      <c r="D51" s="226"/>
      <c r="E51" s="227"/>
    </row>
    <row r="52" spans="1:15" s="11" customFormat="1" ht="3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11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313.5" customHeight="1"/>
    <row r="55" spans="1:15" ht="81" customHeight="1"/>
    <row r="56" spans="1:15" ht="20.25" customHeight="1"/>
    <row r="57" spans="1:15" ht="20.25" customHeight="1"/>
  </sheetData>
  <mergeCells count="25">
    <mergeCell ref="O15:O21"/>
    <mergeCell ref="A35:C35"/>
    <mergeCell ref="C37:H37"/>
    <mergeCell ref="A38:O38"/>
    <mergeCell ref="A42:E42"/>
    <mergeCell ref="A2:O6"/>
    <mergeCell ref="A8:A9"/>
    <mergeCell ref="B8:B9"/>
    <mergeCell ref="C8:C9"/>
    <mergeCell ref="D8:D9"/>
    <mergeCell ref="E8:E9"/>
    <mergeCell ref="F8:G8"/>
    <mergeCell ref="H8:I8"/>
    <mergeCell ref="J8:K8"/>
    <mergeCell ref="L8:M8"/>
    <mergeCell ref="N8:O8"/>
    <mergeCell ref="D51:E51"/>
    <mergeCell ref="I15:I21"/>
    <mergeCell ref="K15:K21"/>
    <mergeCell ref="M15:M21"/>
    <mergeCell ref="A45:N45"/>
    <mergeCell ref="A46:L46"/>
    <mergeCell ref="D50:E50"/>
    <mergeCell ref="A44:E44"/>
    <mergeCell ref="G15:G19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2:O40"/>
  <sheetViews>
    <sheetView view="pageBreakPreview" topLeftCell="A19" zoomScale="60" zoomScaleNormal="55" workbookViewId="0">
      <selection activeCell="O11" sqref="O11:O22"/>
    </sheetView>
  </sheetViews>
  <sheetFormatPr defaultColWidth="9.140625" defaultRowHeight="15.75"/>
  <cols>
    <col min="1" max="1" width="9.140625" style="1"/>
    <col min="2" max="2" width="18.28515625" style="1" customWidth="1"/>
    <col min="3" max="3" width="33" style="1" customWidth="1"/>
    <col min="4" max="4" width="21" style="1" customWidth="1"/>
    <col min="5" max="5" width="26.140625" style="1" customWidth="1"/>
    <col min="6" max="6" width="17.5703125" style="1" customWidth="1"/>
    <col min="7" max="7" width="19.5703125" style="1" customWidth="1"/>
    <col min="8" max="8" width="16" style="1" customWidth="1"/>
    <col min="9" max="9" width="16.140625" style="1" customWidth="1"/>
    <col min="10" max="10" width="14" style="1" customWidth="1"/>
    <col min="11" max="11" width="16.140625" style="1" customWidth="1"/>
    <col min="12" max="12" width="16.85546875" style="1" customWidth="1"/>
    <col min="13" max="13" width="13.5703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285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3.5" customHeight="1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39.5" customHeight="1">
      <c r="A9" s="235"/>
      <c r="B9" s="237"/>
      <c r="C9" s="237"/>
      <c r="D9" s="237"/>
      <c r="E9" s="237"/>
      <c r="F9" s="84" t="s">
        <v>6</v>
      </c>
      <c r="G9" s="84" t="s">
        <v>7</v>
      </c>
      <c r="H9" s="84" t="s">
        <v>8</v>
      </c>
      <c r="I9" s="84" t="s">
        <v>9</v>
      </c>
      <c r="J9" s="84" t="s">
        <v>8</v>
      </c>
      <c r="K9" s="84" t="s">
        <v>10</v>
      </c>
      <c r="L9" s="84" t="s">
        <v>11</v>
      </c>
      <c r="M9" s="84" t="s">
        <v>10</v>
      </c>
      <c r="N9" s="84" t="s">
        <v>8</v>
      </c>
      <c r="O9" s="84" t="s">
        <v>10</v>
      </c>
    </row>
    <row r="10" spans="1:15" s="4" customFormat="1" ht="21" customHeight="1">
      <c r="A10" s="87">
        <v>1</v>
      </c>
      <c r="B10" s="87">
        <v>2</v>
      </c>
      <c r="C10" s="87">
        <v>3</v>
      </c>
      <c r="D10" s="87">
        <v>4</v>
      </c>
      <c r="E10" s="87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133.5" customHeight="1">
      <c r="A11" s="87">
        <v>1</v>
      </c>
      <c r="B11" s="279" t="s">
        <v>286</v>
      </c>
      <c r="C11" s="84" t="s">
        <v>287</v>
      </c>
      <c r="D11" s="84" t="s">
        <v>288</v>
      </c>
      <c r="E11" s="84" t="s">
        <v>289</v>
      </c>
      <c r="F11" s="3">
        <v>47</v>
      </c>
      <c r="G11" s="6">
        <v>3813.9720000000002</v>
      </c>
      <c r="H11" s="3">
        <v>65</v>
      </c>
      <c r="I11" s="6">
        <v>5875.3590000000004</v>
      </c>
      <c r="J11" s="3">
        <v>65</v>
      </c>
      <c r="K11" s="6">
        <v>6188.9179999999997</v>
      </c>
      <c r="L11" s="3">
        <v>65</v>
      </c>
      <c r="M11" s="6">
        <v>6188.9179999999997</v>
      </c>
      <c r="N11" s="3">
        <v>65</v>
      </c>
      <c r="O11" s="6">
        <v>6188.9179999999997</v>
      </c>
    </row>
    <row r="12" spans="1:15" s="4" customFormat="1" ht="84.75" customHeight="1">
      <c r="A12" s="87">
        <v>2</v>
      </c>
      <c r="B12" s="280"/>
      <c r="C12" s="84" t="s">
        <v>135</v>
      </c>
      <c r="D12" s="84" t="s">
        <v>288</v>
      </c>
      <c r="E12" s="84" t="s">
        <v>290</v>
      </c>
      <c r="F12" s="3">
        <v>299</v>
      </c>
      <c r="G12" s="6">
        <v>3197.7849999999999</v>
      </c>
      <c r="H12" s="3">
        <v>323</v>
      </c>
      <c r="I12" s="6">
        <v>4848.9160000000002</v>
      </c>
      <c r="J12" s="3">
        <v>323</v>
      </c>
      <c r="K12" s="6">
        <v>4848.9160000000002</v>
      </c>
      <c r="L12" s="3">
        <v>323</v>
      </c>
      <c r="M12" s="6">
        <v>4848.9160000000002</v>
      </c>
      <c r="N12" s="3">
        <v>323</v>
      </c>
      <c r="O12" s="6">
        <v>4848.9160000000002</v>
      </c>
    </row>
    <row r="13" spans="1:15" s="4" customFormat="1" ht="158.25" customHeight="1">
      <c r="A13" s="87">
        <v>3</v>
      </c>
      <c r="B13" s="280"/>
      <c r="C13" s="84" t="s">
        <v>136</v>
      </c>
      <c r="D13" s="84" t="s">
        <v>291</v>
      </c>
      <c r="E13" s="84" t="s">
        <v>292</v>
      </c>
      <c r="F13" s="3">
        <v>4</v>
      </c>
      <c r="G13" s="6">
        <v>1554.46</v>
      </c>
      <c r="H13" s="3">
        <v>4</v>
      </c>
      <c r="I13" s="6">
        <v>1375.3240000000001</v>
      </c>
      <c r="J13" s="3">
        <v>4</v>
      </c>
      <c r="K13" s="6">
        <v>1375.3240000000001</v>
      </c>
      <c r="L13" s="3">
        <v>4</v>
      </c>
      <c r="M13" s="6">
        <v>1375.3240000000001</v>
      </c>
      <c r="N13" s="3">
        <v>4</v>
      </c>
      <c r="O13" s="6">
        <v>1375.3240000000001</v>
      </c>
    </row>
    <row r="14" spans="1:15" s="4" customFormat="1" ht="84" customHeight="1">
      <c r="A14" s="87">
        <v>4</v>
      </c>
      <c r="B14" s="280"/>
      <c r="C14" s="84" t="s">
        <v>137</v>
      </c>
      <c r="D14" s="84" t="s">
        <v>291</v>
      </c>
      <c r="E14" s="84" t="s">
        <v>293</v>
      </c>
      <c r="F14" s="3">
        <v>39045</v>
      </c>
      <c r="G14" s="6">
        <v>5366.76</v>
      </c>
      <c r="H14" s="3">
        <v>9219</v>
      </c>
      <c r="I14" s="6">
        <v>5375.6040000000003</v>
      </c>
      <c r="J14" s="3">
        <v>9219</v>
      </c>
      <c r="K14" s="6">
        <v>5375.6040000000003</v>
      </c>
      <c r="L14" s="3">
        <v>9219</v>
      </c>
      <c r="M14" s="6">
        <v>5375.6040000000003</v>
      </c>
      <c r="N14" s="3">
        <v>9219</v>
      </c>
      <c r="O14" s="6">
        <v>5375.6040000000003</v>
      </c>
    </row>
    <row r="15" spans="1:15" s="4" customFormat="1" ht="104.25" customHeight="1">
      <c r="A15" s="87">
        <v>5</v>
      </c>
      <c r="B15" s="280"/>
      <c r="C15" s="84" t="s">
        <v>294</v>
      </c>
      <c r="D15" s="84" t="s">
        <v>288</v>
      </c>
      <c r="E15" s="84" t="s">
        <v>295</v>
      </c>
      <c r="F15" s="3">
        <v>4</v>
      </c>
      <c r="G15" s="6">
        <v>4338.6030000000001</v>
      </c>
      <c r="H15" s="3">
        <v>4</v>
      </c>
      <c r="I15" s="6">
        <v>4277.5150000000003</v>
      </c>
      <c r="J15" s="3">
        <v>4</v>
      </c>
      <c r="K15" s="6">
        <v>4277.5150000000003</v>
      </c>
      <c r="L15" s="3">
        <v>4</v>
      </c>
      <c r="M15" s="6">
        <v>4277.5150000000003</v>
      </c>
      <c r="N15" s="3">
        <v>4</v>
      </c>
      <c r="O15" s="6">
        <v>4277.5150000000003</v>
      </c>
    </row>
    <row r="16" spans="1:15" s="4" customFormat="1" ht="130.5" customHeight="1">
      <c r="A16" s="87">
        <v>6</v>
      </c>
      <c r="B16" s="280"/>
      <c r="C16" s="84" t="s">
        <v>296</v>
      </c>
      <c r="D16" s="84" t="s">
        <v>288</v>
      </c>
      <c r="E16" s="84" t="s">
        <v>297</v>
      </c>
      <c r="F16" s="3">
        <v>519800</v>
      </c>
      <c r="G16" s="6">
        <v>5694.8649999999998</v>
      </c>
      <c r="H16" s="3">
        <v>641632</v>
      </c>
      <c r="I16" s="6">
        <v>7319.0510000000004</v>
      </c>
      <c r="J16" s="3">
        <v>880213</v>
      </c>
      <c r="K16" s="6">
        <v>7319.0510000000004</v>
      </c>
      <c r="L16" s="3" t="s">
        <v>36</v>
      </c>
      <c r="M16" s="6" t="s">
        <v>36</v>
      </c>
      <c r="N16" s="3" t="s">
        <v>36</v>
      </c>
      <c r="O16" s="6" t="s">
        <v>36</v>
      </c>
    </row>
    <row r="17" spans="1:15" s="4" customFormat="1" ht="119.25" customHeight="1">
      <c r="A17" s="87">
        <v>7</v>
      </c>
      <c r="B17" s="280"/>
      <c r="C17" s="84" t="s">
        <v>298</v>
      </c>
      <c r="D17" s="84" t="s">
        <v>288</v>
      </c>
      <c r="E17" s="84" t="s">
        <v>297</v>
      </c>
      <c r="F17" s="3">
        <v>463446</v>
      </c>
      <c r="G17" s="6">
        <v>5069.2650000000003</v>
      </c>
      <c r="H17" s="3">
        <v>168179</v>
      </c>
      <c r="I17" s="6">
        <v>2726.0929999999998</v>
      </c>
      <c r="J17" s="3">
        <v>175473</v>
      </c>
      <c r="K17" s="6">
        <v>3039.652</v>
      </c>
      <c r="L17" s="3">
        <v>425300</v>
      </c>
      <c r="M17" s="6">
        <v>10358.703</v>
      </c>
      <c r="N17" s="3">
        <v>425300</v>
      </c>
      <c r="O17" s="6">
        <v>10358.703</v>
      </c>
    </row>
    <row r="18" spans="1:15" s="4" customFormat="1" ht="186" customHeight="1">
      <c r="A18" s="87">
        <v>8</v>
      </c>
      <c r="B18" s="280"/>
      <c r="C18" s="84" t="s">
        <v>138</v>
      </c>
      <c r="D18" s="84" t="s">
        <v>299</v>
      </c>
      <c r="E18" s="84" t="s">
        <v>300</v>
      </c>
      <c r="F18" s="3">
        <v>6704</v>
      </c>
      <c r="G18" s="6">
        <v>3372.59</v>
      </c>
      <c r="H18" s="3">
        <v>6704</v>
      </c>
      <c r="I18" s="6">
        <v>3388.5239999999999</v>
      </c>
      <c r="J18" s="3">
        <v>6704</v>
      </c>
      <c r="K18" s="6">
        <v>3388.5239999999999</v>
      </c>
      <c r="L18" s="3">
        <v>6704</v>
      </c>
      <c r="M18" s="6">
        <v>3388.5239999999999</v>
      </c>
      <c r="N18" s="3">
        <v>6704</v>
      </c>
      <c r="O18" s="6">
        <v>3388.5239999999999</v>
      </c>
    </row>
    <row r="19" spans="1:15" s="4" customFormat="1" ht="218.25" customHeight="1">
      <c r="A19" s="87">
        <v>9</v>
      </c>
      <c r="B19" s="280"/>
      <c r="C19" s="81" t="s">
        <v>139</v>
      </c>
      <c r="D19" s="84" t="s">
        <v>301</v>
      </c>
      <c r="E19" s="84" t="s">
        <v>302</v>
      </c>
      <c r="F19" s="3">
        <v>117</v>
      </c>
      <c r="G19" s="6">
        <v>2460.6930000000002</v>
      </c>
      <c r="H19" s="3">
        <v>103</v>
      </c>
      <c r="I19" s="6">
        <v>2526.75</v>
      </c>
      <c r="J19" s="3">
        <v>103</v>
      </c>
      <c r="K19" s="6">
        <v>2526.75</v>
      </c>
      <c r="L19" s="3">
        <v>103</v>
      </c>
      <c r="M19" s="6">
        <v>2526.75</v>
      </c>
      <c r="N19" s="3">
        <v>103</v>
      </c>
      <c r="O19" s="6">
        <v>2526.75</v>
      </c>
    </row>
    <row r="20" spans="1:15" s="4" customFormat="1" ht="148.5" customHeight="1">
      <c r="A20" s="87">
        <v>10</v>
      </c>
      <c r="B20" s="280"/>
      <c r="C20" s="81" t="s">
        <v>303</v>
      </c>
      <c r="D20" s="84" t="s">
        <v>288</v>
      </c>
      <c r="E20" s="84" t="s">
        <v>304</v>
      </c>
      <c r="F20" s="3">
        <v>1678</v>
      </c>
      <c r="G20" s="6">
        <v>5503.451</v>
      </c>
      <c r="H20" s="3">
        <v>500</v>
      </c>
      <c r="I20" s="6">
        <v>5683.076</v>
      </c>
      <c r="J20" s="3">
        <v>500</v>
      </c>
      <c r="K20" s="6">
        <v>5683.076</v>
      </c>
      <c r="L20" s="3">
        <v>500</v>
      </c>
      <c r="M20" s="6">
        <v>5683.076</v>
      </c>
      <c r="N20" s="3">
        <v>500</v>
      </c>
      <c r="O20" s="6">
        <v>5683.076</v>
      </c>
    </row>
    <row r="21" spans="1:15" s="4" customFormat="1" ht="133.5" customHeight="1">
      <c r="A21" s="87">
        <v>11</v>
      </c>
      <c r="B21" s="281"/>
      <c r="C21" s="84" t="s">
        <v>140</v>
      </c>
      <c r="D21" s="84" t="s">
        <v>288</v>
      </c>
      <c r="E21" s="84" t="s">
        <v>305</v>
      </c>
      <c r="F21" s="3">
        <v>670</v>
      </c>
      <c r="G21" s="6">
        <v>949.63900000000001</v>
      </c>
      <c r="H21" s="3">
        <v>380</v>
      </c>
      <c r="I21" s="6">
        <v>997.45600000000002</v>
      </c>
      <c r="J21" s="3">
        <v>380</v>
      </c>
      <c r="K21" s="6">
        <v>997.45600000000002</v>
      </c>
      <c r="L21" s="3">
        <v>380</v>
      </c>
      <c r="M21" s="6">
        <v>997.45600000000002</v>
      </c>
      <c r="N21" s="3">
        <v>380</v>
      </c>
      <c r="O21" s="6">
        <v>997.45600000000002</v>
      </c>
    </row>
    <row r="22" spans="1:15" s="11" customFormat="1" ht="27" customHeight="1" thickBot="1">
      <c r="A22" s="239" t="s">
        <v>1</v>
      </c>
      <c r="B22" s="240"/>
      <c r="C22" s="241"/>
      <c r="D22" s="7" t="s">
        <v>2</v>
      </c>
      <c r="E22" s="7" t="s">
        <v>2</v>
      </c>
      <c r="F22" s="7" t="s">
        <v>2</v>
      </c>
      <c r="G22" s="8">
        <f>SUM(G11:G21)</f>
        <v>41322.083000000006</v>
      </c>
      <c r="H22" s="7" t="s">
        <v>2</v>
      </c>
      <c r="I22" s="8">
        <f>SUM(I11:I21)</f>
        <v>44393.667999999998</v>
      </c>
      <c r="J22" s="7" t="s">
        <v>2</v>
      </c>
      <c r="K22" s="8">
        <f>SUM(K11:K21)</f>
        <v>45020.785999999993</v>
      </c>
      <c r="L22" s="7" t="s">
        <v>2</v>
      </c>
      <c r="M22" s="8">
        <f>SUM(M11:M21)</f>
        <v>45020.785999999993</v>
      </c>
      <c r="N22" s="7" t="s">
        <v>2</v>
      </c>
      <c r="O22" s="8">
        <f>SUM(O11:O21)</f>
        <v>45020.785999999993</v>
      </c>
    </row>
    <row r="23" spans="1:15" s="11" customFormat="1" ht="30.75" customHeight="1">
      <c r="A23" s="9"/>
      <c r="B23" s="9"/>
      <c r="C23" s="82"/>
      <c r="D23" s="9"/>
      <c r="E23" s="9"/>
      <c r="F23" s="9"/>
      <c r="G23" s="9"/>
      <c r="H23" s="9"/>
      <c r="I23" s="10"/>
      <c r="J23" s="10"/>
      <c r="K23" s="9"/>
      <c r="L23" s="10"/>
      <c r="M23" s="9"/>
      <c r="N23" s="10"/>
      <c r="O23" s="9"/>
    </row>
    <row r="24" spans="1:15" s="11" customFormat="1" ht="18.75">
      <c r="A24" s="21"/>
      <c r="B24" s="21"/>
      <c r="C24" s="242"/>
      <c r="D24" s="242"/>
      <c r="E24" s="242"/>
      <c r="F24" s="242"/>
      <c r="G24" s="242"/>
      <c r="H24" s="242"/>
      <c r="I24" s="13"/>
      <c r="J24" s="12"/>
      <c r="K24" s="13"/>
      <c r="L24" s="12"/>
      <c r="M24" s="13"/>
      <c r="N24" s="12"/>
      <c r="O24" s="13"/>
    </row>
    <row r="25" spans="1:15" s="11" customFormat="1">
      <c r="A25" s="243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</row>
    <row r="26" spans="1:15" s="11" customForma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spans="1:15" s="11" customFormat="1">
      <c r="A27" s="14"/>
      <c r="B27" s="14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s="11" customFormat="1">
      <c r="A28" s="14"/>
      <c r="B28" s="14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s="11" customFormat="1">
      <c r="A29" s="245"/>
      <c r="B29" s="245"/>
      <c r="C29" s="246"/>
      <c r="D29" s="12"/>
      <c r="E29" s="12"/>
      <c r="F29" s="12"/>
      <c r="G29" s="13"/>
      <c r="H29" s="12"/>
      <c r="I29" s="13"/>
      <c r="J29" s="12"/>
      <c r="K29" s="13"/>
      <c r="L29" s="12"/>
      <c r="M29" s="13"/>
      <c r="N29" s="12"/>
      <c r="O29" s="13"/>
    </row>
    <row r="30" spans="1:15" s="11" customFormat="1"/>
    <row r="31" spans="1:15" s="11" customFormat="1">
      <c r="A31" s="231"/>
      <c r="B31" s="231"/>
      <c r="C31" s="231"/>
      <c r="D31" s="231"/>
      <c r="E31" s="231"/>
      <c r="F31" s="9"/>
      <c r="G31" s="9"/>
      <c r="H31" s="9"/>
      <c r="I31" s="9"/>
      <c r="J31" s="9"/>
      <c r="K31" s="9"/>
      <c r="L31" s="9"/>
      <c r="M31" s="9"/>
      <c r="N31" s="9"/>
    </row>
    <row r="32" spans="1:15" s="11" customFormat="1">
      <c r="A32" s="231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</row>
    <row r="33" spans="1:15" s="11" customFormat="1">
      <c r="A33" s="231"/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82"/>
      <c r="N33" s="82"/>
    </row>
    <row r="34" spans="1:15" s="11" customFormat="1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</row>
    <row r="35" spans="1:15" s="11" customFormat="1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</row>
    <row r="36" spans="1:15" s="11" customFormat="1"/>
    <row r="37" spans="1:15" s="11" customFormat="1">
      <c r="D37" s="226"/>
      <c r="E37" s="227"/>
    </row>
    <row r="38" spans="1:15" s="11" customFormat="1">
      <c r="D38" s="226"/>
      <c r="E38" s="227"/>
    </row>
    <row r="39" spans="1:15" s="11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11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</sheetData>
  <mergeCells count="21">
    <mergeCell ref="A2:O6"/>
    <mergeCell ref="A8:A9"/>
    <mergeCell ref="B8:B9"/>
    <mergeCell ref="C8:C9"/>
    <mergeCell ref="L8:M8"/>
    <mergeCell ref="N8:O8"/>
    <mergeCell ref="J8:K8"/>
    <mergeCell ref="B11:B21"/>
    <mergeCell ref="A22:C22"/>
    <mergeCell ref="C24:H24"/>
    <mergeCell ref="D8:D9"/>
    <mergeCell ref="E8:E9"/>
    <mergeCell ref="F8:G8"/>
    <mergeCell ref="H8:I8"/>
    <mergeCell ref="D37:E37"/>
    <mergeCell ref="D38:E38"/>
    <mergeCell ref="A25:O25"/>
    <mergeCell ref="A29:C29"/>
    <mergeCell ref="A31:E31"/>
    <mergeCell ref="A32:N32"/>
    <mergeCell ref="A33:L33"/>
  </mergeCells>
  <conditionalFormatting sqref="C5:C24 E5:E24 H5:P24">
    <cfRule type="expression" dxfId="79" priority="5">
      <formula>#N/A</formula>
    </cfRule>
  </conditionalFormatting>
  <conditionalFormatting sqref="C5:C24 E5:E24 H5:P24">
    <cfRule type="expression" dxfId="78" priority="4">
      <formula>#N/A</formula>
    </cfRule>
  </conditionalFormatting>
  <conditionalFormatting sqref="F5:G23 G19:O19 I11:I22 K11:K22 M11:M22 O11:O22">
    <cfRule type="expression" dxfId="77" priority="3">
      <formula>Locked()</formula>
    </cfRule>
  </conditionalFormatting>
  <conditionalFormatting sqref="F5:G23 G19:O19 I11:I22 K11:K22 M11:M22 O11:O22">
    <cfRule type="expression" dxfId="76" priority="2">
      <formula>LockedByCondition()</formula>
    </cfRule>
  </conditionalFormatting>
  <conditionalFormatting sqref="F5:G23 G19:O19 I11:I22 K11:K22 M11:M22 O11:O22">
    <cfRule type="expression" dxfId="75" priority="1">
      <formula>HasError()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2:O35"/>
  <sheetViews>
    <sheetView showZeros="0" topLeftCell="A13" zoomScale="55" zoomScaleNormal="55" workbookViewId="0">
      <selection activeCell="G16" sqref="G16"/>
    </sheetView>
  </sheetViews>
  <sheetFormatPr defaultColWidth="9.140625" defaultRowHeight="15.75"/>
  <cols>
    <col min="1" max="1" width="9.140625" style="1"/>
    <col min="2" max="2" width="27" style="1" customWidth="1"/>
    <col min="3" max="3" width="34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415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84" t="s">
        <v>3</v>
      </c>
      <c r="B8" s="238" t="s">
        <v>13</v>
      </c>
      <c r="C8" s="238" t="s">
        <v>4</v>
      </c>
      <c r="D8" s="238" t="s">
        <v>5</v>
      </c>
      <c r="E8" s="238" t="s">
        <v>0</v>
      </c>
      <c r="F8" s="238" t="s">
        <v>260</v>
      </c>
      <c r="G8" s="238"/>
      <c r="H8" s="238" t="s">
        <v>392</v>
      </c>
      <c r="I8" s="238"/>
      <c r="J8" s="238" t="s">
        <v>14</v>
      </c>
      <c r="K8" s="238"/>
      <c r="L8" s="238" t="s">
        <v>15</v>
      </c>
      <c r="M8" s="238"/>
      <c r="N8" s="238" t="s">
        <v>262</v>
      </c>
      <c r="O8" s="238"/>
    </row>
    <row r="9" spans="1:15" ht="126">
      <c r="A9" s="284"/>
      <c r="B9" s="238"/>
      <c r="C9" s="238"/>
      <c r="D9" s="238"/>
      <c r="E9" s="238"/>
      <c r="F9" s="110" t="s">
        <v>6</v>
      </c>
      <c r="G9" s="110" t="s">
        <v>7</v>
      </c>
      <c r="H9" s="110" t="s">
        <v>8</v>
      </c>
      <c r="I9" s="110" t="s">
        <v>9</v>
      </c>
      <c r="J9" s="110" t="s">
        <v>8</v>
      </c>
      <c r="K9" s="110" t="s">
        <v>10</v>
      </c>
      <c r="L9" s="110" t="s">
        <v>11</v>
      </c>
      <c r="M9" s="110" t="s">
        <v>10</v>
      </c>
      <c r="N9" s="110" t="s">
        <v>8</v>
      </c>
      <c r="O9" s="110" t="s">
        <v>10</v>
      </c>
    </row>
    <row r="10" spans="1:15" s="4" customFormat="1" ht="21" customHeight="1">
      <c r="A10" s="111">
        <v>1</v>
      </c>
      <c r="B10" s="111">
        <v>2</v>
      </c>
      <c r="C10" s="111">
        <v>3</v>
      </c>
      <c r="D10" s="111">
        <v>4</v>
      </c>
      <c r="E10" s="11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240" customHeight="1">
      <c r="A11" s="221">
        <v>1</v>
      </c>
      <c r="B11" s="236" t="s">
        <v>50</v>
      </c>
      <c r="C11" s="330" t="s">
        <v>51</v>
      </c>
      <c r="D11" s="22" t="s">
        <v>52</v>
      </c>
      <c r="E11" s="331" t="s">
        <v>53</v>
      </c>
      <c r="F11" s="331">
        <v>80</v>
      </c>
      <c r="G11" s="333">
        <v>18569.53</v>
      </c>
      <c r="H11" s="331">
        <v>80</v>
      </c>
      <c r="I11" s="333">
        <v>21070.579000000002</v>
      </c>
      <c r="J11" s="3">
        <v>80</v>
      </c>
      <c r="K11" s="333">
        <v>20689.064999999999</v>
      </c>
      <c r="L11" s="3">
        <v>80</v>
      </c>
      <c r="M11" s="333">
        <v>20788.771000000001</v>
      </c>
      <c r="N11" s="3">
        <v>80</v>
      </c>
      <c r="O11" s="333">
        <v>20788.771000000001</v>
      </c>
    </row>
    <row r="12" spans="1:15" s="4" customFormat="1" ht="201" customHeight="1">
      <c r="A12" s="221">
        <v>2</v>
      </c>
      <c r="B12" s="273"/>
      <c r="C12" s="330" t="s">
        <v>54</v>
      </c>
      <c r="D12" s="331" t="s">
        <v>55</v>
      </c>
      <c r="E12" s="331" t="s">
        <v>53</v>
      </c>
      <c r="F12" s="331">
        <v>120</v>
      </c>
      <c r="G12" s="334" t="s">
        <v>56</v>
      </c>
      <c r="H12" s="331">
        <v>120</v>
      </c>
      <c r="I12" s="334">
        <v>17097.227999999999</v>
      </c>
      <c r="J12" s="331">
        <v>120</v>
      </c>
      <c r="K12" s="334">
        <v>17553.357</v>
      </c>
      <c r="L12" s="331">
        <v>120</v>
      </c>
      <c r="M12" s="334">
        <v>17653.062999999998</v>
      </c>
      <c r="N12" s="331">
        <v>120</v>
      </c>
      <c r="O12" s="334">
        <v>17653.062999999998</v>
      </c>
    </row>
    <row r="13" spans="1:15" s="4" customFormat="1" ht="128.25" customHeight="1">
      <c r="A13" s="221">
        <v>3</v>
      </c>
      <c r="B13" s="273"/>
      <c r="C13" s="22" t="s">
        <v>57</v>
      </c>
      <c r="D13" s="331" t="s">
        <v>55</v>
      </c>
      <c r="E13" s="331" t="s">
        <v>53</v>
      </c>
      <c r="F13" s="331">
        <v>6</v>
      </c>
      <c r="G13" s="334" t="s">
        <v>393</v>
      </c>
      <c r="H13" s="331">
        <v>6</v>
      </c>
      <c r="I13" s="334">
        <v>21375.687000000002</v>
      </c>
      <c r="J13" s="331">
        <v>6</v>
      </c>
      <c r="K13" s="334">
        <v>22073.967000000001</v>
      </c>
      <c r="L13" s="331">
        <v>6</v>
      </c>
      <c r="M13" s="334">
        <v>22411.688999999998</v>
      </c>
      <c r="N13" s="331">
        <v>6</v>
      </c>
      <c r="O13" s="334">
        <v>22411.688999999998</v>
      </c>
    </row>
    <row r="14" spans="1:15" ht="72" customHeight="1">
      <c r="A14" s="221">
        <v>4</v>
      </c>
      <c r="B14" s="237"/>
      <c r="C14" s="330" t="s">
        <v>58</v>
      </c>
      <c r="D14" s="220" t="s">
        <v>46</v>
      </c>
      <c r="E14" s="331" t="s">
        <v>53</v>
      </c>
      <c r="F14" s="41">
        <v>17</v>
      </c>
      <c r="G14" s="335" t="s">
        <v>59</v>
      </c>
      <c r="H14" s="41">
        <v>17</v>
      </c>
      <c r="I14" s="335">
        <v>2536.223</v>
      </c>
      <c r="J14" s="41">
        <v>17</v>
      </c>
      <c r="K14" s="335">
        <v>2534.4659999999999</v>
      </c>
      <c r="L14" s="41">
        <v>17</v>
      </c>
      <c r="M14" s="335">
        <v>2534.4659999999999</v>
      </c>
      <c r="N14" s="41">
        <v>17</v>
      </c>
      <c r="O14" s="335">
        <v>2534.4659999999999</v>
      </c>
    </row>
    <row r="15" spans="1:15" ht="168.75" customHeight="1">
      <c r="A15" s="221">
        <v>5</v>
      </c>
      <c r="B15" s="219" t="s">
        <v>394</v>
      </c>
      <c r="C15" s="330" t="s">
        <v>395</v>
      </c>
      <c r="D15" s="220" t="s">
        <v>52</v>
      </c>
      <c r="E15" s="331" t="s">
        <v>53</v>
      </c>
      <c r="F15" s="41">
        <v>0</v>
      </c>
      <c r="G15" s="335">
        <v>0</v>
      </c>
      <c r="H15" s="41">
        <v>16</v>
      </c>
      <c r="I15" s="335">
        <v>50549.995999999999</v>
      </c>
      <c r="J15" s="41">
        <v>20</v>
      </c>
      <c r="K15" s="335">
        <v>46767.307000000001</v>
      </c>
      <c r="L15" s="41">
        <v>20</v>
      </c>
      <c r="M15" s="335">
        <v>46767.307000000001</v>
      </c>
      <c r="N15" s="41">
        <v>20</v>
      </c>
      <c r="O15" s="335">
        <v>46767.307000000001</v>
      </c>
    </row>
    <row r="16" spans="1:15" ht="159.75" customHeight="1">
      <c r="A16" s="221">
        <v>6</v>
      </c>
      <c r="B16" s="219" t="s">
        <v>394</v>
      </c>
      <c r="C16" s="330" t="s">
        <v>58</v>
      </c>
      <c r="D16" s="220" t="s">
        <v>396</v>
      </c>
      <c r="E16" s="331" t="s">
        <v>53</v>
      </c>
      <c r="F16" s="41">
        <v>0</v>
      </c>
      <c r="G16" s="335">
        <v>0</v>
      </c>
      <c r="H16" s="41">
        <v>6</v>
      </c>
      <c r="I16" s="335">
        <v>4095</v>
      </c>
      <c r="J16" s="41">
        <v>6</v>
      </c>
      <c r="K16" s="335">
        <v>4112.5569999999998</v>
      </c>
      <c r="L16" s="41">
        <v>6</v>
      </c>
      <c r="M16" s="335">
        <v>4112.5569999999998</v>
      </c>
      <c r="N16" s="41">
        <v>6</v>
      </c>
      <c r="O16" s="335">
        <v>4112.5569999999998</v>
      </c>
    </row>
    <row r="17" spans="1:15" s="11" customFormat="1" ht="26.25" customHeight="1">
      <c r="A17" s="282" t="s">
        <v>1</v>
      </c>
      <c r="B17" s="282"/>
      <c r="C17" s="283"/>
      <c r="D17" s="18" t="s">
        <v>2</v>
      </c>
      <c r="E17" s="18" t="s">
        <v>2</v>
      </c>
      <c r="F17" s="332" t="s">
        <v>2</v>
      </c>
      <c r="G17" s="336">
        <v>53039.457000000002</v>
      </c>
      <c r="H17" s="332" t="s">
        <v>2</v>
      </c>
      <c r="I17" s="336">
        <v>116724.713</v>
      </c>
      <c r="J17" s="332" t="s">
        <v>2</v>
      </c>
      <c r="K17" s="336">
        <v>113730.719</v>
      </c>
      <c r="L17" s="332" t="s">
        <v>2</v>
      </c>
      <c r="M17" s="336">
        <v>114267.853</v>
      </c>
      <c r="N17" s="332" t="s">
        <v>2</v>
      </c>
      <c r="O17" s="336">
        <v>114267.853</v>
      </c>
    </row>
    <row r="18" spans="1:15" s="11" customFormat="1" ht="30.75" customHeight="1">
      <c r="A18" s="9"/>
      <c r="B18" s="9"/>
      <c r="C18" s="106"/>
      <c r="D18" s="9"/>
      <c r="E18" s="9"/>
      <c r="F18" s="9"/>
      <c r="G18" s="9"/>
      <c r="H18" s="9"/>
      <c r="I18" s="10"/>
      <c r="J18" s="10"/>
      <c r="K18" s="9"/>
      <c r="L18" s="10"/>
      <c r="M18" s="9"/>
      <c r="N18" s="10"/>
      <c r="O18" s="9"/>
    </row>
    <row r="19" spans="1:15" s="11" customFormat="1" ht="18.75">
      <c r="A19" s="21"/>
      <c r="B19" s="21"/>
      <c r="C19" s="242"/>
      <c r="D19" s="242"/>
      <c r="E19" s="242"/>
      <c r="F19" s="242"/>
      <c r="G19" s="242"/>
      <c r="H19" s="242"/>
      <c r="I19" s="13"/>
      <c r="J19" s="12"/>
      <c r="K19" s="13"/>
      <c r="L19" s="12"/>
      <c r="M19" s="13"/>
      <c r="N19" s="12"/>
      <c r="O19" s="13"/>
    </row>
    <row r="20" spans="1:15" s="11" customFormat="1">
      <c r="A20" s="243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</row>
    <row r="21" spans="1:15" s="11" customFormat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spans="1:15" s="11" customFormat="1">
      <c r="A22" s="14"/>
      <c r="B22" s="14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s="11" customFormat="1">
      <c r="A23" s="14"/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s="11" customFormat="1">
      <c r="A24" s="245"/>
      <c r="B24" s="245"/>
      <c r="C24" s="246"/>
      <c r="D24" s="12"/>
      <c r="E24" s="12"/>
      <c r="F24" s="12"/>
      <c r="G24" s="13"/>
      <c r="H24" s="12"/>
      <c r="I24" s="13"/>
      <c r="J24" s="12"/>
      <c r="K24" s="13"/>
      <c r="L24" s="12"/>
      <c r="M24" s="13"/>
      <c r="N24" s="12"/>
      <c r="O24" s="13"/>
    </row>
    <row r="25" spans="1:15" s="11" customFormat="1"/>
    <row r="26" spans="1:15" s="11" customFormat="1">
      <c r="A26" s="231"/>
      <c r="B26" s="231"/>
      <c r="C26" s="231"/>
      <c r="D26" s="231"/>
      <c r="E26" s="231"/>
      <c r="F26" s="9"/>
      <c r="G26" s="9"/>
      <c r="H26" s="9"/>
      <c r="I26" s="9"/>
      <c r="J26" s="9"/>
      <c r="K26" s="9"/>
      <c r="L26" s="9"/>
      <c r="M26" s="9"/>
      <c r="N26" s="9"/>
    </row>
    <row r="27" spans="1:15" s="11" customFormat="1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</row>
    <row r="28" spans="1:15" s="11" customFormat="1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06"/>
      <c r="N28" s="106"/>
    </row>
    <row r="29" spans="1:15" s="11" customForma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5" s="11" customForma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</row>
    <row r="31" spans="1:15" s="11" customFormat="1"/>
    <row r="32" spans="1:15" s="11" customFormat="1">
      <c r="D32" s="226"/>
      <c r="E32" s="227"/>
    </row>
    <row r="33" spans="1:15" s="11" customFormat="1">
      <c r="D33" s="226"/>
      <c r="E33" s="227"/>
    </row>
    <row r="34" spans="1:15" s="11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11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</sheetData>
  <mergeCells count="21">
    <mergeCell ref="A2:O6"/>
    <mergeCell ref="A8:A9"/>
    <mergeCell ref="B8:B9"/>
    <mergeCell ref="C8:C9"/>
    <mergeCell ref="D8:D9"/>
    <mergeCell ref="N8:O8"/>
    <mergeCell ref="L8:M8"/>
    <mergeCell ref="A28:L28"/>
    <mergeCell ref="D32:E32"/>
    <mergeCell ref="D33:E33"/>
    <mergeCell ref="E8:E9"/>
    <mergeCell ref="F8:G8"/>
    <mergeCell ref="H8:I8"/>
    <mergeCell ref="J8:K8"/>
    <mergeCell ref="B11:B14"/>
    <mergeCell ref="A17:C17"/>
    <mergeCell ref="C19:H19"/>
    <mergeCell ref="A20:O20"/>
    <mergeCell ref="A24:C24"/>
    <mergeCell ref="A26:E26"/>
    <mergeCell ref="A27:N27"/>
  </mergeCells>
  <conditionalFormatting sqref="E14:E16 C14:C16">
    <cfRule type="expression" dxfId="74" priority="57" stopIfTrue="1">
      <formula>Locked()</formula>
    </cfRule>
  </conditionalFormatting>
  <conditionalFormatting sqref="E14:E16 C14:C16">
    <cfRule type="expression" dxfId="73" priority="56" stopIfTrue="1">
      <formula>LockedByCondition()</formula>
    </cfRule>
  </conditionalFormatting>
  <conditionalFormatting sqref="E14:E16 C14:C16">
    <cfRule type="expression" dxfId="72" priority="55" stopIfTrue="1">
      <formula>HasError()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verticalDpi="0" r:id="rId1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2:O29"/>
  <sheetViews>
    <sheetView view="pageBreakPreview" zoomScale="60" zoomScaleNormal="70" workbookViewId="0">
      <selection activeCell="K10" sqref="K10"/>
    </sheetView>
  </sheetViews>
  <sheetFormatPr defaultColWidth="9.140625" defaultRowHeight="15.75"/>
  <cols>
    <col min="1" max="1" width="9.140625" style="1"/>
    <col min="2" max="2" width="27" style="1" customWidth="1"/>
    <col min="3" max="3" width="23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416</v>
      </c>
      <c r="B2" s="232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 ht="31.5" customHeight="1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 ht="7.5" customHeight="1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15" hidden="1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15" ht="15" hidden="1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</row>
    <row r="7" spans="1:15" ht="18.75" customHeight="1" thickBot="1"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1:15">
      <c r="A8" s="288" t="s">
        <v>3</v>
      </c>
      <c r="B8" s="290" t="s">
        <v>13</v>
      </c>
      <c r="C8" s="290" t="s">
        <v>4</v>
      </c>
      <c r="D8" s="290" t="s">
        <v>5</v>
      </c>
      <c r="E8" s="290" t="s">
        <v>0</v>
      </c>
      <c r="F8" s="291" t="s">
        <v>260</v>
      </c>
      <c r="G8" s="291"/>
      <c r="H8" s="291" t="s">
        <v>261</v>
      </c>
      <c r="I8" s="291"/>
      <c r="J8" s="291" t="s">
        <v>251</v>
      </c>
      <c r="K8" s="291"/>
      <c r="L8" s="291" t="s">
        <v>15</v>
      </c>
      <c r="M8" s="291"/>
      <c r="N8" s="291" t="s">
        <v>262</v>
      </c>
      <c r="O8" s="292"/>
    </row>
    <row r="9" spans="1:15" ht="126">
      <c r="A9" s="289"/>
      <c r="B9" s="237"/>
      <c r="C9" s="237"/>
      <c r="D9" s="237"/>
      <c r="E9" s="237"/>
      <c r="F9" s="84" t="s">
        <v>6</v>
      </c>
      <c r="G9" s="84" t="s">
        <v>7</v>
      </c>
      <c r="H9" s="84" t="s">
        <v>8</v>
      </c>
      <c r="I9" s="84" t="s">
        <v>9</v>
      </c>
      <c r="J9" s="84" t="s">
        <v>8</v>
      </c>
      <c r="K9" s="84" t="s">
        <v>10</v>
      </c>
      <c r="L9" s="84" t="s">
        <v>11</v>
      </c>
      <c r="M9" s="84" t="s">
        <v>10</v>
      </c>
      <c r="N9" s="84" t="s">
        <v>8</v>
      </c>
      <c r="O9" s="89" t="s">
        <v>10</v>
      </c>
    </row>
    <row r="10" spans="1:15" s="4" customFormat="1" ht="21" customHeight="1">
      <c r="A10" s="90">
        <v>1</v>
      </c>
      <c r="B10" s="87">
        <v>2</v>
      </c>
      <c r="C10" s="87">
        <v>3</v>
      </c>
      <c r="D10" s="87">
        <v>4</v>
      </c>
      <c r="E10" s="87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91">
        <v>15</v>
      </c>
    </row>
    <row r="11" spans="1:15" s="4" customFormat="1" ht="402.75" customHeight="1">
      <c r="A11" s="90">
        <v>1</v>
      </c>
      <c r="B11" s="238" t="s">
        <v>306</v>
      </c>
      <c r="C11" s="92" t="s">
        <v>130</v>
      </c>
      <c r="D11" s="84" t="s">
        <v>131</v>
      </c>
      <c r="E11" s="87" t="s">
        <v>307</v>
      </c>
      <c r="F11" s="3">
        <v>530</v>
      </c>
      <c r="G11" s="6">
        <v>12378</v>
      </c>
      <c r="H11" s="3">
        <v>1756</v>
      </c>
      <c r="I11" s="6">
        <v>45984</v>
      </c>
      <c r="J11" s="3">
        <v>1853</v>
      </c>
      <c r="K11" s="6">
        <v>48503.461000000003</v>
      </c>
      <c r="L11" s="3">
        <v>1853</v>
      </c>
      <c r="M11" s="6">
        <v>48503.461000000003</v>
      </c>
      <c r="N11" s="3">
        <v>1853</v>
      </c>
      <c r="O11" s="6">
        <v>48503.461000000003</v>
      </c>
    </row>
    <row r="12" spans="1:15" s="4" customFormat="1" ht="94.5" customHeight="1">
      <c r="A12" s="90">
        <v>2</v>
      </c>
      <c r="B12" s="238"/>
      <c r="C12" s="94" t="s">
        <v>132</v>
      </c>
      <c r="D12" s="84" t="s">
        <v>133</v>
      </c>
      <c r="E12" s="87" t="s">
        <v>307</v>
      </c>
      <c r="F12" s="3">
        <v>1</v>
      </c>
      <c r="G12" s="6">
        <v>2755</v>
      </c>
      <c r="H12" s="3">
        <v>1</v>
      </c>
      <c r="I12" s="6">
        <v>1233</v>
      </c>
      <c r="J12" s="3">
        <v>1</v>
      </c>
      <c r="K12" s="6">
        <v>1233</v>
      </c>
      <c r="L12" s="3">
        <v>1</v>
      </c>
      <c r="M12" s="6">
        <v>1233</v>
      </c>
      <c r="N12" s="3">
        <v>1</v>
      </c>
      <c r="O12" s="93">
        <v>1233</v>
      </c>
    </row>
    <row r="13" spans="1:15" ht="26.25" customHeight="1" thickBot="1">
      <c r="A13" s="285" t="s">
        <v>1</v>
      </c>
      <c r="B13" s="286"/>
      <c r="C13" s="287"/>
      <c r="D13" s="95" t="s">
        <v>2</v>
      </c>
      <c r="E13" s="95" t="s">
        <v>2</v>
      </c>
      <c r="F13" s="95" t="s">
        <v>2</v>
      </c>
      <c r="G13" s="96">
        <f>G11+G12</f>
        <v>15133</v>
      </c>
      <c r="H13" s="95" t="s">
        <v>2</v>
      </c>
      <c r="I13" s="96">
        <f>I11+I12</f>
        <v>47217</v>
      </c>
      <c r="J13" s="95" t="s">
        <v>2</v>
      </c>
      <c r="K13" s="96">
        <f>K11+K12</f>
        <v>49736.461000000003</v>
      </c>
      <c r="L13" s="95" t="s">
        <v>2</v>
      </c>
      <c r="M13" s="96">
        <f>M11+M12</f>
        <v>49736.461000000003</v>
      </c>
      <c r="N13" s="95" t="s">
        <v>2</v>
      </c>
      <c r="O13" s="96">
        <f>O11+O12</f>
        <v>49736.461000000003</v>
      </c>
    </row>
    <row r="14" spans="1:15" ht="30.75" customHeight="1">
      <c r="A14" s="63"/>
      <c r="B14" s="63"/>
      <c r="C14" s="86"/>
      <c r="D14" s="63"/>
      <c r="E14" s="63"/>
      <c r="F14" s="63"/>
      <c r="G14" s="63"/>
      <c r="H14" s="63"/>
      <c r="I14" s="65"/>
      <c r="J14" s="65"/>
      <c r="K14" s="63"/>
      <c r="L14" s="65"/>
      <c r="M14" s="63"/>
      <c r="N14" s="65"/>
      <c r="O14" s="63"/>
    </row>
    <row r="15" spans="1:15" ht="18.75">
      <c r="A15" s="66"/>
      <c r="B15" s="66"/>
      <c r="C15" s="260"/>
      <c r="D15" s="260"/>
      <c r="E15" s="260"/>
      <c r="F15" s="260"/>
      <c r="G15" s="260"/>
      <c r="H15" s="260"/>
      <c r="I15" s="67"/>
      <c r="J15" s="68"/>
      <c r="K15" s="67"/>
      <c r="L15" s="68"/>
      <c r="M15" s="67"/>
      <c r="N15" s="68"/>
      <c r="O15" s="67"/>
    </row>
    <row r="16" spans="1:15">
      <c r="A16" s="261"/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</row>
    <row r="17" spans="1:1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spans="1:15">
      <c r="A18" s="70"/>
      <c r="B18" s="70"/>
      <c r="C18" s="70"/>
      <c r="D18" s="70"/>
      <c r="E18" s="70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5">
      <c r="A19" s="70"/>
      <c r="B19" s="70"/>
      <c r="C19" s="70"/>
      <c r="D19" s="70"/>
      <c r="E19" s="70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1:15">
      <c r="A20" s="262"/>
      <c r="B20" s="262"/>
      <c r="C20" s="263"/>
      <c r="D20" s="68"/>
      <c r="E20" s="68"/>
      <c r="F20" s="68"/>
      <c r="G20" s="67"/>
      <c r="H20" s="68"/>
      <c r="I20" s="67"/>
      <c r="J20" s="68"/>
      <c r="K20" s="67"/>
      <c r="L20" s="68"/>
      <c r="M20" s="67"/>
      <c r="N20" s="68"/>
      <c r="O20" s="67"/>
    </row>
    <row r="22" spans="1:15">
      <c r="A22" s="257"/>
      <c r="B22" s="257"/>
      <c r="C22" s="257"/>
      <c r="D22" s="257"/>
      <c r="E22" s="257"/>
      <c r="F22" s="63"/>
      <c r="G22" s="63"/>
      <c r="H22" s="63"/>
      <c r="I22" s="63"/>
      <c r="J22" s="63"/>
      <c r="K22" s="63"/>
      <c r="L22" s="63"/>
      <c r="M22" s="63"/>
      <c r="N22" s="63"/>
    </row>
    <row r="23" spans="1:15">
      <c r="A23" s="257"/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</row>
    <row r="24" spans="1:15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86"/>
      <c r="N24" s="86"/>
    </row>
    <row r="25" spans="1:1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1:1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</row>
    <row r="28" spans="1:15">
      <c r="D28" s="258"/>
      <c r="E28" s="259"/>
    </row>
    <row r="29" spans="1:15">
      <c r="D29" s="258"/>
      <c r="E29" s="259"/>
    </row>
  </sheetData>
  <mergeCells count="21">
    <mergeCell ref="A8:A9"/>
    <mergeCell ref="B8:B9"/>
    <mergeCell ref="C8:C9"/>
    <mergeCell ref="D8:D9"/>
    <mergeCell ref="A2:O6"/>
    <mergeCell ref="E8:E9"/>
    <mergeCell ref="F8:G8"/>
    <mergeCell ref="H8:I8"/>
    <mergeCell ref="J8:K8"/>
    <mergeCell ref="L8:M8"/>
    <mergeCell ref="N8:O8"/>
    <mergeCell ref="B11:B12"/>
    <mergeCell ref="A23:N23"/>
    <mergeCell ref="A24:L24"/>
    <mergeCell ref="D28:E28"/>
    <mergeCell ref="D29:E29"/>
    <mergeCell ref="A13:C13"/>
    <mergeCell ref="C15:H15"/>
    <mergeCell ref="A16:O16"/>
    <mergeCell ref="A20:C20"/>
    <mergeCell ref="A22:E2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2:O32"/>
  <sheetViews>
    <sheetView view="pageBreakPreview" zoomScale="60" zoomScaleNormal="85" workbookViewId="0">
      <selection activeCell="C19" sqref="C19"/>
    </sheetView>
  </sheetViews>
  <sheetFormatPr defaultColWidth="9.140625" defaultRowHeight="15.75"/>
  <cols>
    <col min="1" max="1" width="7.85546875" style="1" customWidth="1"/>
    <col min="2" max="2" width="27" style="1" customWidth="1"/>
    <col min="3" max="3" width="38.4257812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417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26">
      <c r="A9" s="235"/>
      <c r="B9" s="237"/>
      <c r="C9" s="237"/>
      <c r="D9" s="237"/>
      <c r="E9" s="237"/>
      <c r="F9" s="110" t="s">
        <v>6</v>
      </c>
      <c r="G9" s="110" t="s">
        <v>7</v>
      </c>
      <c r="H9" s="110" t="s">
        <v>8</v>
      </c>
      <c r="I9" s="110" t="s">
        <v>9</v>
      </c>
      <c r="J9" s="110" t="s">
        <v>8</v>
      </c>
      <c r="K9" s="110" t="s">
        <v>10</v>
      </c>
      <c r="L9" s="110" t="s">
        <v>11</v>
      </c>
      <c r="M9" s="110" t="s">
        <v>10</v>
      </c>
      <c r="N9" s="110" t="s">
        <v>8</v>
      </c>
      <c r="O9" s="110" t="s">
        <v>10</v>
      </c>
    </row>
    <row r="10" spans="1:15" s="4" customFormat="1" ht="21" customHeight="1">
      <c r="A10" s="111">
        <v>1</v>
      </c>
      <c r="B10" s="111">
        <v>2</v>
      </c>
      <c r="C10" s="111">
        <v>3</v>
      </c>
      <c r="D10" s="111">
        <v>4</v>
      </c>
      <c r="E10" s="11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135.75" customHeight="1">
      <c r="A11" s="111">
        <v>1</v>
      </c>
      <c r="B11" s="236" t="s">
        <v>143</v>
      </c>
      <c r="C11" s="22" t="s">
        <v>144</v>
      </c>
      <c r="D11" s="22" t="s">
        <v>145</v>
      </c>
      <c r="E11" s="22" t="s">
        <v>42</v>
      </c>
      <c r="F11" s="3">
        <v>808021</v>
      </c>
      <c r="G11" s="6">
        <v>243146.329</v>
      </c>
      <c r="H11" s="3">
        <v>958824</v>
      </c>
      <c r="I11" s="6">
        <v>282616.38</v>
      </c>
      <c r="J11" s="3">
        <v>958824</v>
      </c>
      <c r="K11" s="6">
        <v>284842.48</v>
      </c>
      <c r="L11" s="3">
        <v>958824</v>
      </c>
      <c r="M11" s="6">
        <v>284842.48</v>
      </c>
      <c r="N11" s="3">
        <v>958824</v>
      </c>
      <c r="O11" s="6">
        <v>284842.48</v>
      </c>
    </row>
    <row r="12" spans="1:15" s="4" customFormat="1" ht="44.25" customHeight="1">
      <c r="A12" s="111">
        <v>2</v>
      </c>
      <c r="B12" s="273"/>
      <c r="C12" s="110" t="s">
        <v>146</v>
      </c>
      <c r="D12" s="22" t="s">
        <v>145</v>
      </c>
      <c r="E12" s="22" t="s">
        <v>147</v>
      </c>
      <c r="F12" s="3">
        <v>1500</v>
      </c>
      <c r="G12" s="6">
        <v>320.185</v>
      </c>
      <c r="H12" s="3">
        <v>1500</v>
      </c>
      <c r="I12" s="6">
        <v>413.40499999999997</v>
      </c>
      <c r="J12" s="3">
        <v>1500</v>
      </c>
      <c r="K12" s="6">
        <v>413.40499999999997</v>
      </c>
      <c r="L12" s="3">
        <v>1500</v>
      </c>
      <c r="M12" s="6">
        <v>413.40499999999997</v>
      </c>
      <c r="N12" s="3">
        <v>1500</v>
      </c>
      <c r="O12" s="6">
        <v>413.40499999999997</v>
      </c>
    </row>
    <row r="13" spans="1:15" s="4" customFormat="1" ht="67.5" customHeight="1">
      <c r="A13" s="111">
        <v>3</v>
      </c>
      <c r="B13" s="237"/>
      <c r="C13" s="110" t="s">
        <v>148</v>
      </c>
      <c r="D13" s="22" t="s">
        <v>145</v>
      </c>
      <c r="E13" s="22" t="s">
        <v>42</v>
      </c>
      <c r="F13" s="3">
        <v>39681</v>
      </c>
      <c r="G13" s="6">
        <v>18286.240000000002</v>
      </c>
      <c r="H13" s="3">
        <v>38632</v>
      </c>
      <c r="I13" s="6">
        <v>19629.5</v>
      </c>
      <c r="J13" s="3">
        <v>38632</v>
      </c>
      <c r="K13" s="6">
        <v>19629.502</v>
      </c>
      <c r="L13" s="3">
        <v>38632</v>
      </c>
      <c r="M13" s="6">
        <v>19629.502</v>
      </c>
      <c r="N13" s="3">
        <v>38632</v>
      </c>
      <c r="O13" s="6">
        <v>19629.502</v>
      </c>
    </row>
    <row r="14" spans="1:15" s="11" customFormat="1" ht="26.25" customHeight="1" thickBot="1">
      <c r="A14" s="239" t="s">
        <v>1</v>
      </c>
      <c r="B14" s="240"/>
      <c r="C14" s="241"/>
      <c r="D14" s="7" t="s">
        <v>2</v>
      </c>
      <c r="E14" s="7" t="s">
        <v>2</v>
      </c>
      <c r="F14" s="7" t="s">
        <v>2</v>
      </c>
      <c r="G14" s="8">
        <f>SUM(G11:G13)</f>
        <v>261752.75399999999</v>
      </c>
      <c r="H14" s="7" t="s">
        <v>2</v>
      </c>
      <c r="I14" s="8">
        <f>SUM(I11:I13)</f>
        <v>302659.28500000003</v>
      </c>
      <c r="J14" s="7" t="s">
        <v>2</v>
      </c>
      <c r="K14" s="8">
        <f>SUM(K11:K13)</f>
        <v>304885.38699999999</v>
      </c>
      <c r="L14" s="7" t="s">
        <v>2</v>
      </c>
      <c r="M14" s="8">
        <f>SUM(M11:M13)</f>
        <v>304885.38699999999</v>
      </c>
      <c r="N14" s="7" t="s">
        <v>2</v>
      </c>
      <c r="O14" s="8">
        <f>SUM(O11:O13)</f>
        <v>304885.38699999999</v>
      </c>
    </row>
    <row r="15" spans="1:15" s="11" customFormat="1" ht="30.75" customHeight="1">
      <c r="A15" s="9"/>
      <c r="B15" s="9"/>
      <c r="C15" s="106"/>
      <c r="D15" s="9"/>
      <c r="E15" s="9"/>
      <c r="F15" s="9"/>
      <c r="G15" s="9"/>
      <c r="H15" s="9"/>
      <c r="I15" s="10"/>
      <c r="J15" s="10"/>
      <c r="K15" s="9"/>
      <c r="L15" s="10"/>
      <c r="M15" s="9"/>
      <c r="N15" s="10"/>
      <c r="O15" s="9"/>
    </row>
    <row r="16" spans="1:15" s="11" customFormat="1" ht="18.75">
      <c r="A16" s="21"/>
      <c r="B16" s="21"/>
      <c r="C16" s="242"/>
      <c r="D16" s="242"/>
      <c r="E16" s="242"/>
      <c r="F16" s="242"/>
      <c r="G16" s="242"/>
      <c r="H16" s="242"/>
      <c r="I16" s="13"/>
      <c r="J16" s="12"/>
      <c r="K16" s="13"/>
      <c r="L16" s="12"/>
      <c r="M16" s="13"/>
      <c r="N16" s="12"/>
      <c r="O16" s="13"/>
    </row>
    <row r="17" spans="1:15" s="11" customFormat="1">
      <c r="A17" s="243"/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</row>
    <row r="18" spans="1:15" s="11" customFormat="1" ht="18.75">
      <c r="A18" s="107"/>
      <c r="B18" s="107"/>
      <c r="C18" s="293"/>
      <c r="D18" s="293"/>
      <c r="E18" s="293"/>
      <c r="F18" s="107"/>
      <c r="G18" s="107"/>
      <c r="H18" s="113"/>
      <c r="I18" s="107"/>
      <c r="J18" s="107"/>
      <c r="K18" s="107"/>
      <c r="L18" s="107"/>
      <c r="M18" s="107"/>
      <c r="N18" s="107"/>
      <c r="O18" s="107"/>
    </row>
    <row r="19" spans="1:15" s="11" customFormat="1" ht="18.75">
      <c r="A19" s="14"/>
      <c r="B19" s="14"/>
      <c r="C19" s="114"/>
      <c r="D19" s="114"/>
      <c r="E19" s="114"/>
      <c r="F19" s="15"/>
      <c r="G19" s="15"/>
      <c r="H19" s="115"/>
      <c r="I19" s="15"/>
      <c r="J19" s="15"/>
      <c r="K19" s="15"/>
      <c r="L19" s="15"/>
      <c r="M19" s="15"/>
      <c r="N19" s="15"/>
      <c r="O19" s="15"/>
    </row>
    <row r="20" spans="1:15" s="11" customFormat="1" ht="18.75">
      <c r="A20" s="14"/>
      <c r="B20" s="14"/>
      <c r="C20" s="114"/>
      <c r="D20" s="114"/>
      <c r="E20" s="114"/>
      <c r="F20" s="15"/>
      <c r="G20" s="15"/>
      <c r="H20" s="115"/>
      <c r="I20" s="15"/>
      <c r="J20" s="15"/>
      <c r="K20" s="15"/>
      <c r="L20" s="15"/>
      <c r="M20" s="15"/>
      <c r="N20" s="15"/>
      <c r="O20" s="15"/>
    </row>
    <row r="21" spans="1:15" s="11" customFormat="1" ht="18.75">
      <c r="A21" s="108"/>
      <c r="B21" s="108"/>
      <c r="C21" s="294"/>
      <c r="D21" s="294"/>
      <c r="E21" s="294"/>
      <c r="F21" s="12"/>
      <c r="G21" s="13"/>
      <c r="H21" s="116"/>
      <c r="I21" s="13"/>
      <c r="J21" s="12"/>
      <c r="K21" s="13"/>
      <c r="L21" s="12"/>
      <c r="M21" s="13"/>
      <c r="N21" s="12"/>
      <c r="O21" s="13"/>
    </row>
    <row r="22" spans="1:15" s="11" customFormat="1"/>
    <row r="23" spans="1:15" s="11" customFormat="1">
      <c r="A23" s="231"/>
      <c r="B23" s="231"/>
      <c r="C23" s="231"/>
      <c r="D23" s="231"/>
      <c r="E23" s="231"/>
      <c r="F23" s="9"/>
      <c r="G23" s="9"/>
      <c r="H23" s="9"/>
      <c r="I23" s="9"/>
      <c r="J23" s="9"/>
      <c r="K23" s="9"/>
      <c r="L23" s="9"/>
      <c r="M23" s="9"/>
      <c r="N23" s="9"/>
    </row>
    <row r="24" spans="1:15" s="11" customFormat="1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</row>
    <row r="25" spans="1:15" s="11" customFormat="1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06"/>
      <c r="N25" s="106"/>
    </row>
    <row r="26" spans="1:15" s="11" customFormat="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15" s="11" customForma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15" s="11" customFormat="1"/>
    <row r="29" spans="1:15" s="11" customFormat="1">
      <c r="D29" s="226"/>
      <c r="E29" s="227"/>
    </row>
    <row r="30" spans="1:15" s="11" customFormat="1">
      <c r="D30" s="226"/>
      <c r="E30" s="227"/>
    </row>
    <row r="31" spans="1:15" s="11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11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</sheetData>
  <mergeCells count="22">
    <mergeCell ref="C18:E18"/>
    <mergeCell ref="C21:E21"/>
    <mergeCell ref="B11:B13"/>
    <mergeCell ref="A14:C14"/>
    <mergeCell ref="C16:H16"/>
    <mergeCell ref="A17:O17"/>
    <mergeCell ref="D30:E30"/>
    <mergeCell ref="A23:E23"/>
    <mergeCell ref="A24:N24"/>
    <mergeCell ref="A25:L25"/>
    <mergeCell ref="D29:E29"/>
    <mergeCell ref="A2:O6"/>
    <mergeCell ref="A8:A9"/>
    <mergeCell ref="B8:B9"/>
    <mergeCell ref="C8:C9"/>
    <mergeCell ref="D8:D9"/>
    <mergeCell ref="N8:O8"/>
    <mergeCell ref="E8:E9"/>
    <mergeCell ref="F8:G8"/>
    <mergeCell ref="H8:I8"/>
    <mergeCell ref="J8:K8"/>
    <mergeCell ref="L8:M8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2:O35"/>
  <sheetViews>
    <sheetView view="pageBreakPreview" zoomScale="60" zoomScaleNormal="70" workbookViewId="0">
      <selection activeCell="J29" sqref="J29"/>
    </sheetView>
  </sheetViews>
  <sheetFormatPr defaultColWidth="9.140625" defaultRowHeight="15.75"/>
  <cols>
    <col min="1" max="1" width="9.140625" style="1"/>
    <col min="2" max="2" width="27" style="1" customWidth="1"/>
    <col min="3" max="3" width="23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329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9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26">
      <c r="A9" s="235"/>
      <c r="B9" s="237"/>
      <c r="C9" s="237"/>
      <c r="D9" s="299"/>
      <c r="E9" s="237"/>
      <c r="F9" s="110" t="s">
        <v>6</v>
      </c>
      <c r="G9" s="110" t="s">
        <v>7</v>
      </c>
      <c r="H9" s="110" t="s">
        <v>8</v>
      </c>
      <c r="I9" s="110" t="s">
        <v>9</v>
      </c>
      <c r="J9" s="110" t="s">
        <v>8</v>
      </c>
      <c r="K9" s="110" t="s">
        <v>10</v>
      </c>
      <c r="L9" s="110" t="s">
        <v>11</v>
      </c>
      <c r="M9" s="110" t="s">
        <v>10</v>
      </c>
      <c r="N9" s="110" t="s">
        <v>8</v>
      </c>
      <c r="O9" s="110" t="s">
        <v>10</v>
      </c>
    </row>
    <row r="10" spans="1:15" s="4" customFormat="1" ht="21" customHeight="1">
      <c r="A10" s="111">
        <v>1</v>
      </c>
      <c r="B10" s="111">
        <v>2</v>
      </c>
      <c r="C10" s="111">
        <v>3</v>
      </c>
      <c r="D10" s="127">
        <v>4</v>
      </c>
      <c r="E10" s="11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105" customHeight="1">
      <c r="A11" s="111">
        <v>1</v>
      </c>
      <c r="B11" s="236" t="s">
        <v>330</v>
      </c>
      <c r="C11" s="110" t="s">
        <v>331</v>
      </c>
      <c r="D11" s="296" t="s">
        <v>36</v>
      </c>
      <c r="E11" s="111" t="s">
        <v>12</v>
      </c>
      <c r="F11" s="3">
        <v>236842</v>
      </c>
      <c r="G11" s="6">
        <v>23765.171999999999</v>
      </c>
      <c r="H11" s="3">
        <v>107827</v>
      </c>
      <c r="I11" s="6">
        <v>18030.469000000001</v>
      </c>
      <c r="J11" s="3">
        <v>107827</v>
      </c>
      <c r="K11" s="6">
        <v>12873.312</v>
      </c>
      <c r="L11" s="3">
        <v>107827</v>
      </c>
      <c r="M11" s="6">
        <v>18120.472000000002</v>
      </c>
      <c r="N11" s="3">
        <v>107827</v>
      </c>
      <c r="O11" s="6">
        <v>18220.472000000002</v>
      </c>
    </row>
    <row r="12" spans="1:15" s="4" customFormat="1" ht="35.25" customHeight="1">
      <c r="A12" s="111">
        <v>2</v>
      </c>
      <c r="B12" s="295"/>
      <c r="C12" s="110" t="s">
        <v>332</v>
      </c>
      <c r="D12" s="297"/>
      <c r="E12" s="111" t="s">
        <v>12</v>
      </c>
      <c r="F12" s="3">
        <v>0</v>
      </c>
      <c r="G12" s="6">
        <v>0</v>
      </c>
      <c r="H12" s="117">
        <v>4.92</v>
      </c>
      <c r="I12" s="6">
        <v>150</v>
      </c>
      <c r="J12" s="3"/>
      <c r="K12" s="6"/>
      <c r="L12" s="3"/>
      <c r="M12" s="6"/>
      <c r="N12" s="3"/>
      <c r="O12" s="6"/>
    </row>
    <row r="13" spans="1:15" s="4" customFormat="1" ht="32.25" customHeight="1">
      <c r="A13" s="111">
        <v>3</v>
      </c>
      <c r="B13" s="295"/>
      <c r="C13" s="110" t="s">
        <v>333</v>
      </c>
      <c r="D13" s="297"/>
      <c r="E13" s="111" t="s">
        <v>12</v>
      </c>
      <c r="F13" s="6">
        <v>185.5</v>
      </c>
      <c r="G13" s="6">
        <v>153.292</v>
      </c>
      <c r="H13" s="6">
        <v>183.8</v>
      </c>
      <c r="I13" s="6">
        <v>161.01300000000001</v>
      </c>
      <c r="J13" s="3"/>
      <c r="K13" s="6"/>
      <c r="L13" s="3"/>
      <c r="M13" s="6"/>
      <c r="N13" s="3"/>
      <c r="O13" s="6"/>
    </row>
    <row r="14" spans="1:15" s="4" customFormat="1" ht="132.75" customHeight="1">
      <c r="A14" s="111">
        <v>4</v>
      </c>
      <c r="B14" s="295"/>
      <c r="C14" s="110" t="s">
        <v>334</v>
      </c>
      <c r="D14" s="297"/>
      <c r="E14" s="110" t="s">
        <v>12</v>
      </c>
      <c r="F14" s="117">
        <v>474.82</v>
      </c>
      <c r="G14" s="6">
        <v>2842.5050000000001</v>
      </c>
      <c r="H14" s="6">
        <v>291.7</v>
      </c>
      <c r="I14" s="6">
        <v>1941.1969999999999</v>
      </c>
      <c r="J14" s="3"/>
      <c r="K14" s="6"/>
      <c r="L14" s="3"/>
      <c r="M14" s="6"/>
      <c r="N14" s="3"/>
      <c r="O14" s="6"/>
    </row>
    <row r="15" spans="1:15" s="4" customFormat="1" ht="36" customHeight="1">
      <c r="A15" s="111">
        <v>5</v>
      </c>
      <c r="B15" s="295"/>
      <c r="C15" s="110" t="s">
        <v>335</v>
      </c>
      <c r="D15" s="297"/>
      <c r="E15" s="110" t="s">
        <v>12</v>
      </c>
      <c r="F15" s="6">
        <v>69.3</v>
      </c>
      <c r="G15" s="6">
        <v>321.238</v>
      </c>
      <c r="H15" s="6">
        <v>31.7</v>
      </c>
      <c r="I15" s="6">
        <v>174.304</v>
      </c>
      <c r="J15" s="3"/>
      <c r="K15" s="6"/>
      <c r="L15" s="3"/>
      <c r="M15" s="6"/>
      <c r="N15" s="3"/>
      <c r="O15" s="6"/>
    </row>
    <row r="16" spans="1:15" s="4" customFormat="1" ht="57.75" customHeight="1">
      <c r="A16" s="111">
        <v>6</v>
      </c>
      <c r="B16" s="275"/>
      <c r="C16" s="110" t="s">
        <v>336</v>
      </c>
      <c r="D16" s="298"/>
      <c r="E16" s="110" t="s">
        <v>12</v>
      </c>
      <c r="F16" s="3">
        <v>127</v>
      </c>
      <c r="G16" s="6">
        <v>216.626</v>
      </c>
      <c r="H16" s="3">
        <v>100</v>
      </c>
      <c r="I16" s="6">
        <v>130</v>
      </c>
      <c r="J16" s="3"/>
      <c r="K16" s="6"/>
      <c r="L16" s="3"/>
      <c r="M16" s="6"/>
      <c r="N16" s="3"/>
      <c r="O16" s="6"/>
    </row>
    <row r="17" spans="1:15" s="11" customFormat="1" ht="26.25" customHeight="1" thickBot="1">
      <c r="A17" s="239" t="s">
        <v>1</v>
      </c>
      <c r="B17" s="240"/>
      <c r="C17" s="241"/>
      <c r="D17" s="128" t="s">
        <v>2</v>
      </c>
      <c r="E17" s="7" t="s">
        <v>2</v>
      </c>
      <c r="F17" s="7" t="s">
        <v>2</v>
      </c>
      <c r="G17" s="8">
        <f>SUM(G11:G16)</f>
        <v>27298.833000000002</v>
      </c>
      <c r="H17" s="7" t="s">
        <v>2</v>
      </c>
      <c r="I17" s="8">
        <f>SUM(I11:I16)</f>
        <v>20586.983</v>
      </c>
      <c r="J17" s="7" t="s">
        <v>2</v>
      </c>
      <c r="K17" s="8">
        <f>SUM(K11:K16)</f>
        <v>12873.312</v>
      </c>
      <c r="L17" s="7" t="s">
        <v>2</v>
      </c>
      <c r="M17" s="8">
        <f>SUM(M11:M16)</f>
        <v>18120.472000000002</v>
      </c>
      <c r="N17" s="7" t="s">
        <v>2</v>
      </c>
      <c r="O17" s="8">
        <f>SUM(O11:O16)</f>
        <v>18220.472000000002</v>
      </c>
    </row>
    <row r="18" spans="1:15" s="11" customFormat="1" ht="30.75" customHeight="1">
      <c r="A18" s="9"/>
      <c r="B18" s="9"/>
      <c r="C18" s="106"/>
      <c r="D18" s="9"/>
      <c r="E18" s="9"/>
      <c r="F18" s="9"/>
      <c r="G18" s="9"/>
      <c r="H18" s="9"/>
      <c r="I18" s="10"/>
      <c r="J18" s="10"/>
      <c r="K18" s="9"/>
      <c r="L18" s="10"/>
      <c r="M18" s="9"/>
      <c r="N18" s="10"/>
      <c r="O18" s="9"/>
    </row>
    <row r="19" spans="1:15" s="11" customFormat="1" ht="18.75">
      <c r="A19" s="21"/>
      <c r="B19" s="21"/>
      <c r="C19" s="242"/>
      <c r="D19" s="242"/>
      <c r="E19" s="242"/>
      <c r="F19" s="242"/>
      <c r="G19" s="242"/>
      <c r="H19" s="242"/>
      <c r="I19" s="13"/>
      <c r="J19" s="12"/>
      <c r="K19" s="13"/>
      <c r="L19" s="12"/>
      <c r="M19" s="13"/>
      <c r="N19" s="12"/>
      <c r="O19" s="13"/>
    </row>
    <row r="20" spans="1:15" s="11" customFormat="1">
      <c r="A20" s="243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</row>
    <row r="21" spans="1:15" s="11" customFormat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spans="1:15" s="11" customFormat="1">
      <c r="A22" s="14"/>
      <c r="B22" s="14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s="11" customFormat="1">
      <c r="A23" s="14"/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s="11" customFormat="1">
      <c r="A24" s="245"/>
      <c r="B24" s="245"/>
      <c r="C24" s="246"/>
      <c r="D24" s="12"/>
      <c r="E24" s="12"/>
      <c r="F24" s="12"/>
      <c r="G24" s="13"/>
      <c r="H24" s="12"/>
      <c r="I24" s="13"/>
      <c r="J24" s="12"/>
      <c r="K24" s="13"/>
      <c r="L24" s="12"/>
      <c r="M24" s="13"/>
      <c r="N24" s="12"/>
      <c r="O24" s="13"/>
    </row>
    <row r="25" spans="1:15" s="11" customFormat="1"/>
    <row r="26" spans="1:15" s="11" customFormat="1">
      <c r="A26" s="231"/>
      <c r="B26" s="231"/>
      <c r="C26" s="231"/>
      <c r="D26" s="231"/>
      <c r="E26" s="231"/>
      <c r="F26" s="9"/>
      <c r="G26" s="9"/>
      <c r="H26" s="9"/>
      <c r="I26" s="9"/>
      <c r="J26" s="9"/>
      <c r="K26" s="9"/>
      <c r="L26" s="9"/>
      <c r="M26" s="9"/>
      <c r="N26" s="9"/>
    </row>
    <row r="27" spans="1:15" s="11" customFormat="1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</row>
    <row r="28" spans="1:15" s="11" customFormat="1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06"/>
      <c r="N28" s="106"/>
    </row>
    <row r="29" spans="1:15" s="11" customForma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5" s="11" customForma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</row>
    <row r="31" spans="1:15" s="11" customFormat="1"/>
    <row r="32" spans="1:15" s="11" customFormat="1">
      <c r="D32" s="226"/>
      <c r="E32" s="227"/>
    </row>
    <row r="33" spans="1:15" s="11" customFormat="1">
      <c r="D33" s="226"/>
      <c r="E33" s="227"/>
    </row>
    <row r="34" spans="1:15" s="11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11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</sheetData>
  <mergeCells count="22">
    <mergeCell ref="A2:O6"/>
    <mergeCell ref="A8:A9"/>
    <mergeCell ref="B8:B9"/>
    <mergeCell ref="C8:C9"/>
    <mergeCell ref="D8:D9"/>
    <mergeCell ref="N8:O8"/>
    <mergeCell ref="L8:M8"/>
    <mergeCell ref="A27:N27"/>
    <mergeCell ref="A28:L28"/>
    <mergeCell ref="D32:E32"/>
    <mergeCell ref="D33:E33"/>
    <mergeCell ref="E8:E9"/>
    <mergeCell ref="F8:G8"/>
    <mergeCell ref="H8:I8"/>
    <mergeCell ref="J8:K8"/>
    <mergeCell ref="B11:B16"/>
    <mergeCell ref="D11:D16"/>
    <mergeCell ref="A17:C17"/>
    <mergeCell ref="C19:H19"/>
    <mergeCell ref="A20:O20"/>
    <mergeCell ref="A24:C24"/>
    <mergeCell ref="A26:E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2:O33"/>
  <sheetViews>
    <sheetView view="pageBreakPreview" topLeftCell="A4" zoomScale="60" zoomScaleNormal="85" workbookViewId="0">
      <selection activeCell="O11" sqref="O11:O15"/>
    </sheetView>
  </sheetViews>
  <sheetFormatPr defaultColWidth="9.140625" defaultRowHeight="15.75"/>
  <cols>
    <col min="1" max="1" width="9.140625" style="1"/>
    <col min="2" max="2" width="27" style="1" customWidth="1"/>
    <col min="3" max="3" width="23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317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26">
      <c r="A9" s="235"/>
      <c r="B9" s="237"/>
      <c r="C9" s="237"/>
      <c r="D9" s="237"/>
      <c r="E9" s="237"/>
      <c r="F9" s="110" t="s">
        <v>6</v>
      </c>
      <c r="G9" s="110" t="s">
        <v>7</v>
      </c>
      <c r="H9" s="110" t="s">
        <v>8</v>
      </c>
      <c r="I9" s="110" t="s">
        <v>9</v>
      </c>
      <c r="J9" s="110" t="s">
        <v>8</v>
      </c>
      <c r="K9" s="110" t="s">
        <v>10</v>
      </c>
      <c r="L9" s="110" t="s">
        <v>11</v>
      </c>
      <c r="M9" s="110" t="s">
        <v>10</v>
      </c>
      <c r="N9" s="110" t="s">
        <v>8</v>
      </c>
      <c r="O9" s="110" t="s">
        <v>10</v>
      </c>
    </row>
    <row r="10" spans="1:15" s="4" customFormat="1" ht="21" customHeight="1">
      <c r="A10" s="111">
        <v>1</v>
      </c>
      <c r="B10" s="111">
        <v>2</v>
      </c>
      <c r="C10" s="111">
        <v>3</v>
      </c>
      <c r="D10" s="111">
        <v>4</v>
      </c>
      <c r="E10" s="11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17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188.25" customHeight="1">
      <c r="A11" s="111">
        <v>1</v>
      </c>
      <c r="B11" s="236" t="s">
        <v>175</v>
      </c>
      <c r="C11" s="110" t="s">
        <v>318</v>
      </c>
      <c r="D11" s="110" t="s">
        <v>319</v>
      </c>
      <c r="E11" s="111" t="s">
        <v>53</v>
      </c>
      <c r="F11" s="3" t="s">
        <v>36</v>
      </c>
      <c r="G11" s="6">
        <v>0</v>
      </c>
      <c r="H11" s="3" t="s">
        <v>36</v>
      </c>
      <c r="I11" s="6">
        <v>0</v>
      </c>
      <c r="J11" s="3">
        <v>48</v>
      </c>
      <c r="K11" s="6">
        <v>1629.39</v>
      </c>
      <c r="L11" s="3">
        <v>48</v>
      </c>
      <c r="M11" s="6">
        <v>1629.39</v>
      </c>
      <c r="N11" s="3">
        <v>48</v>
      </c>
      <c r="O11" s="6">
        <v>1629.39</v>
      </c>
    </row>
    <row r="12" spans="1:15" s="4" customFormat="1" ht="267.75" customHeight="1">
      <c r="A12" s="111">
        <v>2</v>
      </c>
      <c r="B12" s="273"/>
      <c r="C12" s="110" t="s">
        <v>256</v>
      </c>
      <c r="D12" s="110" t="s">
        <v>320</v>
      </c>
      <c r="E12" s="111" t="s">
        <v>53</v>
      </c>
      <c r="F12" s="3">
        <v>200</v>
      </c>
      <c r="G12" s="6">
        <v>5580.6930000000002</v>
      </c>
      <c r="H12" s="3">
        <v>200</v>
      </c>
      <c r="I12" s="6">
        <v>5944.9930000000004</v>
      </c>
      <c r="J12" s="3">
        <v>200</v>
      </c>
      <c r="K12" s="6">
        <v>5944.9930000000004</v>
      </c>
      <c r="L12" s="3">
        <v>200</v>
      </c>
      <c r="M12" s="6">
        <v>5944.9930000000004</v>
      </c>
      <c r="N12" s="3">
        <v>200</v>
      </c>
      <c r="O12" s="6">
        <v>5944.9930000000004</v>
      </c>
    </row>
    <row r="13" spans="1:15" s="4" customFormat="1" ht="104.25" customHeight="1">
      <c r="A13" s="111">
        <v>3</v>
      </c>
      <c r="B13" s="273"/>
      <c r="C13" s="110" t="s">
        <v>257</v>
      </c>
      <c r="D13" s="110" t="s">
        <v>321</v>
      </c>
      <c r="E13" s="111" t="s">
        <v>322</v>
      </c>
      <c r="F13" s="3">
        <v>10000</v>
      </c>
      <c r="G13" s="6">
        <v>3057.2</v>
      </c>
      <c r="H13" s="3">
        <v>10000</v>
      </c>
      <c r="I13" s="6">
        <v>3037.2</v>
      </c>
      <c r="J13" s="3">
        <v>10000</v>
      </c>
      <c r="K13" s="6">
        <v>3037.2</v>
      </c>
      <c r="L13" s="3">
        <v>10000</v>
      </c>
      <c r="M13" s="6">
        <v>3037.2</v>
      </c>
      <c r="N13" s="3">
        <v>10000</v>
      </c>
      <c r="O13" s="6">
        <v>3037.2</v>
      </c>
    </row>
    <row r="14" spans="1:15" s="4" customFormat="1" ht="120.75" customHeight="1">
      <c r="A14" s="111">
        <v>4</v>
      </c>
      <c r="B14" s="237"/>
      <c r="C14" s="110" t="s">
        <v>258</v>
      </c>
      <c r="D14" s="110" t="s">
        <v>176</v>
      </c>
      <c r="E14" s="111" t="s">
        <v>323</v>
      </c>
      <c r="F14" s="118">
        <v>1.8178000000000001</v>
      </c>
      <c r="G14" s="6">
        <v>6370.2</v>
      </c>
      <c r="H14" s="118">
        <v>1.8868</v>
      </c>
      <c r="I14" s="6">
        <v>6874.7</v>
      </c>
      <c r="J14" s="118">
        <v>1.8868</v>
      </c>
      <c r="K14" s="6">
        <v>6874.7</v>
      </c>
      <c r="L14" s="118">
        <v>1.8868</v>
      </c>
      <c r="M14" s="6">
        <v>6874.7</v>
      </c>
      <c r="N14" s="118">
        <v>1.8868</v>
      </c>
      <c r="O14" s="6">
        <v>6874.7</v>
      </c>
    </row>
    <row r="15" spans="1:15" s="11" customFormat="1" ht="26.25" customHeight="1" thickBot="1">
      <c r="A15" s="239" t="s">
        <v>1</v>
      </c>
      <c r="B15" s="240"/>
      <c r="C15" s="241"/>
      <c r="D15" s="7" t="s">
        <v>2</v>
      </c>
      <c r="E15" s="7" t="s">
        <v>2</v>
      </c>
      <c r="F15" s="7" t="s">
        <v>2</v>
      </c>
      <c r="G15" s="8">
        <f>SUM(G11:G14)</f>
        <v>15008.093000000001</v>
      </c>
      <c r="H15" s="7" t="s">
        <v>2</v>
      </c>
      <c r="I15" s="8">
        <f>SUM(I11:I14)</f>
        <v>15856.893</v>
      </c>
      <c r="J15" s="7" t="s">
        <v>2</v>
      </c>
      <c r="K15" s="8">
        <f>SUM(K11:K14)</f>
        <v>17486.282999999999</v>
      </c>
      <c r="L15" s="7" t="s">
        <v>2</v>
      </c>
      <c r="M15" s="8">
        <f>SUM(M11:M14)</f>
        <v>17486.282999999999</v>
      </c>
      <c r="N15" s="7" t="s">
        <v>2</v>
      </c>
      <c r="O15" s="8">
        <f>SUM(O11:O14)</f>
        <v>17486.282999999999</v>
      </c>
    </row>
    <row r="16" spans="1:15" s="11" customFormat="1" ht="30.75" customHeight="1">
      <c r="A16" s="9"/>
      <c r="B16" s="9"/>
      <c r="C16" s="106"/>
      <c r="D16" s="9"/>
      <c r="E16" s="9"/>
      <c r="F16" s="9"/>
      <c r="G16" s="9"/>
      <c r="H16" s="9"/>
      <c r="I16" s="10"/>
      <c r="J16" s="10"/>
      <c r="K16" s="9"/>
      <c r="L16" s="10"/>
      <c r="M16" s="9"/>
      <c r="N16" s="10"/>
      <c r="O16" s="9"/>
    </row>
    <row r="17" spans="1:15" s="11" customFormat="1" ht="18.75">
      <c r="A17" s="21"/>
      <c r="B17" s="21"/>
      <c r="C17" s="242"/>
      <c r="D17" s="242"/>
      <c r="E17" s="242"/>
      <c r="F17" s="242"/>
      <c r="G17" s="242"/>
      <c r="H17" s="242"/>
      <c r="I17" s="13"/>
      <c r="J17" s="12"/>
      <c r="K17" s="13"/>
      <c r="L17" s="12"/>
      <c r="M17" s="13"/>
      <c r="N17" s="12"/>
      <c r="O17" s="13"/>
    </row>
    <row r="18" spans="1:15" s="11" customFormat="1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</row>
    <row r="19" spans="1:15" s="11" customFormat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 s="11" customFormat="1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11" customFormat="1">
      <c r="A21" s="14"/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s="11" customFormat="1">
      <c r="A22" s="245"/>
      <c r="B22" s="245"/>
      <c r="C22" s="246"/>
      <c r="D22" s="12"/>
      <c r="E22" s="12"/>
      <c r="F22" s="12"/>
      <c r="G22" s="13"/>
      <c r="H22" s="12"/>
      <c r="I22" s="13"/>
      <c r="J22" s="12"/>
      <c r="K22" s="13"/>
      <c r="L22" s="12"/>
      <c r="M22" s="13"/>
      <c r="N22" s="12"/>
      <c r="O22" s="13"/>
    </row>
    <row r="23" spans="1:15" s="11" customFormat="1"/>
    <row r="24" spans="1:15" s="11" customFormat="1">
      <c r="A24" s="231"/>
      <c r="B24" s="231"/>
      <c r="C24" s="231"/>
      <c r="D24" s="231"/>
      <c r="E24" s="231"/>
      <c r="F24" s="9"/>
      <c r="G24" s="9"/>
      <c r="H24" s="9"/>
      <c r="I24" s="9"/>
      <c r="J24" s="9"/>
      <c r="K24" s="9"/>
      <c r="L24" s="9"/>
      <c r="M24" s="9"/>
      <c r="N24" s="9"/>
    </row>
    <row r="25" spans="1:15" s="11" customFormat="1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</row>
    <row r="26" spans="1:15" s="11" customFormat="1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06"/>
      <c r="N26" s="106"/>
    </row>
    <row r="27" spans="1:15" s="11" customForma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15" s="11" customFormat="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1:15" s="11" customFormat="1"/>
    <row r="30" spans="1:15" s="11" customFormat="1">
      <c r="D30" s="226"/>
      <c r="E30" s="227"/>
    </row>
    <row r="31" spans="1:15" s="11" customFormat="1">
      <c r="D31" s="226"/>
      <c r="E31" s="227"/>
    </row>
    <row r="32" spans="1:15" s="11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11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21">
    <mergeCell ref="A15:C15"/>
    <mergeCell ref="A2:O6"/>
    <mergeCell ref="E8:E9"/>
    <mergeCell ref="F8:G8"/>
    <mergeCell ref="H8:I8"/>
    <mergeCell ref="J8:K8"/>
    <mergeCell ref="L8:M8"/>
    <mergeCell ref="A8:A9"/>
    <mergeCell ref="B8:B9"/>
    <mergeCell ref="C8:C9"/>
    <mergeCell ref="D8:D9"/>
    <mergeCell ref="N8:O8"/>
    <mergeCell ref="B11:B14"/>
    <mergeCell ref="A26:L26"/>
    <mergeCell ref="D31:E31"/>
    <mergeCell ref="C17:H17"/>
    <mergeCell ref="A18:O18"/>
    <mergeCell ref="A22:C22"/>
    <mergeCell ref="A24:E24"/>
    <mergeCell ref="A25:N25"/>
    <mergeCell ref="D30:E30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2:AMK13"/>
  <sheetViews>
    <sheetView view="pageBreakPreview" zoomScale="60" zoomScaleNormal="55" workbookViewId="0">
      <selection activeCell="K12" sqref="K12"/>
    </sheetView>
  </sheetViews>
  <sheetFormatPr defaultRowHeight="15.75"/>
  <cols>
    <col min="1" max="1" width="9.140625" style="52" customWidth="1"/>
    <col min="2" max="2" width="27" style="52" customWidth="1"/>
    <col min="3" max="3" width="23.85546875" style="52" customWidth="1"/>
    <col min="4" max="4" width="21" style="52" customWidth="1"/>
    <col min="5" max="5" width="19.42578125" style="52" customWidth="1"/>
    <col min="6" max="6" width="17.5703125" style="52" customWidth="1"/>
    <col min="7" max="7" width="17.28515625" style="52" customWidth="1"/>
    <col min="8" max="8" width="20.28515625" style="52" customWidth="1"/>
    <col min="9" max="9" width="17.7109375" style="52" customWidth="1"/>
    <col min="10" max="10" width="18.140625" style="52" customWidth="1"/>
    <col min="11" max="11" width="16.5703125" style="52" customWidth="1"/>
    <col min="12" max="12" width="18.28515625" style="52" customWidth="1"/>
    <col min="13" max="13" width="17.42578125" style="52" customWidth="1"/>
    <col min="14" max="14" width="15" style="52" customWidth="1"/>
    <col min="15" max="15" width="17.85546875" style="52" customWidth="1"/>
    <col min="16" max="1025" width="9.140625" style="52" customWidth="1"/>
  </cols>
  <sheetData>
    <row r="2" spans="1:15" ht="15" customHeight="1">
      <c r="A2" s="301" t="s">
        <v>252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1:15" ht="31.5" customHeight="1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</row>
    <row r="4" spans="1:15" ht="7.5" customHeight="1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</row>
    <row r="5" spans="1:15" ht="15" hidden="1" customHeight="1">
      <c r="A5" s="301"/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6" spans="1:15" ht="15" hidden="1" customHeight="1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</row>
    <row r="7" spans="1:15" ht="18.75" customHeight="1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ht="15.75" customHeight="1">
      <c r="A8" s="302" t="s">
        <v>3</v>
      </c>
      <c r="B8" s="303" t="s">
        <v>13</v>
      </c>
      <c r="C8" s="303" t="s">
        <v>4</v>
      </c>
      <c r="D8" s="303" t="s">
        <v>5</v>
      </c>
      <c r="E8" s="303" t="s">
        <v>0</v>
      </c>
      <c r="F8" s="303" t="s">
        <v>260</v>
      </c>
      <c r="G8" s="303"/>
      <c r="H8" s="303" t="s">
        <v>261</v>
      </c>
      <c r="I8" s="303"/>
      <c r="J8" s="303" t="s">
        <v>14</v>
      </c>
      <c r="K8" s="303"/>
      <c r="L8" s="303" t="s">
        <v>14</v>
      </c>
      <c r="M8" s="303"/>
      <c r="N8" s="303" t="s">
        <v>15</v>
      </c>
      <c r="O8" s="303"/>
    </row>
    <row r="9" spans="1:15" ht="139.5" customHeight="1">
      <c r="A9" s="302"/>
      <c r="B9" s="303"/>
      <c r="C9" s="303"/>
      <c r="D9" s="303"/>
      <c r="E9" s="303"/>
      <c r="F9" s="54" t="s">
        <v>6</v>
      </c>
      <c r="G9" s="54" t="s">
        <v>7</v>
      </c>
      <c r="H9" s="54" t="s">
        <v>8</v>
      </c>
      <c r="I9" s="54" t="s">
        <v>9</v>
      </c>
      <c r="J9" s="54" t="s">
        <v>8</v>
      </c>
      <c r="K9" s="54" t="s">
        <v>10</v>
      </c>
      <c r="L9" s="54" t="s">
        <v>11</v>
      </c>
      <c r="M9" s="54" t="s">
        <v>10</v>
      </c>
      <c r="N9" s="54" t="s">
        <v>8</v>
      </c>
      <c r="O9" s="54" t="s">
        <v>10</v>
      </c>
    </row>
    <row r="10" spans="1:15" s="57" customFormat="1" ht="21" customHeight="1">
      <c r="A10" s="55">
        <v>1</v>
      </c>
      <c r="B10" s="55">
        <v>2</v>
      </c>
      <c r="C10" s="55">
        <v>3</v>
      </c>
      <c r="D10" s="55">
        <v>4</v>
      </c>
      <c r="E10" s="55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</row>
    <row r="11" spans="1:15" s="57" customFormat="1" ht="177.75" customHeight="1">
      <c r="A11" s="55">
        <v>1</v>
      </c>
      <c r="B11" s="58"/>
      <c r="C11" s="167" t="s">
        <v>253</v>
      </c>
      <c r="D11" s="165" t="s">
        <v>407</v>
      </c>
      <c r="E11" s="166" t="s">
        <v>255</v>
      </c>
      <c r="F11" s="3">
        <v>41</v>
      </c>
      <c r="G11" s="6">
        <v>6767.2</v>
      </c>
      <c r="H11" s="117">
        <v>62</v>
      </c>
      <c r="I11" s="117" t="s">
        <v>408</v>
      </c>
      <c r="J11" s="3">
        <v>31</v>
      </c>
      <c r="K11" s="6">
        <v>9237.1</v>
      </c>
      <c r="L11" s="3">
        <v>32</v>
      </c>
      <c r="M11" s="6" t="s">
        <v>409</v>
      </c>
      <c r="N11" s="3">
        <v>34</v>
      </c>
      <c r="O11" s="6" t="s">
        <v>409</v>
      </c>
    </row>
    <row r="12" spans="1:15" s="61" customFormat="1" ht="26.25" customHeight="1" thickBot="1">
      <c r="A12" s="300" t="s">
        <v>1</v>
      </c>
      <c r="B12" s="300"/>
      <c r="C12" s="300"/>
      <c r="D12" s="59" t="s">
        <v>2</v>
      </c>
      <c r="E12" s="59" t="s">
        <v>2</v>
      </c>
      <c r="F12" s="59" t="s">
        <v>2</v>
      </c>
      <c r="G12" s="60">
        <f>G11</f>
        <v>6767.2</v>
      </c>
      <c r="H12" s="59" t="s">
        <v>2</v>
      </c>
      <c r="I12" s="60" t="str">
        <f>I11</f>
        <v>8 548, 8</v>
      </c>
      <c r="J12" s="59" t="s">
        <v>2</v>
      </c>
      <c r="K12" s="60">
        <f>K11</f>
        <v>9237.1</v>
      </c>
      <c r="L12" s="59" t="s">
        <v>2</v>
      </c>
      <c r="M12" s="60" t="str">
        <f>M11</f>
        <v>11 262, 1</v>
      </c>
      <c r="N12" s="59" t="s">
        <v>2</v>
      </c>
      <c r="O12" s="60" t="str">
        <f>O11</f>
        <v>11 262, 1</v>
      </c>
    </row>
    <row r="13" spans="1:15" ht="30.75" customHeight="1"/>
  </sheetData>
  <mergeCells count="12">
    <mergeCell ref="A12:C12"/>
    <mergeCell ref="A2:O6"/>
    <mergeCell ref="A8:A9"/>
    <mergeCell ref="B8:B9"/>
    <mergeCell ref="C8:C9"/>
    <mergeCell ref="D8:D9"/>
    <mergeCell ref="E8:E9"/>
    <mergeCell ref="F8:G8"/>
    <mergeCell ref="H8:I8"/>
    <mergeCell ref="J8:K8"/>
    <mergeCell ref="L8:M8"/>
    <mergeCell ref="N8:O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2:O37"/>
  <sheetViews>
    <sheetView view="pageBreakPreview" zoomScale="60" zoomScaleNormal="55" workbookViewId="0">
      <selection activeCell="D11" sqref="D11:D18"/>
    </sheetView>
  </sheetViews>
  <sheetFormatPr defaultColWidth="9.140625" defaultRowHeight="15.75"/>
  <cols>
    <col min="1" max="1" width="9.140625" style="1"/>
    <col min="2" max="2" width="35.28515625" style="1" customWidth="1"/>
    <col min="3" max="3" width="70.42578125" style="1" customWidth="1"/>
    <col min="4" max="4" width="33.7109375" style="1" customWidth="1"/>
    <col min="5" max="5" width="23" style="1" customWidth="1"/>
    <col min="6" max="6" width="17.5703125" style="1" customWidth="1"/>
    <col min="7" max="7" width="28.710937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259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26">
      <c r="A9" s="235"/>
      <c r="B9" s="237"/>
      <c r="C9" s="237"/>
      <c r="D9" s="237"/>
      <c r="E9" s="237"/>
      <c r="F9" s="74" t="s">
        <v>6</v>
      </c>
      <c r="G9" s="74" t="s">
        <v>7</v>
      </c>
      <c r="H9" s="74" t="s">
        <v>8</v>
      </c>
      <c r="I9" s="74" t="s">
        <v>9</v>
      </c>
      <c r="J9" s="74" t="s">
        <v>8</v>
      </c>
      <c r="K9" s="74" t="s">
        <v>10</v>
      </c>
      <c r="L9" s="74" t="s">
        <v>11</v>
      </c>
      <c r="M9" s="74" t="s">
        <v>10</v>
      </c>
      <c r="N9" s="74" t="s">
        <v>8</v>
      </c>
      <c r="O9" s="74" t="s">
        <v>10</v>
      </c>
    </row>
    <row r="10" spans="1:15" s="4" customFormat="1" ht="21" customHeight="1">
      <c r="A10" s="75">
        <v>1</v>
      </c>
      <c r="B10" s="75">
        <v>2</v>
      </c>
      <c r="C10" s="75">
        <v>3</v>
      </c>
      <c r="D10" s="75">
        <v>4</v>
      </c>
      <c r="E10" s="75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15.75" customHeight="1">
      <c r="A11" s="76">
        <v>1</v>
      </c>
      <c r="B11" s="304" t="s">
        <v>263</v>
      </c>
      <c r="C11" s="77" t="s">
        <v>254</v>
      </c>
      <c r="D11" s="304" t="s">
        <v>264</v>
      </c>
      <c r="E11" s="75" t="s">
        <v>255</v>
      </c>
      <c r="F11" s="3">
        <v>2</v>
      </c>
      <c r="G11" s="78">
        <v>455.86099999999999</v>
      </c>
      <c r="H11" s="3" t="s">
        <v>265</v>
      </c>
      <c r="I11" s="3" t="s">
        <v>265</v>
      </c>
      <c r="J11" s="3" t="s">
        <v>265</v>
      </c>
      <c r="K11" s="3" t="s">
        <v>265</v>
      </c>
      <c r="L11" s="3" t="s">
        <v>265</v>
      </c>
      <c r="M11" s="3" t="s">
        <v>265</v>
      </c>
      <c r="N11" s="3" t="s">
        <v>265</v>
      </c>
      <c r="O11" s="3" t="s">
        <v>265</v>
      </c>
    </row>
    <row r="12" spans="1:15" s="4" customFormat="1" ht="47.25">
      <c r="A12" s="76">
        <v>2</v>
      </c>
      <c r="B12" s="305"/>
      <c r="C12" s="77" t="s">
        <v>266</v>
      </c>
      <c r="D12" s="305"/>
      <c r="E12" s="75"/>
      <c r="F12" s="3"/>
      <c r="G12" s="78">
        <f>G13+G14+G15</f>
        <v>10950.282000000001</v>
      </c>
      <c r="H12" s="3" t="s">
        <v>265</v>
      </c>
      <c r="I12" s="3" t="s">
        <v>265</v>
      </c>
      <c r="J12" s="3" t="s">
        <v>265</v>
      </c>
      <c r="K12" s="3" t="s">
        <v>265</v>
      </c>
      <c r="L12" s="3" t="s">
        <v>265</v>
      </c>
      <c r="M12" s="3" t="s">
        <v>265</v>
      </c>
      <c r="N12" s="3" t="s">
        <v>265</v>
      </c>
      <c r="O12" s="3" t="s">
        <v>265</v>
      </c>
    </row>
    <row r="13" spans="1:15" s="4" customFormat="1" ht="36.75" customHeight="1">
      <c r="A13" s="76" t="s">
        <v>267</v>
      </c>
      <c r="B13" s="305"/>
      <c r="C13" s="79" t="s">
        <v>268</v>
      </c>
      <c r="D13" s="305"/>
      <c r="E13" s="75" t="s">
        <v>255</v>
      </c>
      <c r="F13" s="3">
        <v>19</v>
      </c>
      <c r="G13" s="6">
        <v>8943.857</v>
      </c>
      <c r="H13" s="3" t="s">
        <v>265</v>
      </c>
      <c r="I13" s="3" t="s">
        <v>265</v>
      </c>
      <c r="J13" s="3" t="s">
        <v>265</v>
      </c>
      <c r="K13" s="3" t="s">
        <v>265</v>
      </c>
      <c r="L13" s="3" t="s">
        <v>265</v>
      </c>
      <c r="M13" s="3" t="s">
        <v>265</v>
      </c>
      <c r="N13" s="3" t="s">
        <v>265</v>
      </c>
      <c r="O13" s="3" t="s">
        <v>265</v>
      </c>
    </row>
    <row r="14" spans="1:15" s="4" customFormat="1" ht="78.75">
      <c r="A14" s="76" t="s">
        <v>269</v>
      </c>
      <c r="B14" s="305"/>
      <c r="C14" s="79" t="s">
        <v>270</v>
      </c>
      <c r="D14" s="305"/>
      <c r="E14" s="75" t="s">
        <v>255</v>
      </c>
      <c r="F14" s="3">
        <v>7</v>
      </c>
      <c r="G14" s="6">
        <v>947.34299999999996</v>
      </c>
      <c r="H14" s="3" t="s">
        <v>265</v>
      </c>
      <c r="I14" s="3" t="s">
        <v>265</v>
      </c>
      <c r="J14" s="3" t="s">
        <v>265</v>
      </c>
      <c r="K14" s="3" t="s">
        <v>265</v>
      </c>
      <c r="L14" s="3" t="s">
        <v>265</v>
      </c>
      <c r="M14" s="3" t="s">
        <v>265</v>
      </c>
      <c r="N14" s="3" t="s">
        <v>265</v>
      </c>
      <c r="O14" s="3" t="s">
        <v>265</v>
      </c>
    </row>
    <row r="15" spans="1:15" s="4" customFormat="1" ht="91.5" customHeight="1">
      <c r="A15" s="76" t="s">
        <v>271</v>
      </c>
      <c r="B15" s="305"/>
      <c r="C15" s="79" t="s">
        <v>272</v>
      </c>
      <c r="D15" s="305"/>
      <c r="E15" s="75" t="s">
        <v>255</v>
      </c>
      <c r="F15" s="3">
        <v>39</v>
      </c>
      <c r="G15" s="6">
        <v>1059.0820000000001</v>
      </c>
      <c r="H15" s="3" t="s">
        <v>265</v>
      </c>
      <c r="I15" s="3" t="s">
        <v>265</v>
      </c>
      <c r="J15" s="3" t="s">
        <v>265</v>
      </c>
      <c r="K15" s="3" t="s">
        <v>265</v>
      </c>
      <c r="L15" s="3" t="s">
        <v>265</v>
      </c>
      <c r="M15" s="3" t="s">
        <v>265</v>
      </c>
      <c r="N15" s="3" t="s">
        <v>265</v>
      </c>
      <c r="O15" s="3" t="s">
        <v>265</v>
      </c>
    </row>
    <row r="16" spans="1:15" s="4" customFormat="1" ht="23.25" customHeight="1">
      <c r="A16" s="76" t="s">
        <v>273</v>
      </c>
      <c r="B16" s="305"/>
      <c r="C16" s="77" t="s">
        <v>274</v>
      </c>
      <c r="D16" s="305"/>
      <c r="E16" s="75"/>
      <c r="F16" s="3"/>
      <c r="G16" s="78">
        <f>G17+G18</f>
        <v>3134.7069999999999</v>
      </c>
      <c r="H16" s="3" t="s">
        <v>265</v>
      </c>
      <c r="I16" s="3" t="s">
        <v>265</v>
      </c>
      <c r="J16" s="3" t="s">
        <v>265</v>
      </c>
      <c r="K16" s="3" t="s">
        <v>265</v>
      </c>
      <c r="L16" s="3" t="s">
        <v>265</v>
      </c>
      <c r="M16" s="3" t="s">
        <v>265</v>
      </c>
      <c r="N16" s="3" t="s">
        <v>265</v>
      </c>
      <c r="O16" s="3" t="s">
        <v>265</v>
      </c>
    </row>
    <row r="17" spans="1:15" s="4" customFormat="1" ht="47.25">
      <c r="A17" s="76" t="s">
        <v>275</v>
      </c>
      <c r="B17" s="305"/>
      <c r="C17" s="79" t="s">
        <v>276</v>
      </c>
      <c r="D17" s="305"/>
      <c r="E17" s="75" t="s">
        <v>255</v>
      </c>
      <c r="F17" s="3">
        <v>26</v>
      </c>
      <c r="G17" s="6">
        <v>218.67400000000001</v>
      </c>
      <c r="H17" s="3" t="s">
        <v>265</v>
      </c>
      <c r="I17" s="3" t="s">
        <v>265</v>
      </c>
      <c r="J17" s="3" t="s">
        <v>265</v>
      </c>
      <c r="K17" s="3" t="s">
        <v>265</v>
      </c>
      <c r="L17" s="3" t="s">
        <v>265</v>
      </c>
      <c r="M17" s="3" t="s">
        <v>265</v>
      </c>
      <c r="N17" s="3" t="s">
        <v>265</v>
      </c>
      <c r="O17" s="3" t="s">
        <v>265</v>
      </c>
    </row>
    <row r="18" spans="1:15" s="4" customFormat="1" ht="31.5">
      <c r="A18" s="76" t="s">
        <v>277</v>
      </c>
      <c r="B18" s="306"/>
      <c r="C18" s="79" t="s">
        <v>278</v>
      </c>
      <c r="D18" s="306"/>
      <c r="E18" s="74" t="s">
        <v>255</v>
      </c>
      <c r="F18" s="3">
        <v>2494</v>
      </c>
      <c r="G18" s="6">
        <v>2916.0329999999999</v>
      </c>
      <c r="H18" s="3" t="s">
        <v>265</v>
      </c>
      <c r="I18" s="3" t="s">
        <v>265</v>
      </c>
      <c r="J18" s="3" t="s">
        <v>265</v>
      </c>
      <c r="K18" s="3" t="s">
        <v>265</v>
      </c>
      <c r="L18" s="3" t="s">
        <v>265</v>
      </c>
      <c r="M18" s="3" t="s">
        <v>265</v>
      </c>
      <c r="N18" s="3" t="s">
        <v>265</v>
      </c>
      <c r="O18" s="3" t="s">
        <v>265</v>
      </c>
    </row>
    <row r="19" spans="1:15" s="11" customFormat="1" ht="16.5" thickBot="1">
      <c r="A19" s="239" t="s">
        <v>1</v>
      </c>
      <c r="B19" s="240"/>
      <c r="C19" s="241"/>
      <c r="D19" s="7" t="s">
        <v>2</v>
      </c>
      <c r="E19" s="7" t="s">
        <v>2</v>
      </c>
      <c r="F19" s="7" t="s">
        <v>2</v>
      </c>
      <c r="G19" s="8">
        <f>G11+G12+G16</f>
        <v>14540.850000000002</v>
      </c>
      <c r="H19" s="7" t="s">
        <v>2</v>
      </c>
      <c r="I19" s="8" t="s">
        <v>265</v>
      </c>
      <c r="J19" s="7" t="s">
        <v>2</v>
      </c>
      <c r="K19" s="8" t="s">
        <v>265</v>
      </c>
      <c r="L19" s="7" t="s">
        <v>2</v>
      </c>
      <c r="M19" s="8" t="s">
        <v>265</v>
      </c>
      <c r="N19" s="7" t="s">
        <v>2</v>
      </c>
      <c r="O19" s="8" t="s">
        <v>265</v>
      </c>
    </row>
    <row r="20" spans="1:15" s="11" customFormat="1">
      <c r="A20" s="9"/>
      <c r="B20" s="9"/>
      <c r="C20" s="72"/>
      <c r="D20" s="9"/>
      <c r="E20" s="9"/>
      <c r="F20" s="9"/>
      <c r="G20" s="9"/>
      <c r="H20" s="9"/>
      <c r="I20" s="10"/>
      <c r="J20" s="10"/>
      <c r="K20" s="9"/>
      <c r="L20" s="10"/>
      <c r="M20" s="9"/>
      <c r="N20" s="10"/>
      <c r="O20" s="9"/>
    </row>
    <row r="21" spans="1:15" s="11" customFormat="1" ht="18.75">
      <c r="A21" s="21"/>
      <c r="B21" s="21"/>
      <c r="C21" s="242"/>
      <c r="D21" s="242"/>
      <c r="E21" s="242"/>
      <c r="F21" s="242"/>
      <c r="G21" s="242"/>
      <c r="H21" s="242"/>
      <c r="I21" s="13"/>
      <c r="J21" s="12"/>
      <c r="K21" s="13"/>
      <c r="L21" s="12"/>
      <c r="M21" s="13"/>
      <c r="N21" s="12"/>
      <c r="O21" s="13"/>
    </row>
    <row r="22" spans="1:15" s="11" customFormat="1">
      <c r="A22" s="243"/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</row>
    <row r="23" spans="1:15" s="11" customFormat="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</row>
    <row r="24" spans="1:15" s="11" customFormat="1">
      <c r="A24" s="14"/>
      <c r="B24" s="14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s="11" customFormat="1">
      <c r="A25" s="14"/>
      <c r="B25" s="14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11" customFormat="1">
      <c r="A26" s="245"/>
      <c r="B26" s="245"/>
      <c r="C26" s="246"/>
      <c r="D26" s="12"/>
      <c r="E26" s="12"/>
      <c r="F26" s="12"/>
      <c r="G26" s="13"/>
      <c r="H26" s="12"/>
      <c r="I26" s="13"/>
      <c r="J26" s="12"/>
      <c r="K26" s="13"/>
      <c r="L26" s="12"/>
      <c r="M26" s="13"/>
      <c r="N26" s="12"/>
      <c r="O26" s="13"/>
    </row>
    <row r="27" spans="1:15" s="11" customFormat="1"/>
    <row r="28" spans="1:15" s="11" customFormat="1">
      <c r="A28" s="231"/>
      <c r="B28" s="231"/>
      <c r="C28" s="231"/>
      <c r="D28" s="231"/>
      <c r="E28" s="231"/>
      <c r="F28" s="9"/>
      <c r="G28" s="9"/>
      <c r="H28" s="9"/>
      <c r="I28" s="9"/>
      <c r="J28" s="9"/>
      <c r="K28" s="9"/>
      <c r="L28" s="9"/>
      <c r="M28" s="9"/>
      <c r="N28" s="9"/>
    </row>
    <row r="29" spans="1:15" s="11" customFormat="1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</row>
    <row r="30" spans="1:15" s="11" customFormat="1">
      <c r="A30" s="231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72"/>
      <c r="N30" s="72"/>
    </row>
    <row r="31" spans="1:15" s="11" customForma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5" s="11" customForma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pans="1:15" s="11" customFormat="1"/>
    <row r="34" spans="1:15" s="11" customFormat="1">
      <c r="D34" s="226"/>
      <c r="E34" s="227"/>
    </row>
    <row r="35" spans="1:15" s="11" customFormat="1">
      <c r="D35" s="226"/>
      <c r="E35" s="227"/>
    </row>
    <row r="36" spans="1:15" s="11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11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22">
    <mergeCell ref="A2:O6"/>
    <mergeCell ref="A8:A9"/>
    <mergeCell ref="B8:B9"/>
    <mergeCell ref="C8:C9"/>
    <mergeCell ref="L8:M8"/>
    <mergeCell ref="N8:O8"/>
    <mergeCell ref="F8:G8"/>
    <mergeCell ref="H8:I8"/>
    <mergeCell ref="J8:K8"/>
    <mergeCell ref="B11:B18"/>
    <mergeCell ref="D11:D18"/>
    <mergeCell ref="A19:C19"/>
    <mergeCell ref="D8:D9"/>
    <mergeCell ref="E8:E9"/>
    <mergeCell ref="A30:L30"/>
    <mergeCell ref="D34:E34"/>
    <mergeCell ref="D35:E35"/>
    <mergeCell ref="C21:H21"/>
    <mergeCell ref="A22:O22"/>
    <mergeCell ref="A26:C26"/>
    <mergeCell ref="A28:E28"/>
    <mergeCell ref="A29:N29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colBreaks count="1" manualBreakCount="1">
    <brk id="15" max="1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2:O30"/>
  <sheetViews>
    <sheetView zoomScale="85" zoomScaleNormal="85" workbookViewId="0">
      <selection activeCell="C14" sqref="C14:H14"/>
    </sheetView>
  </sheetViews>
  <sheetFormatPr defaultColWidth="9.140625" defaultRowHeight="15.75"/>
  <cols>
    <col min="1" max="1" width="9.140625" style="1"/>
    <col min="2" max="2" width="27" style="1" customWidth="1"/>
    <col min="3" max="3" width="23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314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26">
      <c r="A9" s="235"/>
      <c r="B9" s="237"/>
      <c r="C9" s="237"/>
      <c r="D9" s="237"/>
      <c r="E9" s="237"/>
      <c r="F9" s="99" t="s">
        <v>6</v>
      </c>
      <c r="G9" s="99" t="s">
        <v>7</v>
      </c>
      <c r="H9" s="99" t="s">
        <v>8</v>
      </c>
      <c r="I9" s="99" t="s">
        <v>9</v>
      </c>
      <c r="J9" s="99" t="s">
        <v>8</v>
      </c>
      <c r="K9" s="99" t="s">
        <v>10</v>
      </c>
      <c r="L9" s="99" t="s">
        <v>11</v>
      </c>
      <c r="M9" s="99" t="s">
        <v>10</v>
      </c>
      <c r="N9" s="99" t="s">
        <v>8</v>
      </c>
      <c r="O9" s="99" t="s">
        <v>10</v>
      </c>
    </row>
    <row r="10" spans="1:15" s="4" customFormat="1" ht="21" customHeight="1">
      <c r="A10" s="100">
        <v>1</v>
      </c>
      <c r="B10" s="100">
        <v>2</v>
      </c>
      <c r="C10" s="100">
        <v>3</v>
      </c>
      <c r="D10" s="100">
        <v>4</v>
      </c>
      <c r="E10" s="100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97.5" customHeight="1">
      <c r="A11" s="100">
        <v>1</v>
      </c>
      <c r="B11" s="220" t="s">
        <v>418</v>
      </c>
      <c r="C11" s="99" t="s">
        <v>315</v>
      </c>
      <c r="D11" s="99" t="s">
        <v>26</v>
      </c>
      <c r="E11" s="100" t="s">
        <v>316</v>
      </c>
      <c r="F11" s="3">
        <v>604</v>
      </c>
      <c r="G11" s="6">
        <v>83564.800000000003</v>
      </c>
      <c r="H11" s="3">
        <v>310</v>
      </c>
      <c r="I11" s="6">
        <v>42337.4</v>
      </c>
      <c r="J11" s="3">
        <v>300</v>
      </c>
      <c r="K11" s="6">
        <v>42790.8</v>
      </c>
      <c r="L11" s="3">
        <v>100</v>
      </c>
      <c r="M11" s="6">
        <v>23041.5</v>
      </c>
      <c r="N11" s="3">
        <v>100</v>
      </c>
      <c r="O11" s="6">
        <v>23041.5</v>
      </c>
    </row>
    <row r="12" spans="1:15" s="11" customFormat="1" ht="26.25" customHeight="1" thickBot="1">
      <c r="A12" s="239" t="s">
        <v>1</v>
      </c>
      <c r="B12" s="240"/>
      <c r="C12" s="241"/>
      <c r="D12" s="7" t="s">
        <v>2</v>
      </c>
      <c r="E12" s="7" t="s">
        <v>2</v>
      </c>
      <c r="F12" s="7" t="s">
        <v>2</v>
      </c>
      <c r="G12" s="8">
        <f>G11</f>
        <v>83564.800000000003</v>
      </c>
      <c r="H12" s="7" t="s">
        <v>2</v>
      </c>
      <c r="I12" s="8">
        <f>I11</f>
        <v>42337.4</v>
      </c>
      <c r="J12" s="7" t="s">
        <v>2</v>
      </c>
      <c r="K12" s="8">
        <f>K11</f>
        <v>42790.8</v>
      </c>
      <c r="L12" s="7" t="s">
        <v>2</v>
      </c>
      <c r="M12" s="8">
        <f>M11</f>
        <v>23041.5</v>
      </c>
      <c r="N12" s="7" t="s">
        <v>2</v>
      </c>
      <c r="O12" s="8">
        <f>O11</f>
        <v>23041.5</v>
      </c>
    </row>
    <row r="13" spans="1:15" s="11" customFormat="1" ht="30.75" customHeight="1">
      <c r="A13" s="9"/>
      <c r="B13" s="9"/>
      <c r="C13" s="97"/>
      <c r="D13" s="9"/>
      <c r="E13" s="9"/>
      <c r="F13" s="9"/>
      <c r="G13" s="9"/>
      <c r="H13" s="9"/>
      <c r="I13" s="10"/>
      <c r="J13" s="10"/>
      <c r="K13" s="9"/>
      <c r="L13" s="10"/>
      <c r="M13" s="9"/>
      <c r="N13" s="10"/>
      <c r="O13" s="9"/>
    </row>
    <row r="14" spans="1:15" s="11" customFormat="1" ht="18.75">
      <c r="A14" s="21"/>
      <c r="B14" s="21"/>
      <c r="C14" s="242"/>
      <c r="D14" s="242"/>
      <c r="E14" s="242"/>
      <c r="F14" s="242"/>
      <c r="G14" s="242"/>
      <c r="H14" s="242"/>
      <c r="I14" s="13"/>
      <c r="J14" s="12"/>
      <c r="K14" s="13"/>
      <c r="L14" s="12"/>
      <c r="M14" s="13"/>
      <c r="N14" s="12"/>
      <c r="O14" s="13"/>
    </row>
    <row r="15" spans="1:15" s="11" customFormat="1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</row>
    <row r="16" spans="1:15" s="11" customFormat="1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</row>
    <row r="17" spans="1:15" s="11" customFormat="1">
      <c r="A17" s="14"/>
      <c r="B17" s="14"/>
      <c r="C17" s="14"/>
      <c r="D17" s="14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s="11" customFormat="1">
      <c r="A18" s="14"/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s="11" customFormat="1">
      <c r="A19" s="245"/>
      <c r="B19" s="245"/>
      <c r="C19" s="246"/>
      <c r="D19" s="12"/>
      <c r="E19" s="12"/>
      <c r="F19" s="12"/>
      <c r="G19" s="13"/>
      <c r="H19" s="12"/>
      <c r="I19" s="13"/>
      <c r="J19" s="12"/>
      <c r="K19" s="13"/>
      <c r="L19" s="12"/>
      <c r="M19" s="13"/>
      <c r="N19" s="12"/>
      <c r="O19" s="13"/>
    </row>
    <row r="20" spans="1:15" s="11" customFormat="1"/>
    <row r="21" spans="1:15" s="11" customFormat="1">
      <c r="A21" s="231"/>
      <c r="B21" s="231"/>
      <c r="C21" s="231"/>
      <c r="D21" s="231"/>
      <c r="E21" s="231"/>
      <c r="F21" s="9"/>
      <c r="G21" s="9"/>
      <c r="H21" s="9"/>
      <c r="I21" s="9"/>
      <c r="J21" s="9"/>
      <c r="K21" s="9"/>
      <c r="L21" s="9"/>
      <c r="M21" s="9"/>
      <c r="N21" s="9"/>
    </row>
    <row r="22" spans="1:15" s="11" customFormat="1">
      <c r="A22" s="231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</row>
    <row r="23" spans="1:15" s="11" customFormat="1">
      <c r="A23" s="23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97"/>
      <c r="N23" s="97"/>
    </row>
    <row r="24" spans="1:15" s="11" customFormat="1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5" s="11" customFormat="1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</row>
    <row r="26" spans="1:15" s="11" customFormat="1"/>
    <row r="27" spans="1:15" s="11" customFormat="1">
      <c r="D27" s="226"/>
      <c r="E27" s="227"/>
    </row>
    <row r="28" spans="1:15" s="11" customFormat="1">
      <c r="D28" s="226"/>
      <c r="E28" s="227"/>
    </row>
    <row r="29" spans="1:15" s="11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11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20">
    <mergeCell ref="A2:O6"/>
    <mergeCell ref="A8:A9"/>
    <mergeCell ref="B8:B9"/>
    <mergeCell ref="C8:C9"/>
    <mergeCell ref="D8:D9"/>
    <mergeCell ref="E8:E9"/>
    <mergeCell ref="F8:G8"/>
    <mergeCell ref="H8:I8"/>
    <mergeCell ref="J8:K8"/>
    <mergeCell ref="L8:M8"/>
    <mergeCell ref="A22:N22"/>
    <mergeCell ref="A23:L23"/>
    <mergeCell ref="D27:E27"/>
    <mergeCell ref="D28:E28"/>
    <mergeCell ref="N8:O8"/>
    <mergeCell ref="A12:C12"/>
    <mergeCell ref="C14:H14"/>
    <mergeCell ref="A15:O15"/>
    <mergeCell ref="A19:C19"/>
    <mergeCell ref="A21:E2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2:T39"/>
  <sheetViews>
    <sheetView view="pageBreakPreview" zoomScale="60" zoomScaleNormal="55" workbookViewId="0">
      <selection activeCell="U28" sqref="U28"/>
    </sheetView>
  </sheetViews>
  <sheetFormatPr defaultColWidth="9.140625" defaultRowHeight="15.75"/>
  <cols>
    <col min="1" max="1" width="5.7109375" style="182" bestFit="1" customWidth="1"/>
    <col min="2" max="2" width="25.140625" style="182" bestFit="1" customWidth="1"/>
    <col min="3" max="3" width="86.5703125" style="182" bestFit="1" customWidth="1"/>
    <col min="4" max="4" width="21" style="182" bestFit="1" customWidth="1"/>
    <col min="5" max="5" width="19.42578125" style="182" bestFit="1" customWidth="1"/>
    <col min="6" max="6" width="17.5703125" style="182" bestFit="1" customWidth="1"/>
    <col min="7" max="7" width="17.28515625" style="182" bestFit="1" customWidth="1"/>
    <col min="8" max="8" width="20.28515625" style="182" bestFit="1" customWidth="1"/>
    <col min="9" max="9" width="17.7109375" style="182" bestFit="1" customWidth="1"/>
    <col min="10" max="10" width="18.140625" style="182" bestFit="1" customWidth="1"/>
    <col min="11" max="11" width="16.5703125" style="182" bestFit="1" customWidth="1"/>
    <col min="12" max="12" width="18.28515625" style="182" bestFit="1" customWidth="1"/>
    <col min="13" max="13" width="17.42578125" style="182" bestFit="1" customWidth="1"/>
    <col min="14" max="14" width="15" style="182" bestFit="1" customWidth="1"/>
    <col min="15" max="15" width="17.85546875" style="182" bestFit="1" customWidth="1"/>
    <col min="16" max="17" width="9.140625" style="182"/>
    <col min="18" max="18" width="25.85546875" style="182" bestFit="1" customWidth="1"/>
    <col min="19" max="19" width="9.140625" style="182"/>
    <col min="20" max="20" width="12.28515625" style="182" bestFit="1" customWidth="1"/>
    <col min="21" max="16384" width="9.140625" style="182"/>
  </cols>
  <sheetData>
    <row r="2" spans="1:20" ht="15.75" customHeight="1">
      <c r="A2" s="317" t="s">
        <v>308</v>
      </c>
      <c r="B2" s="317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</row>
    <row r="3" spans="1:20" ht="15.75" customHeight="1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</row>
    <row r="4" spans="1:20" ht="15.75" customHeight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</row>
    <row r="5" spans="1:20" ht="15.75" customHeight="1">
      <c r="A5" s="318"/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</row>
    <row r="6" spans="1:20" ht="15.75" customHeight="1">
      <c r="A6" s="318"/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</row>
    <row r="7" spans="1:20"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</row>
    <row r="8" spans="1:20" ht="15.75" customHeight="1">
      <c r="A8" s="319" t="s">
        <v>3</v>
      </c>
      <c r="B8" s="321" t="s">
        <v>13</v>
      </c>
      <c r="C8" s="321" t="s">
        <v>4</v>
      </c>
      <c r="D8" s="321" t="s">
        <v>5</v>
      </c>
      <c r="E8" s="321" t="s">
        <v>0</v>
      </c>
      <c r="F8" s="323" t="s">
        <v>260</v>
      </c>
      <c r="G8" s="323"/>
      <c r="H8" s="323" t="s">
        <v>261</v>
      </c>
      <c r="I8" s="323"/>
      <c r="J8" s="323" t="s">
        <v>251</v>
      </c>
      <c r="K8" s="323"/>
      <c r="L8" s="323" t="s">
        <v>15</v>
      </c>
      <c r="M8" s="323"/>
      <c r="N8" s="323" t="s">
        <v>262</v>
      </c>
      <c r="O8" s="323"/>
    </row>
    <row r="9" spans="1:20" ht="126">
      <c r="A9" s="320"/>
      <c r="B9" s="322"/>
      <c r="C9" s="322"/>
      <c r="D9" s="322"/>
      <c r="E9" s="322"/>
      <c r="F9" s="184" t="s">
        <v>6</v>
      </c>
      <c r="G9" s="184" t="s">
        <v>7</v>
      </c>
      <c r="H9" s="184" t="s">
        <v>8</v>
      </c>
      <c r="I9" s="184" t="s">
        <v>9</v>
      </c>
      <c r="J9" s="184" t="s">
        <v>8</v>
      </c>
      <c r="K9" s="184" t="s">
        <v>10</v>
      </c>
      <c r="L9" s="184" t="s">
        <v>11</v>
      </c>
      <c r="M9" s="184" t="s">
        <v>10</v>
      </c>
      <c r="N9" s="184" t="s">
        <v>8</v>
      </c>
      <c r="O9" s="184" t="s">
        <v>10</v>
      </c>
    </row>
    <row r="10" spans="1:20" s="188" customFormat="1">
      <c r="A10" s="185">
        <v>1</v>
      </c>
      <c r="B10" s="185">
        <v>2</v>
      </c>
      <c r="C10" s="185">
        <v>3</v>
      </c>
      <c r="D10" s="185">
        <v>4</v>
      </c>
      <c r="E10" s="185">
        <v>5</v>
      </c>
      <c r="F10" s="186">
        <v>6</v>
      </c>
      <c r="G10" s="187">
        <v>7</v>
      </c>
      <c r="H10" s="186">
        <v>8</v>
      </c>
      <c r="I10" s="186">
        <v>9</v>
      </c>
      <c r="J10" s="186">
        <v>10</v>
      </c>
      <c r="K10" s="186">
        <v>11</v>
      </c>
      <c r="L10" s="186">
        <v>12</v>
      </c>
      <c r="M10" s="186">
        <v>13</v>
      </c>
      <c r="N10" s="186">
        <v>14</v>
      </c>
      <c r="O10" s="186">
        <v>15</v>
      </c>
    </row>
    <row r="11" spans="1:20" s="188" customFormat="1" ht="47.25">
      <c r="A11" s="185">
        <v>1</v>
      </c>
      <c r="B11" s="324" t="s">
        <v>175</v>
      </c>
      <c r="C11" s="189" t="s">
        <v>309</v>
      </c>
      <c r="D11" s="184" t="s">
        <v>55</v>
      </c>
      <c r="E11" s="185" t="s">
        <v>53</v>
      </c>
      <c r="F11" s="190">
        <v>670190</v>
      </c>
      <c r="G11" s="337">
        <f>353429586/1000-G21-G22</f>
        <v>271498.96367000003</v>
      </c>
      <c r="H11" s="191">
        <v>653000</v>
      </c>
      <c r="I11" s="337">
        <f>421092818/1000-I21-I22</f>
        <v>339139.27467000001</v>
      </c>
      <c r="J11" s="186">
        <v>653000</v>
      </c>
      <c r="K11" s="341">
        <v>456997.98599999998</v>
      </c>
      <c r="L11" s="186">
        <v>653000</v>
      </c>
      <c r="M11" s="341">
        <v>456997.98599999998</v>
      </c>
      <c r="N11" s="192"/>
      <c r="O11" s="341">
        <v>456997.98599999998</v>
      </c>
    </row>
    <row r="12" spans="1:20" s="188" customFormat="1" ht="47.25">
      <c r="A12" s="185">
        <v>2</v>
      </c>
      <c r="B12" s="324"/>
      <c r="C12" s="189" t="s">
        <v>310</v>
      </c>
      <c r="D12" s="184" t="s">
        <v>176</v>
      </c>
      <c r="E12" s="185" t="s">
        <v>53</v>
      </c>
      <c r="F12" s="190">
        <v>95046</v>
      </c>
      <c r="G12" s="337"/>
      <c r="H12" s="191">
        <v>85000</v>
      </c>
      <c r="I12" s="337"/>
      <c r="J12" s="186">
        <v>85000</v>
      </c>
      <c r="K12" s="342"/>
      <c r="L12" s="186">
        <v>85000</v>
      </c>
      <c r="M12" s="342"/>
      <c r="N12" s="192"/>
      <c r="O12" s="342"/>
    </row>
    <row r="13" spans="1:20" s="188" customFormat="1" ht="78.75">
      <c r="A13" s="185">
        <v>3</v>
      </c>
      <c r="B13" s="324"/>
      <c r="C13" s="189" t="s">
        <v>177</v>
      </c>
      <c r="D13" s="184" t="s">
        <v>178</v>
      </c>
      <c r="E13" s="185" t="s">
        <v>53</v>
      </c>
      <c r="F13" s="190">
        <v>173830</v>
      </c>
      <c r="G13" s="337"/>
      <c r="H13" s="191">
        <v>70000</v>
      </c>
      <c r="I13" s="337"/>
      <c r="J13" s="186">
        <v>70000</v>
      </c>
      <c r="K13" s="342"/>
      <c r="L13" s="186">
        <v>70000</v>
      </c>
      <c r="M13" s="342"/>
      <c r="N13" s="192"/>
      <c r="O13" s="342"/>
    </row>
    <row r="14" spans="1:20" s="188" customFormat="1" ht="107.25" customHeight="1">
      <c r="A14" s="185">
        <v>4</v>
      </c>
      <c r="B14" s="324"/>
      <c r="C14" s="189" t="s">
        <v>179</v>
      </c>
      <c r="D14" s="184" t="s">
        <v>55</v>
      </c>
      <c r="E14" s="185" t="s">
        <v>53</v>
      </c>
      <c r="F14" s="190">
        <v>867</v>
      </c>
      <c r="G14" s="337"/>
      <c r="H14" s="191" t="s">
        <v>36</v>
      </c>
      <c r="I14" s="337"/>
      <c r="J14" s="186" t="s">
        <v>36</v>
      </c>
      <c r="K14" s="342"/>
      <c r="L14" s="186" t="s">
        <v>36</v>
      </c>
      <c r="M14" s="342"/>
      <c r="N14" s="192"/>
      <c r="O14" s="342"/>
    </row>
    <row r="15" spans="1:20" ht="74.25" customHeight="1">
      <c r="A15" s="185">
        <v>5</v>
      </c>
      <c r="B15" s="324"/>
      <c r="C15" s="189" t="s">
        <v>180</v>
      </c>
      <c r="D15" s="184" t="s">
        <v>178</v>
      </c>
      <c r="E15" s="185" t="s">
        <v>53</v>
      </c>
      <c r="F15" s="193">
        <v>8</v>
      </c>
      <c r="G15" s="337"/>
      <c r="H15" s="194">
        <v>7</v>
      </c>
      <c r="I15" s="337"/>
      <c r="J15" s="195">
        <v>7</v>
      </c>
      <c r="K15" s="342"/>
      <c r="L15" s="186">
        <v>7</v>
      </c>
      <c r="M15" s="342"/>
      <c r="N15" s="192"/>
      <c r="O15" s="342"/>
      <c r="R15" s="188"/>
      <c r="T15" s="188"/>
    </row>
    <row r="16" spans="1:20" ht="89.25" customHeight="1">
      <c r="A16" s="185">
        <v>6</v>
      </c>
      <c r="B16" s="324"/>
      <c r="C16" s="189" t="s">
        <v>311</v>
      </c>
      <c r="D16" s="184" t="s">
        <v>178</v>
      </c>
      <c r="E16" s="185" t="s">
        <v>53</v>
      </c>
      <c r="F16" s="196">
        <v>1050</v>
      </c>
      <c r="G16" s="337"/>
      <c r="H16" s="197">
        <v>916</v>
      </c>
      <c r="I16" s="337"/>
      <c r="J16" s="198">
        <v>916</v>
      </c>
      <c r="K16" s="342"/>
      <c r="L16" s="187">
        <v>916</v>
      </c>
      <c r="M16" s="342"/>
      <c r="N16" s="199"/>
      <c r="O16" s="342"/>
      <c r="R16" s="188"/>
      <c r="T16" s="188"/>
    </row>
    <row r="17" spans="1:20" ht="115.5" customHeight="1">
      <c r="A17" s="185">
        <v>7</v>
      </c>
      <c r="B17" s="324"/>
      <c r="C17" s="189" t="s">
        <v>181</v>
      </c>
      <c r="D17" s="184" t="s">
        <v>178</v>
      </c>
      <c r="E17" s="185" t="s">
        <v>53</v>
      </c>
      <c r="F17" s="196">
        <v>1042</v>
      </c>
      <c r="G17" s="337"/>
      <c r="H17" s="197">
        <v>917</v>
      </c>
      <c r="I17" s="337"/>
      <c r="J17" s="198">
        <v>917</v>
      </c>
      <c r="K17" s="342"/>
      <c r="L17" s="187">
        <v>917</v>
      </c>
      <c r="M17" s="342"/>
      <c r="N17" s="199"/>
      <c r="O17" s="342"/>
      <c r="R17" s="188"/>
      <c r="T17" s="188"/>
    </row>
    <row r="18" spans="1:20" ht="78.75">
      <c r="A18" s="185">
        <v>8</v>
      </c>
      <c r="B18" s="324"/>
      <c r="C18" s="189" t="s">
        <v>182</v>
      </c>
      <c r="D18" s="184" t="s">
        <v>178</v>
      </c>
      <c r="E18" s="185" t="s">
        <v>53</v>
      </c>
      <c r="F18" s="196">
        <v>927</v>
      </c>
      <c r="G18" s="337"/>
      <c r="H18" s="197">
        <v>785</v>
      </c>
      <c r="I18" s="337"/>
      <c r="J18" s="198">
        <v>785</v>
      </c>
      <c r="K18" s="342"/>
      <c r="L18" s="187">
        <v>785</v>
      </c>
      <c r="M18" s="342"/>
      <c r="N18" s="199"/>
      <c r="O18" s="342"/>
      <c r="R18" s="188"/>
      <c r="T18" s="188"/>
    </row>
    <row r="19" spans="1:20" ht="89.25" customHeight="1">
      <c r="A19" s="185">
        <v>9</v>
      </c>
      <c r="B19" s="324"/>
      <c r="C19" s="189" t="s">
        <v>183</v>
      </c>
      <c r="D19" s="184" t="s">
        <v>178</v>
      </c>
      <c r="E19" s="185" t="s">
        <v>53</v>
      </c>
      <c r="F19" s="196">
        <v>894</v>
      </c>
      <c r="G19" s="337"/>
      <c r="H19" s="197">
        <v>732</v>
      </c>
      <c r="I19" s="337"/>
      <c r="J19" s="198">
        <v>732</v>
      </c>
      <c r="K19" s="342"/>
      <c r="L19" s="187">
        <v>732</v>
      </c>
      <c r="M19" s="342"/>
      <c r="N19" s="199"/>
      <c r="O19" s="342"/>
      <c r="R19" s="188"/>
      <c r="T19" s="188"/>
    </row>
    <row r="20" spans="1:20" ht="89.25" customHeight="1">
      <c r="A20" s="185">
        <v>10</v>
      </c>
      <c r="B20" s="322"/>
      <c r="C20" s="189" t="s">
        <v>184</v>
      </c>
      <c r="D20" s="184" t="s">
        <v>178</v>
      </c>
      <c r="E20" s="185" t="s">
        <v>53</v>
      </c>
      <c r="F20" s="196">
        <v>258</v>
      </c>
      <c r="G20" s="337"/>
      <c r="H20" s="197">
        <v>153</v>
      </c>
      <c r="I20" s="337"/>
      <c r="J20" s="198">
        <v>153</v>
      </c>
      <c r="K20" s="343"/>
      <c r="L20" s="187">
        <v>153</v>
      </c>
      <c r="M20" s="343"/>
      <c r="N20" s="199"/>
      <c r="O20" s="343"/>
      <c r="R20" s="188"/>
      <c r="T20" s="188"/>
    </row>
    <row r="21" spans="1:20" ht="58.5" customHeight="1">
      <c r="A21" s="185">
        <v>11</v>
      </c>
      <c r="B21" s="200" t="s">
        <v>185</v>
      </c>
      <c r="C21" s="189" t="s">
        <v>186</v>
      </c>
      <c r="D21" s="184" t="s">
        <v>178</v>
      </c>
      <c r="E21" s="185" t="s">
        <v>53</v>
      </c>
      <c r="F21" s="201">
        <v>2206</v>
      </c>
      <c r="G21" s="338">
        <f>228834/1000</f>
        <v>228.834</v>
      </c>
      <c r="H21" s="198">
        <v>2329</v>
      </c>
      <c r="I21" s="338">
        <f>251755/1000</f>
        <v>251.755</v>
      </c>
      <c r="J21" s="198">
        <v>2329</v>
      </c>
      <c r="K21" s="338">
        <v>228.834</v>
      </c>
      <c r="L21" s="187">
        <v>2329</v>
      </c>
      <c r="M21" s="338">
        <v>228.834</v>
      </c>
      <c r="N21" s="187"/>
      <c r="O21" s="338">
        <v>228.834</v>
      </c>
    </row>
    <row r="22" spans="1:20" ht="47.25">
      <c r="A22" s="185">
        <v>12</v>
      </c>
      <c r="B22" s="200"/>
      <c r="C22" s="189" t="s">
        <v>312</v>
      </c>
      <c r="D22" s="184" t="s">
        <v>55</v>
      </c>
      <c r="E22" s="185" t="s">
        <v>313</v>
      </c>
      <c r="F22" s="202">
        <v>99</v>
      </c>
      <c r="G22" s="338">
        <f>81701788.33/1000</f>
        <v>81701.788329999996</v>
      </c>
      <c r="H22" s="198">
        <v>90</v>
      </c>
      <c r="I22" s="340">
        <f>81701788.33/1000</f>
        <v>81701.788329999996</v>
      </c>
      <c r="J22" s="198">
        <v>90</v>
      </c>
      <c r="K22" s="340">
        <f>81701788.33/1000</f>
        <v>81701.788329999996</v>
      </c>
      <c r="L22" s="187">
        <v>90</v>
      </c>
      <c r="M22" s="340">
        <f>81701788.33/1000</f>
        <v>81701.788329999996</v>
      </c>
      <c r="N22" s="101"/>
      <c r="O22" s="340">
        <f>81701788.33/1000</f>
        <v>81701.788329999996</v>
      </c>
    </row>
    <row r="23" spans="1:20" ht="16.5" thickBot="1">
      <c r="A23" s="309" t="s">
        <v>1</v>
      </c>
      <c r="B23" s="310"/>
      <c r="C23" s="311"/>
      <c r="D23" s="203"/>
      <c r="E23" s="203"/>
      <c r="F23" s="204" t="s">
        <v>411</v>
      </c>
      <c r="G23" s="339">
        <f>SUM(G11:G22)</f>
        <v>353429.58600000001</v>
      </c>
      <c r="H23" s="204" t="s">
        <v>411</v>
      </c>
      <c r="I23" s="339">
        <f>SUM(I11:I22)</f>
        <v>421092.81800000003</v>
      </c>
      <c r="J23" s="204" t="s">
        <v>411</v>
      </c>
      <c r="K23" s="339">
        <f>SUM(K11:K22)</f>
        <v>538928.60832999996</v>
      </c>
      <c r="L23" s="204" t="s">
        <v>411</v>
      </c>
      <c r="M23" s="339">
        <f>SUM(M11:M22)</f>
        <v>538928.60832999996</v>
      </c>
      <c r="N23" s="203" t="s">
        <v>411</v>
      </c>
      <c r="O23" s="339">
        <f>SUM(O11:O22)</f>
        <v>538928.60832999996</v>
      </c>
    </row>
    <row r="24" spans="1:20">
      <c r="A24" s="205"/>
      <c r="B24" s="205"/>
      <c r="C24" s="206"/>
      <c r="D24" s="205"/>
      <c r="E24" s="205"/>
      <c r="F24" s="205"/>
      <c r="G24" s="205"/>
      <c r="H24" s="205"/>
      <c r="I24" s="207"/>
      <c r="J24" s="207"/>
      <c r="K24" s="208"/>
      <c r="L24" s="207"/>
      <c r="M24" s="205"/>
      <c r="N24" s="207"/>
      <c r="O24" s="205"/>
    </row>
    <row r="25" spans="1:20" ht="18.75">
      <c r="A25" s="209"/>
      <c r="B25" s="209"/>
      <c r="C25" s="312"/>
      <c r="D25" s="312"/>
      <c r="E25" s="312"/>
      <c r="F25" s="312"/>
      <c r="G25" s="312"/>
      <c r="H25" s="312"/>
      <c r="I25" s="210"/>
      <c r="J25" s="211"/>
      <c r="K25" s="210"/>
      <c r="L25" s="211"/>
      <c r="M25" s="210"/>
      <c r="N25" s="211"/>
      <c r="O25" s="210"/>
    </row>
    <row r="26" spans="1:20">
      <c r="A26" s="313"/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</row>
    <row r="27" spans="1:20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</row>
    <row r="28" spans="1:20">
      <c r="A28" s="213"/>
      <c r="B28" s="213"/>
      <c r="C28" s="213"/>
      <c r="D28" s="213"/>
      <c r="E28" s="213"/>
      <c r="F28" s="214"/>
      <c r="G28" s="214"/>
      <c r="H28" s="214"/>
      <c r="I28" s="214"/>
      <c r="J28" s="214"/>
      <c r="K28" s="214"/>
      <c r="L28" s="214"/>
      <c r="M28" s="214"/>
      <c r="N28" s="214"/>
      <c r="O28" s="214"/>
    </row>
    <row r="29" spans="1:20">
      <c r="A29" s="213"/>
      <c r="B29" s="213"/>
      <c r="C29" s="213"/>
      <c r="D29" s="213"/>
      <c r="E29" s="213"/>
      <c r="F29" s="214"/>
      <c r="G29" s="214"/>
      <c r="H29" s="214"/>
      <c r="I29" s="214"/>
      <c r="J29" s="214"/>
      <c r="K29" s="214"/>
      <c r="L29" s="214"/>
      <c r="M29" s="214"/>
      <c r="N29" s="214"/>
      <c r="O29" s="214"/>
    </row>
    <row r="30" spans="1:20">
      <c r="A30" s="314"/>
      <c r="B30" s="314"/>
      <c r="C30" s="315"/>
      <c r="D30" s="211"/>
      <c r="E30" s="211"/>
      <c r="F30" s="211"/>
      <c r="G30" s="210"/>
      <c r="H30" s="211"/>
      <c r="I30" s="210"/>
      <c r="J30" s="211"/>
      <c r="K30" s="210"/>
      <c r="L30" s="211"/>
      <c r="M30" s="210"/>
      <c r="N30" s="211"/>
      <c r="O30" s="210"/>
    </row>
    <row r="32" spans="1:20">
      <c r="A32" s="316"/>
      <c r="B32" s="316"/>
      <c r="C32" s="316"/>
      <c r="D32" s="316"/>
      <c r="E32" s="316"/>
      <c r="F32" s="205"/>
      <c r="G32" s="205"/>
      <c r="H32" s="205"/>
      <c r="I32" s="205"/>
      <c r="J32" s="205"/>
      <c r="K32" s="205"/>
      <c r="L32" s="205"/>
      <c r="M32" s="205"/>
      <c r="N32" s="205"/>
    </row>
    <row r="33" spans="1:14">
      <c r="A33" s="316"/>
      <c r="B33" s="316"/>
      <c r="C33" s="316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</row>
    <row r="34" spans="1:14">
      <c r="A34" s="316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206"/>
      <c r="N34" s="206"/>
    </row>
    <row r="35" spans="1:14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</row>
    <row r="36" spans="1:14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</row>
    <row r="38" spans="1:14">
      <c r="D38" s="307"/>
      <c r="E38" s="308"/>
    </row>
    <row r="39" spans="1:14">
      <c r="D39" s="307"/>
      <c r="E39" s="308"/>
    </row>
  </sheetData>
  <mergeCells count="26">
    <mergeCell ref="A2:O6"/>
    <mergeCell ref="A8:A9"/>
    <mergeCell ref="B8:B9"/>
    <mergeCell ref="C8:C9"/>
    <mergeCell ref="D8:D9"/>
    <mergeCell ref="E8:E9"/>
    <mergeCell ref="F8:G8"/>
    <mergeCell ref="H8:I8"/>
    <mergeCell ref="J8:K8"/>
    <mergeCell ref="L8:M8"/>
    <mergeCell ref="N8:O8"/>
    <mergeCell ref="M11:M20"/>
    <mergeCell ref="D38:E38"/>
    <mergeCell ref="D39:E39"/>
    <mergeCell ref="A23:C23"/>
    <mergeCell ref="C25:H25"/>
    <mergeCell ref="A26:O26"/>
    <mergeCell ref="A30:C30"/>
    <mergeCell ref="A32:E32"/>
    <mergeCell ref="A33:N33"/>
    <mergeCell ref="A34:L34"/>
    <mergeCell ref="O11:O20"/>
    <mergeCell ref="G11:G20"/>
    <mergeCell ref="B11:B20"/>
    <mergeCell ref="I11:I20"/>
    <mergeCell ref="K11:K2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2:O105"/>
  <sheetViews>
    <sheetView view="pageBreakPreview" topLeftCell="A70" zoomScale="70" zoomScaleNormal="100" zoomScaleSheetLayoutView="70" workbookViewId="0">
      <selection activeCell="B91" sqref="B91"/>
    </sheetView>
  </sheetViews>
  <sheetFormatPr defaultColWidth="9.140625" defaultRowHeight="15.75"/>
  <cols>
    <col min="1" max="1" width="9.140625" style="1"/>
    <col min="2" max="2" width="30.5703125" style="1" customWidth="1"/>
    <col min="3" max="3" width="65.4257812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326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26">
      <c r="A9" s="235"/>
      <c r="B9" s="237"/>
      <c r="C9" s="237"/>
      <c r="D9" s="237"/>
      <c r="E9" s="237"/>
      <c r="F9" s="110" t="s">
        <v>6</v>
      </c>
      <c r="G9" s="110" t="s">
        <v>7</v>
      </c>
      <c r="H9" s="110" t="s">
        <v>8</v>
      </c>
      <c r="I9" s="110" t="s">
        <v>9</v>
      </c>
      <c r="J9" s="110" t="s">
        <v>8</v>
      </c>
      <c r="K9" s="110" t="s">
        <v>10</v>
      </c>
      <c r="L9" s="110" t="s">
        <v>11</v>
      </c>
      <c r="M9" s="110" t="s">
        <v>10</v>
      </c>
      <c r="N9" s="110" t="s">
        <v>8</v>
      </c>
      <c r="O9" s="110" t="s">
        <v>10</v>
      </c>
    </row>
    <row r="10" spans="1:15" s="4" customFormat="1" ht="21" customHeight="1">
      <c r="A10" s="111">
        <v>1</v>
      </c>
      <c r="B10" s="111">
        <v>2</v>
      </c>
      <c r="C10" s="111">
        <v>3</v>
      </c>
      <c r="D10" s="111">
        <v>4</v>
      </c>
      <c r="E10" s="11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126" customFormat="1" ht="39">
      <c r="A11" s="44">
        <v>1</v>
      </c>
      <c r="B11" s="16" t="s">
        <v>37</v>
      </c>
      <c r="C11" s="123" t="s">
        <v>60</v>
      </c>
      <c r="D11" s="16" t="s">
        <v>55</v>
      </c>
      <c r="E11" s="16" t="s">
        <v>61</v>
      </c>
      <c r="F11" s="124">
        <v>198</v>
      </c>
      <c r="G11" s="125">
        <v>6189.5190000000002</v>
      </c>
      <c r="H11" s="124">
        <v>196</v>
      </c>
      <c r="I11" s="125">
        <v>8072.3509999999997</v>
      </c>
      <c r="J11" s="124">
        <v>201</v>
      </c>
      <c r="K11" s="125">
        <v>8226.4989999999998</v>
      </c>
      <c r="L11" s="124">
        <v>201</v>
      </c>
      <c r="M11" s="125">
        <v>9013.8870000000006</v>
      </c>
      <c r="N11" s="124">
        <v>201</v>
      </c>
      <c r="O11" s="125">
        <v>9018.8019999999997</v>
      </c>
    </row>
    <row r="12" spans="1:15" s="126" customFormat="1" ht="39">
      <c r="A12" s="44">
        <v>2</v>
      </c>
      <c r="B12" s="16" t="s">
        <v>37</v>
      </c>
      <c r="C12" s="123" t="s">
        <v>62</v>
      </c>
      <c r="D12" s="16" t="s">
        <v>55</v>
      </c>
      <c r="E12" s="16" t="s">
        <v>61</v>
      </c>
      <c r="F12" s="124">
        <v>388.8</v>
      </c>
      <c r="G12" s="125">
        <v>55152.413</v>
      </c>
      <c r="H12" s="124">
        <v>403</v>
      </c>
      <c r="I12" s="125">
        <v>64543.900999999998</v>
      </c>
      <c r="J12" s="124">
        <v>412</v>
      </c>
      <c r="K12" s="125">
        <v>65928.062000000005</v>
      </c>
      <c r="L12" s="124">
        <v>397</v>
      </c>
      <c r="M12" s="125">
        <v>68416.667000000001</v>
      </c>
      <c r="N12" s="124">
        <v>397</v>
      </c>
      <c r="O12" s="125">
        <v>68434.591</v>
      </c>
    </row>
    <row r="13" spans="1:15" s="126" customFormat="1" ht="39">
      <c r="A13" s="44">
        <v>3</v>
      </c>
      <c r="B13" s="16" t="s">
        <v>37</v>
      </c>
      <c r="C13" s="123" t="s">
        <v>63</v>
      </c>
      <c r="D13" s="16" t="s">
        <v>55</v>
      </c>
      <c r="E13" s="16" t="s">
        <v>61</v>
      </c>
      <c r="F13" s="124">
        <v>158</v>
      </c>
      <c r="G13" s="125">
        <v>19095.484</v>
      </c>
      <c r="H13" s="124">
        <v>173</v>
      </c>
      <c r="I13" s="125">
        <v>20795.645</v>
      </c>
      <c r="J13" s="124">
        <v>173</v>
      </c>
      <c r="K13" s="125">
        <v>20683.083999999999</v>
      </c>
      <c r="L13" s="124">
        <v>171</v>
      </c>
      <c r="M13" s="125">
        <v>22012.396000000001</v>
      </c>
      <c r="N13" s="124">
        <v>171</v>
      </c>
      <c r="O13" s="125">
        <v>22018.031999999999</v>
      </c>
    </row>
    <row r="14" spans="1:15" s="126" customFormat="1" ht="94.5">
      <c r="A14" s="44">
        <v>4</v>
      </c>
      <c r="B14" s="16" t="s">
        <v>37</v>
      </c>
      <c r="C14" s="123" t="s">
        <v>64</v>
      </c>
      <c r="D14" s="16" t="s">
        <v>55</v>
      </c>
      <c r="E14" s="16" t="s">
        <v>61</v>
      </c>
      <c r="F14" s="124">
        <v>40</v>
      </c>
      <c r="G14" s="125">
        <v>3571.24</v>
      </c>
      <c r="H14" s="124"/>
      <c r="I14" s="125"/>
      <c r="J14" s="124"/>
      <c r="K14" s="125"/>
      <c r="L14" s="124"/>
      <c r="M14" s="125"/>
      <c r="N14" s="124"/>
      <c r="O14" s="125"/>
    </row>
    <row r="15" spans="1:15" s="126" customFormat="1" ht="94.5">
      <c r="A15" s="44">
        <v>5</v>
      </c>
      <c r="B15" s="16" t="s">
        <v>37</v>
      </c>
      <c r="C15" s="123" t="s">
        <v>65</v>
      </c>
      <c r="D15" s="16" t="s">
        <v>55</v>
      </c>
      <c r="E15" s="16" t="s">
        <v>61</v>
      </c>
      <c r="F15" s="124">
        <v>277</v>
      </c>
      <c r="G15" s="125">
        <v>28776.632000000001</v>
      </c>
      <c r="H15" s="124">
        <v>260</v>
      </c>
      <c r="I15" s="125">
        <v>28319.944</v>
      </c>
      <c r="J15" s="124">
        <v>249</v>
      </c>
      <c r="K15" s="125">
        <v>28966.817999999999</v>
      </c>
      <c r="L15" s="124">
        <v>220</v>
      </c>
      <c r="M15" s="125">
        <v>27605.384999999998</v>
      </c>
      <c r="N15" s="124">
        <v>220</v>
      </c>
      <c r="O15" s="125">
        <v>27605.384999999998</v>
      </c>
    </row>
    <row r="16" spans="1:15" s="126" customFormat="1" ht="94.5">
      <c r="A16" s="44">
        <v>6</v>
      </c>
      <c r="B16" s="16" t="s">
        <v>37</v>
      </c>
      <c r="C16" s="123" t="s">
        <v>66</v>
      </c>
      <c r="D16" s="16" t="s">
        <v>55</v>
      </c>
      <c r="E16" s="16" t="s">
        <v>61</v>
      </c>
      <c r="F16" s="124">
        <v>208</v>
      </c>
      <c r="G16" s="125">
        <v>21534.347000000002</v>
      </c>
      <c r="H16" s="124">
        <v>234</v>
      </c>
      <c r="I16" s="125">
        <v>25007.705999999998</v>
      </c>
      <c r="J16" s="124">
        <v>202</v>
      </c>
      <c r="K16" s="125">
        <v>22978.37</v>
      </c>
      <c r="L16" s="124">
        <v>173</v>
      </c>
      <c r="M16" s="125">
        <v>21367.916000000001</v>
      </c>
      <c r="N16" s="124">
        <v>173</v>
      </c>
      <c r="O16" s="125">
        <v>21367.916000000001</v>
      </c>
    </row>
    <row r="17" spans="1:15" s="126" customFormat="1" ht="110.25">
      <c r="A17" s="44">
        <v>7</v>
      </c>
      <c r="B17" s="16" t="s">
        <v>37</v>
      </c>
      <c r="C17" s="123" t="s">
        <v>67</v>
      </c>
      <c r="D17" s="16" t="s">
        <v>55</v>
      </c>
      <c r="E17" s="16" t="s">
        <v>61</v>
      </c>
      <c r="F17" s="124">
        <v>28</v>
      </c>
      <c r="G17" s="125">
        <v>2941.212</v>
      </c>
      <c r="H17" s="124">
        <v>12</v>
      </c>
      <c r="I17" s="125">
        <v>1284.29</v>
      </c>
      <c r="J17" s="124"/>
      <c r="K17" s="125">
        <v>0</v>
      </c>
      <c r="L17" s="124"/>
      <c r="M17" s="125">
        <v>0</v>
      </c>
      <c r="N17" s="124"/>
      <c r="O17" s="125">
        <v>0</v>
      </c>
    </row>
    <row r="18" spans="1:15" s="126" customFormat="1" ht="94.5">
      <c r="A18" s="44">
        <v>8</v>
      </c>
      <c r="B18" s="16" t="s">
        <v>37</v>
      </c>
      <c r="C18" s="123" t="s">
        <v>68</v>
      </c>
      <c r="D18" s="16" t="s">
        <v>55</v>
      </c>
      <c r="E18" s="16" t="s">
        <v>61</v>
      </c>
      <c r="F18" s="124">
        <v>108</v>
      </c>
      <c r="G18" s="125">
        <v>10836.138000000001</v>
      </c>
      <c r="H18" s="124">
        <v>111</v>
      </c>
      <c r="I18" s="125">
        <v>11874.376</v>
      </c>
      <c r="J18" s="124">
        <v>122</v>
      </c>
      <c r="K18" s="125">
        <v>13302.261</v>
      </c>
      <c r="L18" s="124">
        <v>122</v>
      </c>
      <c r="M18" s="125">
        <v>14216.587</v>
      </c>
      <c r="N18" s="124">
        <v>122</v>
      </c>
      <c r="O18" s="125">
        <v>14216.587</v>
      </c>
    </row>
    <row r="19" spans="1:15" s="126" customFormat="1" ht="94.5">
      <c r="A19" s="44">
        <v>9</v>
      </c>
      <c r="B19" s="16" t="s">
        <v>37</v>
      </c>
      <c r="C19" s="123" t="s">
        <v>69</v>
      </c>
      <c r="D19" s="16" t="s">
        <v>55</v>
      </c>
      <c r="E19" s="16" t="s">
        <v>61</v>
      </c>
      <c r="F19" s="124">
        <v>833</v>
      </c>
      <c r="G19" s="125">
        <v>90348.918000000005</v>
      </c>
      <c r="H19" s="124">
        <v>938</v>
      </c>
      <c r="I19" s="125">
        <v>109837.302</v>
      </c>
      <c r="J19" s="124">
        <v>989</v>
      </c>
      <c r="K19" s="125">
        <v>119206.55</v>
      </c>
      <c r="L19" s="124">
        <v>965</v>
      </c>
      <c r="M19" s="125">
        <v>122817.52</v>
      </c>
      <c r="N19" s="124">
        <v>965</v>
      </c>
      <c r="O19" s="125">
        <v>122817.52</v>
      </c>
    </row>
    <row r="20" spans="1:15" s="126" customFormat="1" ht="110.25">
      <c r="A20" s="44">
        <v>10</v>
      </c>
      <c r="B20" s="16" t="s">
        <v>37</v>
      </c>
      <c r="C20" s="123" t="s">
        <v>70</v>
      </c>
      <c r="D20" s="16" t="s">
        <v>55</v>
      </c>
      <c r="E20" s="16" t="s">
        <v>61</v>
      </c>
      <c r="F20" s="124">
        <v>254</v>
      </c>
      <c r="G20" s="125">
        <v>35123.885000000002</v>
      </c>
      <c r="H20" s="124">
        <v>292</v>
      </c>
      <c r="I20" s="125">
        <v>40130.135999999999</v>
      </c>
      <c r="J20" s="124">
        <v>299</v>
      </c>
      <c r="K20" s="125">
        <v>41494.76</v>
      </c>
      <c r="L20" s="124">
        <v>294</v>
      </c>
      <c r="M20" s="125">
        <v>41324.495000000003</v>
      </c>
      <c r="N20" s="124">
        <v>294</v>
      </c>
      <c r="O20" s="125">
        <v>41324.495000000003</v>
      </c>
    </row>
    <row r="21" spans="1:15" s="126" customFormat="1" ht="110.25">
      <c r="A21" s="44">
        <v>11</v>
      </c>
      <c r="B21" s="16" t="s">
        <v>37</v>
      </c>
      <c r="C21" s="123" t="s">
        <v>71</v>
      </c>
      <c r="D21" s="16" t="s">
        <v>55</v>
      </c>
      <c r="E21" s="16" t="s">
        <v>61</v>
      </c>
      <c r="F21" s="124">
        <v>128</v>
      </c>
      <c r="G21" s="125">
        <v>14291.88</v>
      </c>
      <c r="H21" s="124">
        <v>109</v>
      </c>
      <c r="I21" s="125">
        <v>13076.112999999999</v>
      </c>
      <c r="J21" s="124">
        <v>109</v>
      </c>
      <c r="K21" s="125">
        <v>13945.055</v>
      </c>
      <c r="L21" s="124">
        <v>109</v>
      </c>
      <c r="M21" s="125">
        <v>16070.727999999999</v>
      </c>
      <c r="N21" s="124">
        <v>109</v>
      </c>
      <c r="O21" s="125">
        <v>16070.727999999999</v>
      </c>
    </row>
    <row r="22" spans="1:15" s="126" customFormat="1" ht="110.25">
      <c r="A22" s="44">
        <v>12</v>
      </c>
      <c r="B22" s="16" t="s">
        <v>37</v>
      </c>
      <c r="C22" s="123" t="s">
        <v>72</v>
      </c>
      <c r="D22" s="16" t="s">
        <v>55</v>
      </c>
      <c r="E22" s="16" t="s">
        <v>61</v>
      </c>
      <c r="F22" s="124">
        <v>44</v>
      </c>
      <c r="G22" s="125">
        <v>4101.5439999999999</v>
      </c>
      <c r="H22" s="124">
        <v>52</v>
      </c>
      <c r="I22" s="125">
        <v>5558.5240000000003</v>
      </c>
      <c r="J22" s="124">
        <v>59</v>
      </c>
      <c r="K22" s="125">
        <v>5891.3429999999998</v>
      </c>
      <c r="L22" s="124">
        <v>59</v>
      </c>
      <c r="M22" s="125">
        <v>6012.6840000000002</v>
      </c>
      <c r="N22" s="124">
        <v>59</v>
      </c>
      <c r="O22" s="125">
        <v>6012.6840000000002</v>
      </c>
    </row>
    <row r="23" spans="1:15" s="126" customFormat="1" ht="110.25">
      <c r="A23" s="44">
        <v>13</v>
      </c>
      <c r="B23" s="16" t="s">
        <v>37</v>
      </c>
      <c r="C23" s="123" t="s">
        <v>73</v>
      </c>
      <c r="D23" s="16" t="s">
        <v>55</v>
      </c>
      <c r="E23" s="16" t="s">
        <v>61</v>
      </c>
      <c r="F23" s="124">
        <v>939</v>
      </c>
      <c r="G23" s="125">
        <v>106500.75199999999</v>
      </c>
      <c r="H23" s="124">
        <v>913</v>
      </c>
      <c r="I23" s="125">
        <v>112321.841</v>
      </c>
      <c r="J23" s="124">
        <v>842</v>
      </c>
      <c r="K23" s="125">
        <v>107700.094</v>
      </c>
      <c r="L23" s="124">
        <v>579</v>
      </c>
      <c r="M23" s="125">
        <v>81090.417000000001</v>
      </c>
      <c r="N23" s="124">
        <v>579</v>
      </c>
      <c r="O23" s="125">
        <v>81090.417000000001</v>
      </c>
    </row>
    <row r="24" spans="1:15" s="126" customFormat="1" ht="94.5">
      <c r="A24" s="44">
        <v>14</v>
      </c>
      <c r="B24" s="16" t="s">
        <v>37</v>
      </c>
      <c r="C24" s="123" t="s">
        <v>74</v>
      </c>
      <c r="D24" s="16" t="s">
        <v>55</v>
      </c>
      <c r="E24" s="16" t="s">
        <v>61</v>
      </c>
      <c r="F24" s="124">
        <v>137</v>
      </c>
      <c r="G24" s="125">
        <v>16052.302</v>
      </c>
      <c r="H24" s="124">
        <v>138</v>
      </c>
      <c r="I24" s="125">
        <v>16438.722000000002</v>
      </c>
      <c r="J24" s="124">
        <v>138</v>
      </c>
      <c r="K24" s="125">
        <v>17646.724999999999</v>
      </c>
      <c r="L24" s="124">
        <v>138</v>
      </c>
      <c r="M24" s="125">
        <v>17950.595000000001</v>
      </c>
      <c r="N24" s="124">
        <v>138</v>
      </c>
      <c r="O24" s="125">
        <v>17950.595000000001</v>
      </c>
    </row>
    <row r="25" spans="1:15" s="126" customFormat="1" ht="94.5">
      <c r="A25" s="44">
        <v>15</v>
      </c>
      <c r="B25" s="16" t="s">
        <v>37</v>
      </c>
      <c r="C25" s="123" t="s">
        <v>75</v>
      </c>
      <c r="D25" s="16" t="s">
        <v>55</v>
      </c>
      <c r="E25" s="16" t="s">
        <v>61</v>
      </c>
      <c r="F25" s="124">
        <v>482</v>
      </c>
      <c r="G25" s="125">
        <v>66017.387000000002</v>
      </c>
      <c r="H25" s="124">
        <v>490</v>
      </c>
      <c r="I25" s="125">
        <v>69178.985000000001</v>
      </c>
      <c r="J25" s="124">
        <v>515</v>
      </c>
      <c r="K25" s="125">
        <v>75505.604000000007</v>
      </c>
      <c r="L25" s="124">
        <v>513</v>
      </c>
      <c r="M25" s="125">
        <v>76011.957999999999</v>
      </c>
      <c r="N25" s="124">
        <v>513</v>
      </c>
      <c r="O25" s="125">
        <v>76011.957999999999</v>
      </c>
    </row>
    <row r="26" spans="1:15" s="126" customFormat="1" ht="94.5">
      <c r="A26" s="44">
        <v>16</v>
      </c>
      <c r="B26" s="16" t="s">
        <v>37</v>
      </c>
      <c r="C26" s="123" t="s">
        <v>76</v>
      </c>
      <c r="D26" s="16" t="s">
        <v>55</v>
      </c>
      <c r="E26" s="16" t="s">
        <v>61</v>
      </c>
      <c r="F26" s="124">
        <v>183</v>
      </c>
      <c r="G26" s="125">
        <v>23030.168000000001</v>
      </c>
      <c r="H26" s="124">
        <v>195</v>
      </c>
      <c r="I26" s="125">
        <v>28062.975999999999</v>
      </c>
      <c r="J26" s="124">
        <v>195</v>
      </c>
      <c r="K26" s="125">
        <v>29283.272000000001</v>
      </c>
      <c r="L26" s="124">
        <v>187</v>
      </c>
      <c r="M26" s="125">
        <v>28810.603999999999</v>
      </c>
      <c r="N26" s="124">
        <v>187</v>
      </c>
      <c r="O26" s="125">
        <v>28810.603999999999</v>
      </c>
    </row>
    <row r="27" spans="1:15" s="126" customFormat="1" ht="94.5">
      <c r="A27" s="44">
        <v>17</v>
      </c>
      <c r="B27" s="16" t="s">
        <v>37</v>
      </c>
      <c r="C27" s="123" t="s">
        <v>77</v>
      </c>
      <c r="D27" s="16" t="s">
        <v>55</v>
      </c>
      <c r="E27" s="16" t="s">
        <v>61</v>
      </c>
      <c r="F27" s="124">
        <v>610</v>
      </c>
      <c r="G27" s="125">
        <v>54568.756999999998</v>
      </c>
      <c r="H27" s="124">
        <v>658</v>
      </c>
      <c r="I27" s="125">
        <v>68104.025999999998</v>
      </c>
      <c r="J27" s="124">
        <v>710</v>
      </c>
      <c r="K27" s="125">
        <v>77242.771999999997</v>
      </c>
      <c r="L27" s="124">
        <v>709</v>
      </c>
      <c r="M27" s="125">
        <v>78479.05</v>
      </c>
      <c r="N27" s="124">
        <v>709</v>
      </c>
      <c r="O27" s="125">
        <v>78479.05</v>
      </c>
    </row>
    <row r="28" spans="1:15" s="126" customFormat="1" ht="94.5">
      <c r="A28" s="44">
        <v>18</v>
      </c>
      <c r="B28" s="16" t="s">
        <v>37</v>
      </c>
      <c r="C28" s="123" t="s">
        <v>78</v>
      </c>
      <c r="D28" s="16" t="s">
        <v>55</v>
      </c>
      <c r="E28" s="16" t="s">
        <v>61</v>
      </c>
      <c r="F28" s="124">
        <v>236</v>
      </c>
      <c r="G28" s="125">
        <v>26872.855</v>
      </c>
      <c r="H28" s="124">
        <v>258</v>
      </c>
      <c r="I28" s="125">
        <v>27864.927</v>
      </c>
      <c r="J28" s="124">
        <v>270</v>
      </c>
      <c r="K28" s="125">
        <v>30633.106</v>
      </c>
      <c r="L28" s="124">
        <v>279</v>
      </c>
      <c r="M28" s="125">
        <v>33352.561999999998</v>
      </c>
      <c r="N28" s="124">
        <v>279</v>
      </c>
      <c r="O28" s="125">
        <v>33352.561999999998</v>
      </c>
    </row>
    <row r="29" spans="1:15" s="126" customFormat="1" ht="94.5">
      <c r="A29" s="44">
        <v>19</v>
      </c>
      <c r="B29" s="16" t="s">
        <v>37</v>
      </c>
      <c r="C29" s="123" t="s">
        <v>79</v>
      </c>
      <c r="D29" s="16" t="s">
        <v>55</v>
      </c>
      <c r="E29" s="16" t="s">
        <v>61</v>
      </c>
      <c r="F29" s="124">
        <v>842</v>
      </c>
      <c r="G29" s="125">
        <v>79842.202000000005</v>
      </c>
      <c r="H29" s="124">
        <v>931</v>
      </c>
      <c r="I29" s="125">
        <v>85609.099000000002</v>
      </c>
      <c r="J29" s="124">
        <v>956</v>
      </c>
      <c r="K29" s="125">
        <v>92660.339000000007</v>
      </c>
      <c r="L29" s="124">
        <v>867</v>
      </c>
      <c r="M29" s="125">
        <v>89663.774000000005</v>
      </c>
      <c r="N29" s="124">
        <v>867</v>
      </c>
      <c r="O29" s="125">
        <v>89663.774000000005</v>
      </c>
    </row>
    <row r="30" spans="1:15" s="126" customFormat="1" ht="94.5">
      <c r="A30" s="44">
        <v>20</v>
      </c>
      <c r="B30" s="16" t="s">
        <v>37</v>
      </c>
      <c r="C30" s="123" t="s">
        <v>80</v>
      </c>
      <c r="D30" s="16" t="s">
        <v>55</v>
      </c>
      <c r="E30" s="16" t="s">
        <v>61</v>
      </c>
      <c r="F30" s="124">
        <v>86</v>
      </c>
      <c r="G30" s="125">
        <v>6937.6909999999998</v>
      </c>
      <c r="H30" s="124">
        <v>97</v>
      </c>
      <c r="I30" s="125">
        <v>7764.2809999999999</v>
      </c>
      <c r="J30" s="124">
        <v>97</v>
      </c>
      <c r="K30" s="125">
        <v>8846.3889999999992</v>
      </c>
      <c r="L30" s="124">
        <v>95</v>
      </c>
      <c r="M30" s="125">
        <v>9547.5720000000001</v>
      </c>
      <c r="N30" s="124">
        <v>95</v>
      </c>
      <c r="O30" s="125">
        <v>9547.5720000000001</v>
      </c>
    </row>
    <row r="31" spans="1:15" s="126" customFormat="1" ht="94.5">
      <c r="A31" s="44">
        <v>21</v>
      </c>
      <c r="B31" s="16" t="s">
        <v>37</v>
      </c>
      <c r="C31" s="123" t="s">
        <v>81</v>
      </c>
      <c r="D31" s="16" t="s">
        <v>55</v>
      </c>
      <c r="E31" s="16" t="s">
        <v>61</v>
      </c>
      <c r="F31" s="124">
        <v>149</v>
      </c>
      <c r="G31" s="125">
        <v>10000.255999999999</v>
      </c>
      <c r="H31" s="124">
        <v>165</v>
      </c>
      <c r="I31" s="125">
        <v>11595.14</v>
      </c>
      <c r="J31" s="124">
        <v>169</v>
      </c>
      <c r="K31" s="125">
        <v>12838.816000000001</v>
      </c>
      <c r="L31" s="124">
        <v>169</v>
      </c>
      <c r="M31" s="125">
        <v>14164.766</v>
      </c>
      <c r="N31" s="124">
        <v>169</v>
      </c>
      <c r="O31" s="125">
        <v>14164.766</v>
      </c>
    </row>
    <row r="32" spans="1:15" s="126" customFormat="1" ht="94.5">
      <c r="A32" s="44">
        <v>22</v>
      </c>
      <c r="B32" s="16" t="s">
        <v>37</v>
      </c>
      <c r="C32" s="123" t="s">
        <v>82</v>
      </c>
      <c r="D32" s="16" t="s">
        <v>55</v>
      </c>
      <c r="E32" s="16" t="s">
        <v>61</v>
      </c>
      <c r="F32" s="124">
        <v>275</v>
      </c>
      <c r="G32" s="125">
        <v>26038.558000000001</v>
      </c>
      <c r="H32" s="124">
        <v>291</v>
      </c>
      <c r="I32" s="125">
        <v>27295.877</v>
      </c>
      <c r="J32" s="124">
        <v>303</v>
      </c>
      <c r="K32" s="125">
        <v>29699.59</v>
      </c>
      <c r="L32" s="124">
        <v>303</v>
      </c>
      <c r="M32" s="125">
        <v>32006.249</v>
      </c>
      <c r="N32" s="124">
        <v>303</v>
      </c>
      <c r="O32" s="125">
        <v>32006.249</v>
      </c>
    </row>
    <row r="33" spans="1:15" s="126" customFormat="1" ht="94.5">
      <c r="A33" s="44">
        <v>23</v>
      </c>
      <c r="B33" s="16" t="s">
        <v>37</v>
      </c>
      <c r="C33" s="123" t="s">
        <v>83</v>
      </c>
      <c r="D33" s="16" t="s">
        <v>55</v>
      </c>
      <c r="E33" s="16" t="s">
        <v>61</v>
      </c>
      <c r="F33" s="124">
        <v>125</v>
      </c>
      <c r="G33" s="125">
        <v>16217.575000000001</v>
      </c>
      <c r="H33" s="124">
        <v>117</v>
      </c>
      <c r="I33" s="125">
        <v>13038.602000000001</v>
      </c>
      <c r="J33" s="124">
        <v>117</v>
      </c>
      <c r="K33" s="125">
        <v>13787.368</v>
      </c>
      <c r="L33" s="124">
        <v>117</v>
      </c>
      <c r="M33" s="125">
        <v>14051.825000000001</v>
      </c>
      <c r="N33" s="124">
        <v>117</v>
      </c>
      <c r="O33" s="125">
        <v>14051.825000000001</v>
      </c>
    </row>
    <row r="34" spans="1:15" s="126" customFormat="1" ht="94.5">
      <c r="A34" s="44">
        <v>24</v>
      </c>
      <c r="B34" s="16" t="s">
        <v>37</v>
      </c>
      <c r="C34" s="123" t="s">
        <v>84</v>
      </c>
      <c r="D34" s="16" t="s">
        <v>55</v>
      </c>
      <c r="E34" s="16" t="s">
        <v>61</v>
      </c>
      <c r="F34" s="124">
        <v>489</v>
      </c>
      <c r="G34" s="125">
        <v>48042.942000000003</v>
      </c>
      <c r="H34" s="124">
        <v>494</v>
      </c>
      <c r="I34" s="125">
        <v>47241.493999999999</v>
      </c>
      <c r="J34" s="124">
        <v>528</v>
      </c>
      <c r="K34" s="125">
        <v>53297.8</v>
      </c>
      <c r="L34" s="124">
        <v>494</v>
      </c>
      <c r="M34" s="125">
        <v>52185.368000000002</v>
      </c>
      <c r="N34" s="124">
        <v>494</v>
      </c>
      <c r="O34" s="125">
        <v>52185.368000000002</v>
      </c>
    </row>
    <row r="35" spans="1:15" s="126" customFormat="1" ht="94.5">
      <c r="A35" s="44">
        <v>25</v>
      </c>
      <c r="B35" s="16" t="s">
        <v>37</v>
      </c>
      <c r="C35" s="123" t="s">
        <v>85</v>
      </c>
      <c r="D35" s="16" t="s">
        <v>55</v>
      </c>
      <c r="E35" s="16" t="s">
        <v>61</v>
      </c>
      <c r="F35" s="124">
        <v>62</v>
      </c>
      <c r="G35" s="125">
        <v>6692.3140000000003</v>
      </c>
      <c r="H35" s="124">
        <v>68</v>
      </c>
      <c r="I35" s="125">
        <v>6921.81</v>
      </c>
      <c r="J35" s="124">
        <v>68</v>
      </c>
      <c r="K35" s="125">
        <v>7492.9840000000004</v>
      </c>
      <c r="L35" s="124">
        <v>68</v>
      </c>
      <c r="M35" s="125">
        <v>8238.9459999999999</v>
      </c>
      <c r="N35" s="124">
        <v>68</v>
      </c>
      <c r="O35" s="125">
        <v>8238.9459999999999</v>
      </c>
    </row>
    <row r="36" spans="1:15" s="126" customFormat="1" ht="94.5">
      <c r="A36" s="44">
        <v>26</v>
      </c>
      <c r="B36" s="16" t="s">
        <v>37</v>
      </c>
      <c r="C36" s="123" t="s">
        <v>86</v>
      </c>
      <c r="D36" s="16" t="s">
        <v>55</v>
      </c>
      <c r="E36" s="16" t="s">
        <v>61</v>
      </c>
      <c r="F36" s="124">
        <v>412</v>
      </c>
      <c r="G36" s="125">
        <v>48955.447</v>
      </c>
      <c r="H36" s="124">
        <v>426</v>
      </c>
      <c r="I36" s="125">
        <v>49407.425999999999</v>
      </c>
      <c r="J36" s="124">
        <v>387</v>
      </c>
      <c r="K36" s="125">
        <v>49199.087</v>
      </c>
      <c r="L36" s="124">
        <v>382</v>
      </c>
      <c r="M36" s="125">
        <v>47756.608999999997</v>
      </c>
      <c r="N36" s="124">
        <v>382</v>
      </c>
      <c r="O36" s="125">
        <v>47756.608999999997</v>
      </c>
    </row>
    <row r="37" spans="1:15" s="126" customFormat="1" ht="110.25">
      <c r="A37" s="44">
        <v>27</v>
      </c>
      <c r="B37" s="16" t="s">
        <v>37</v>
      </c>
      <c r="C37" s="123" t="s">
        <v>87</v>
      </c>
      <c r="D37" s="16" t="s">
        <v>55</v>
      </c>
      <c r="E37" s="16" t="s">
        <v>61</v>
      </c>
      <c r="F37" s="124">
        <v>404</v>
      </c>
      <c r="G37" s="125">
        <v>47430.27</v>
      </c>
      <c r="H37" s="124">
        <v>437</v>
      </c>
      <c r="I37" s="125">
        <v>50845.559000000001</v>
      </c>
      <c r="J37" s="124">
        <v>444</v>
      </c>
      <c r="K37" s="125">
        <v>54367.953999999998</v>
      </c>
      <c r="L37" s="124">
        <v>448</v>
      </c>
      <c r="M37" s="125">
        <v>60026.603999999999</v>
      </c>
      <c r="N37" s="124">
        <v>448</v>
      </c>
      <c r="O37" s="125">
        <v>60026.603999999999</v>
      </c>
    </row>
    <row r="38" spans="1:15" s="126" customFormat="1" ht="110.25">
      <c r="A38" s="44">
        <v>28</v>
      </c>
      <c r="B38" s="16" t="s">
        <v>37</v>
      </c>
      <c r="C38" s="123" t="s">
        <v>88</v>
      </c>
      <c r="D38" s="16" t="s">
        <v>55</v>
      </c>
      <c r="E38" s="16" t="s">
        <v>61</v>
      </c>
      <c r="F38" s="124">
        <v>157</v>
      </c>
      <c r="G38" s="125">
        <v>17005.644</v>
      </c>
      <c r="H38" s="124">
        <v>163</v>
      </c>
      <c r="I38" s="125">
        <v>16846.532999999999</v>
      </c>
      <c r="J38" s="124">
        <v>163</v>
      </c>
      <c r="K38" s="125">
        <v>19167.523000000001</v>
      </c>
      <c r="L38" s="124">
        <v>163</v>
      </c>
      <c r="M38" s="125">
        <v>20247.616999999998</v>
      </c>
      <c r="N38" s="124">
        <v>163</v>
      </c>
      <c r="O38" s="125">
        <v>20247.616999999998</v>
      </c>
    </row>
    <row r="39" spans="1:15" s="126" customFormat="1" ht="94.5">
      <c r="A39" s="44">
        <v>29</v>
      </c>
      <c r="B39" s="16" t="s">
        <v>37</v>
      </c>
      <c r="C39" s="123" t="s">
        <v>89</v>
      </c>
      <c r="D39" s="16" t="s">
        <v>55</v>
      </c>
      <c r="E39" s="16" t="s">
        <v>61</v>
      </c>
      <c r="F39" s="124">
        <v>185</v>
      </c>
      <c r="G39" s="125">
        <v>17671.697</v>
      </c>
      <c r="H39" s="124">
        <v>188</v>
      </c>
      <c r="I39" s="125">
        <v>18095.474999999999</v>
      </c>
      <c r="J39" s="124">
        <v>189</v>
      </c>
      <c r="K39" s="125">
        <v>19257.723999999998</v>
      </c>
      <c r="L39" s="124">
        <v>189</v>
      </c>
      <c r="M39" s="125">
        <v>21392.492999999999</v>
      </c>
      <c r="N39" s="124">
        <v>189</v>
      </c>
      <c r="O39" s="125">
        <v>21392.492999999999</v>
      </c>
    </row>
    <row r="40" spans="1:15" s="126" customFormat="1" ht="94.5">
      <c r="A40" s="44">
        <v>30</v>
      </c>
      <c r="B40" s="16" t="s">
        <v>37</v>
      </c>
      <c r="C40" s="123" t="s">
        <v>90</v>
      </c>
      <c r="D40" s="16" t="s">
        <v>55</v>
      </c>
      <c r="E40" s="16" t="s">
        <v>61</v>
      </c>
      <c r="F40" s="124">
        <v>861</v>
      </c>
      <c r="G40" s="125">
        <v>97697.875</v>
      </c>
      <c r="H40" s="124">
        <v>878</v>
      </c>
      <c r="I40" s="125">
        <v>93196.354000000007</v>
      </c>
      <c r="J40" s="124">
        <v>837</v>
      </c>
      <c r="K40" s="125">
        <v>92812.596000000005</v>
      </c>
      <c r="L40" s="124">
        <v>785</v>
      </c>
      <c r="M40" s="125">
        <v>95869.892000000007</v>
      </c>
      <c r="N40" s="124">
        <v>785</v>
      </c>
      <c r="O40" s="125">
        <v>95869.892000000007</v>
      </c>
    </row>
    <row r="41" spans="1:15" s="126" customFormat="1" ht="94.5">
      <c r="A41" s="44">
        <v>31</v>
      </c>
      <c r="B41" s="16" t="s">
        <v>37</v>
      </c>
      <c r="C41" s="123" t="s">
        <v>91</v>
      </c>
      <c r="D41" s="16" t="s">
        <v>55</v>
      </c>
      <c r="E41" s="16" t="s">
        <v>61</v>
      </c>
      <c r="F41" s="124">
        <v>48</v>
      </c>
      <c r="G41" s="125">
        <v>5297.0860000000002</v>
      </c>
      <c r="H41" s="124">
        <v>43</v>
      </c>
      <c r="I41" s="125">
        <v>4584.9489999999996</v>
      </c>
      <c r="J41" s="124">
        <v>43</v>
      </c>
      <c r="K41" s="125">
        <v>4848.2479999999996</v>
      </c>
      <c r="L41" s="124">
        <v>43</v>
      </c>
      <c r="M41" s="125">
        <v>4941.2420000000002</v>
      </c>
      <c r="N41" s="124">
        <v>43</v>
      </c>
      <c r="O41" s="125">
        <v>4941.2420000000002</v>
      </c>
    </row>
    <row r="42" spans="1:15" s="126" customFormat="1" ht="94.5">
      <c r="A42" s="44">
        <v>32</v>
      </c>
      <c r="B42" s="16" t="s">
        <v>37</v>
      </c>
      <c r="C42" s="123" t="s">
        <v>92</v>
      </c>
      <c r="D42" s="16" t="s">
        <v>55</v>
      </c>
      <c r="E42" s="16" t="s">
        <v>61</v>
      </c>
      <c r="F42" s="124">
        <v>543</v>
      </c>
      <c r="G42" s="125">
        <v>72332.543999999994</v>
      </c>
      <c r="H42" s="124">
        <v>648</v>
      </c>
      <c r="I42" s="125">
        <v>84334.725999999995</v>
      </c>
      <c r="J42" s="124">
        <v>725</v>
      </c>
      <c r="K42" s="125">
        <v>98251.066000000006</v>
      </c>
      <c r="L42" s="124">
        <v>777</v>
      </c>
      <c r="M42" s="125">
        <v>106940.182</v>
      </c>
      <c r="N42" s="124">
        <v>777</v>
      </c>
      <c r="O42" s="125">
        <v>106940.182</v>
      </c>
    </row>
    <row r="43" spans="1:15" s="126" customFormat="1" ht="94.5">
      <c r="A43" s="44">
        <v>33</v>
      </c>
      <c r="B43" s="16" t="s">
        <v>37</v>
      </c>
      <c r="C43" s="123" t="s">
        <v>93</v>
      </c>
      <c r="D43" s="16" t="s">
        <v>55</v>
      </c>
      <c r="E43" s="16" t="s">
        <v>61</v>
      </c>
      <c r="F43" s="124">
        <v>158</v>
      </c>
      <c r="G43" s="125">
        <v>25370.52</v>
      </c>
      <c r="H43" s="124">
        <v>173</v>
      </c>
      <c r="I43" s="125">
        <v>22539.064999999999</v>
      </c>
      <c r="J43" s="124">
        <v>181</v>
      </c>
      <c r="K43" s="125">
        <v>23243.275000000001</v>
      </c>
      <c r="L43" s="124">
        <v>190</v>
      </c>
      <c r="M43" s="125">
        <v>24288.101999999999</v>
      </c>
      <c r="N43" s="124">
        <v>190</v>
      </c>
      <c r="O43" s="125">
        <v>24288.101999999999</v>
      </c>
    </row>
    <row r="44" spans="1:15" s="126" customFormat="1" ht="94.5">
      <c r="A44" s="44">
        <v>34</v>
      </c>
      <c r="B44" s="16" t="s">
        <v>37</v>
      </c>
      <c r="C44" s="123" t="s">
        <v>94</v>
      </c>
      <c r="D44" s="16" t="s">
        <v>55</v>
      </c>
      <c r="E44" s="16" t="s">
        <v>61</v>
      </c>
      <c r="F44" s="124">
        <v>672</v>
      </c>
      <c r="G44" s="125">
        <v>73648.73</v>
      </c>
      <c r="H44" s="124">
        <v>752</v>
      </c>
      <c r="I44" s="125">
        <v>81001.824999999997</v>
      </c>
      <c r="J44" s="124">
        <v>797</v>
      </c>
      <c r="K44" s="125">
        <v>91445.592999999993</v>
      </c>
      <c r="L44" s="124">
        <v>841</v>
      </c>
      <c r="M44" s="125">
        <v>99785.983999999997</v>
      </c>
      <c r="N44" s="124">
        <v>841</v>
      </c>
      <c r="O44" s="125">
        <v>99785.983999999997</v>
      </c>
    </row>
    <row r="45" spans="1:15" s="126" customFormat="1" ht="94.5">
      <c r="A45" s="44">
        <v>35</v>
      </c>
      <c r="B45" s="16" t="s">
        <v>37</v>
      </c>
      <c r="C45" s="123" t="s">
        <v>95</v>
      </c>
      <c r="D45" s="16" t="s">
        <v>55</v>
      </c>
      <c r="E45" s="16" t="s">
        <v>61</v>
      </c>
      <c r="F45" s="124">
        <v>24</v>
      </c>
      <c r="G45" s="125">
        <v>2278.7829999999999</v>
      </c>
      <c r="H45" s="124">
        <v>16</v>
      </c>
      <c r="I45" s="125">
        <v>1680.32</v>
      </c>
      <c r="J45" s="124">
        <v>20</v>
      </c>
      <c r="K45" s="125">
        <v>2244.2049999999999</v>
      </c>
      <c r="L45" s="124">
        <v>20</v>
      </c>
      <c r="M45" s="125">
        <v>2249.5349999999999</v>
      </c>
      <c r="N45" s="124">
        <v>20</v>
      </c>
      <c r="O45" s="125">
        <v>2249.5349999999999</v>
      </c>
    </row>
    <row r="46" spans="1:15" s="126" customFormat="1" ht="110.25">
      <c r="A46" s="44">
        <v>36</v>
      </c>
      <c r="B46" s="16" t="s">
        <v>37</v>
      </c>
      <c r="C46" s="123" t="s">
        <v>96</v>
      </c>
      <c r="D46" s="16" t="s">
        <v>55</v>
      </c>
      <c r="E46" s="16" t="s">
        <v>61</v>
      </c>
      <c r="F46" s="124">
        <v>84</v>
      </c>
      <c r="G46" s="125">
        <v>5749.5280000000002</v>
      </c>
      <c r="H46" s="124">
        <v>87</v>
      </c>
      <c r="I46" s="125">
        <v>6113.8010000000004</v>
      </c>
      <c r="J46" s="124">
        <v>90</v>
      </c>
      <c r="K46" s="125">
        <v>6837.2389999999996</v>
      </c>
      <c r="L46" s="124">
        <v>90</v>
      </c>
      <c r="M46" s="125">
        <v>7543.3670000000002</v>
      </c>
      <c r="N46" s="124">
        <v>90</v>
      </c>
      <c r="O46" s="125">
        <v>7543.3670000000002</v>
      </c>
    </row>
    <row r="47" spans="1:15" s="126" customFormat="1" ht="94.5">
      <c r="A47" s="44">
        <v>37</v>
      </c>
      <c r="B47" s="16" t="s">
        <v>37</v>
      </c>
      <c r="C47" s="123" t="s">
        <v>97</v>
      </c>
      <c r="D47" s="16" t="s">
        <v>55</v>
      </c>
      <c r="E47" s="16" t="s">
        <v>61</v>
      </c>
      <c r="F47" s="124">
        <v>400</v>
      </c>
      <c r="G47" s="125">
        <v>34653.870999999999</v>
      </c>
      <c r="H47" s="124">
        <v>440</v>
      </c>
      <c r="I47" s="125">
        <v>41179.563999999998</v>
      </c>
      <c r="J47" s="124">
        <v>450</v>
      </c>
      <c r="K47" s="125">
        <v>43890.29</v>
      </c>
      <c r="L47" s="124">
        <v>468</v>
      </c>
      <c r="M47" s="125">
        <v>45185.538</v>
      </c>
      <c r="N47" s="124">
        <v>468</v>
      </c>
      <c r="O47" s="125">
        <v>45185.538</v>
      </c>
    </row>
    <row r="48" spans="1:15" s="126" customFormat="1" ht="94.5">
      <c r="A48" s="44">
        <v>38</v>
      </c>
      <c r="B48" s="16" t="s">
        <v>37</v>
      </c>
      <c r="C48" s="123" t="s">
        <v>98</v>
      </c>
      <c r="D48" s="16" t="s">
        <v>55</v>
      </c>
      <c r="E48" s="16" t="s">
        <v>61</v>
      </c>
      <c r="F48" s="124">
        <v>175</v>
      </c>
      <c r="G48" s="125">
        <v>22807.19</v>
      </c>
      <c r="H48" s="124">
        <v>195</v>
      </c>
      <c r="I48" s="125">
        <v>26964.998</v>
      </c>
      <c r="J48" s="124">
        <v>197</v>
      </c>
      <c r="K48" s="125">
        <v>26294.224999999999</v>
      </c>
      <c r="L48" s="124">
        <v>200</v>
      </c>
      <c r="M48" s="125">
        <v>27171.85</v>
      </c>
      <c r="N48" s="124">
        <v>200</v>
      </c>
      <c r="O48" s="125">
        <v>27171.85</v>
      </c>
    </row>
    <row r="49" spans="1:15" s="126" customFormat="1" ht="94.5">
      <c r="A49" s="44">
        <v>39</v>
      </c>
      <c r="B49" s="16" t="s">
        <v>37</v>
      </c>
      <c r="C49" s="123" t="s">
        <v>99</v>
      </c>
      <c r="D49" s="16" t="s">
        <v>55</v>
      </c>
      <c r="E49" s="16" t="s">
        <v>61</v>
      </c>
      <c r="F49" s="124">
        <v>89</v>
      </c>
      <c r="G49" s="125">
        <v>12316.043</v>
      </c>
      <c r="H49" s="124">
        <v>95</v>
      </c>
      <c r="I49" s="125">
        <v>11926.046</v>
      </c>
      <c r="J49" s="124">
        <v>97</v>
      </c>
      <c r="K49" s="125">
        <v>11928.316000000001</v>
      </c>
      <c r="L49" s="124">
        <v>98</v>
      </c>
      <c r="M49" s="125">
        <v>12114.844999999999</v>
      </c>
      <c r="N49" s="124">
        <v>98</v>
      </c>
      <c r="O49" s="125">
        <v>12114.844999999999</v>
      </c>
    </row>
    <row r="50" spans="1:15" s="126" customFormat="1" ht="94.5">
      <c r="A50" s="44">
        <v>40</v>
      </c>
      <c r="B50" s="16" t="s">
        <v>37</v>
      </c>
      <c r="C50" s="123" t="s">
        <v>100</v>
      </c>
      <c r="D50" s="16" t="s">
        <v>55</v>
      </c>
      <c r="E50" s="16" t="s">
        <v>61</v>
      </c>
      <c r="F50" s="124">
        <v>103</v>
      </c>
      <c r="G50" s="125">
        <v>15133.911</v>
      </c>
      <c r="H50" s="124">
        <v>107</v>
      </c>
      <c r="I50" s="125">
        <v>21215.15</v>
      </c>
      <c r="J50" s="124">
        <v>119</v>
      </c>
      <c r="K50" s="125">
        <v>23689.026000000002</v>
      </c>
      <c r="L50" s="124">
        <v>130</v>
      </c>
      <c r="M50" s="125">
        <v>25882.128000000001</v>
      </c>
      <c r="N50" s="124">
        <v>130</v>
      </c>
      <c r="O50" s="125">
        <v>25882.128000000001</v>
      </c>
    </row>
    <row r="51" spans="1:15" s="126" customFormat="1" ht="94.5">
      <c r="A51" s="44">
        <v>41</v>
      </c>
      <c r="B51" s="16" t="s">
        <v>37</v>
      </c>
      <c r="C51" s="123" t="s">
        <v>101</v>
      </c>
      <c r="D51" s="16" t="s">
        <v>55</v>
      </c>
      <c r="E51" s="16" t="s">
        <v>61</v>
      </c>
      <c r="F51" s="124">
        <v>695</v>
      </c>
      <c r="G51" s="125">
        <v>78310.904999999999</v>
      </c>
      <c r="H51" s="124">
        <v>817</v>
      </c>
      <c r="I51" s="125">
        <v>110474.777</v>
      </c>
      <c r="J51" s="124">
        <v>884</v>
      </c>
      <c r="K51" s="125">
        <v>118015.625</v>
      </c>
      <c r="L51" s="124">
        <v>867</v>
      </c>
      <c r="M51" s="125">
        <v>117445.568</v>
      </c>
      <c r="N51" s="124">
        <v>867</v>
      </c>
      <c r="O51" s="125">
        <v>117445.568</v>
      </c>
    </row>
    <row r="52" spans="1:15" s="126" customFormat="1" ht="94.5">
      <c r="A52" s="44">
        <v>42</v>
      </c>
      <c r="B52" s="16" t="s">
        <v>37</v>
      </c>
      <c r="C52" s="123" t="s">
        <v>102</v>
      </c>
      <c r="D52" s="16" t="s">
        <v>55</v>
      </c>
      <c r="E52" s="16" t="s">
        <v>61</v>
      </c>
      <c r="F52" s="124">
        <v>15</v>
      </c>
      <c r="G52" s="125">
        <v>1275.856</v>
      </c>
      <c r="H52" s="124">
        <v>25</v>
      </c>
      <c r="I52" s="125">
        <v>2594.998</v>
      </c>
      <c r="J52" s="124">
        <v>16</v>
      </c>
      <c r="K52" s="125">
        <v>1888.0129999999999</v>
      </c>
      <c r="L52" s="124">
        <v>15</v>
      </c>
      <c r="M52" s="125">
        <v>1806.472</v>
      </c>
      <c r="N52" s="124">
        <v>15</v>
      </c>
      <c r="O52" s="125">
        <v>1806.472</v>
      </c>
    </row>
    <row r="53" spans="1:15" s="126" customFormat="1" ht="110.25">
      <c r="A53" s="44">
        <v>43</v>
      </c>
      <c r="B53" s="16" t="s">
        <v>37</v>
      </c>
      <c r="C53" s="123" t="s">
        <v>103</v>
      </c>
      <c r="D53" s="16" t="s">
        <v>55</v>
      </c>
      <c r="E53" s="16" t="s">
        <v>61</v>
      </c>
      <c r="F53" s="124">
        <v>25</v>
      </c>
      <c r="G53" s="125">
        <v>3438.6930000000002</v>
      </c>
      <c r="H53" s="124">
        <v>28</v>
      </c>
      <c r="I53" s="125">
        <v>4384.4120000000003</v>
      </c>
      <c r="J53" s="124">
        <v>28</v>
      </c>
      <c r="K53" s="125">
        <v>4625.9719999999998</v>
      </c>
      <c r="L53" s="124">
        <v>28</v>
      </c>
      <c r="M53" s="125">
        <v>4709.2830000000004</v>
      </c>
      <c r="N53" s="124">
        <v>28</v>
      </c>
      <c r="O53" s="125">
        <v>4709.2830000000004</v>
      </c>
    </row>
    <row r="54" spans="1:15" s="126" customFormat="1" ht="94.5">
      <c r="A54" s="44">
        <v>44</v>
      </c>
      <c r="B54" s="16" t="s">
        <v>37</v>
      </c>
      <c r="C54" s="123" t="s">
        <v>104</v>
      </c>
      <c r="D54" s="16" t="s">
        <v>55</v>
      </c>
      <c r="E54" s="16" t="s">
        <v>61</v>
      </c>
      <c r="F54" s="124">
        <v>12</v>
      </c>
      <c r="G54" s="125">
        <v>1201.672</v>
      </c>
      <c r="H54" s="124">
        <v>23</v>
      </c>
      <c r="I54" s="125">
        <v>2586.2890000000002</v>
      </c>
      <c r="J54" s="124">
        <v>23</v>
      </c>
      <c r="K54" s="125">
        <v>2763.3609999999999</v>
      </c>
      <c r="L54" s="124">
        <v>23</v>
      </c>
      <c r="M54" s="125">
        <v>2769.9229999999998</v>
      </c>
      <c r="N54" s="124">
        <v>23</v>
      </c>
      <c r="O54" s="125">
        <v>2769.9229999999998</v>
      </c>
    </row>
    <row r="55" spans="1:15" s="126" customFormat="1" ht="94.5">
      <c r="A55" s="44">
        <v>45</v>
      </c>
      <c r="B55" s="16" t="s">
        <v>37</v>
      </c>
      <c r="C55" s="123" t="s">
        <v>105</v>
      </c>
      <c r="D55" s="16" t="s">
        <v>55</v>
      </c>
      <c r="E55" s="16" t="s">
        <v>61</v>
      </c>
      <c r="F55" s="124">
        <v>40</v>
      </c>
      <c r="G55" s="125">
        <v>5561.77</v>
      </c>
      <c r="H55" s="124">
        <v>15</v>
      </c>
      <c r="I55" s="125">
        <v>2119.3339999999998</v>
      </c>
      <c r="J55" s="124">
        <v>15</v>
      </c>
      <c r="K55" s="125">
        <v>2408.7159999999999</v>
      </c>
      <c r="L55" s="124">
        <v>14</v>
      </c>
      <c r="M55" s="125">
        <v>2177.5030000000002</v>
      </c>
      <c r="N55" s="124">
        <v>14</v>
      </c>
      <c r="O55" s="125">
        <v>2177.5030000000002</v>
      </c>
    </row>
    <row r="56" spans="1:15" s="126" customFormat="1" ht="94.5">
      <c r="A56" s="44">
        <v>46</v>
      </c>
      <c r="B56" s="16" t="s">
        <v>37</v>
      </c>
      <c r="C56" s="123" t="s">
        <v>106</v>
      </c>
      <c r="D56" s="16" t="s">
        <v>55</v>
      </c>
      <c r="E56" s="16" t="s">
        <v>61</v>
      </c>
      <c r="F56" s="124">
        <v>5</v>
      </c>
      <c r="G56" s="125">
        <v>462.029</v>
      </c>
      <c r="H56" s="124">
        <v>23</v>
      </c>
      <c r="I56" s="125">
        <v>2487.0239999999999</v>
      </c>
      <c r="J56" s="124">
        <v>23</v>
      </c>
      <c r="K56" s="125">
        <v>2657.299</v>
      </c>
      <c r="L56" s="124">
        <v>23</v>
      </c>
      <c r="M56" s="125">
        <v>2663.6089999999999</v>
      </c>
      <c r="N56" s="124">
        <v>23</v>
      </c>
      <c r="O56" s="125">
        <v>2663.6089999999999</v>
      </c>
    </row>
    <row r="57" spans="1:15" s="126" customFormat="1" ht="94.5">
      <c r="A57" s="44">
        <v>47</v>
      </c>
      <c r="B57" s="16" t="s">
        <v>37</v>
      </c>
      <c r="C57" s="123" t="s">
        <v>107</v>
      </c>
      <c r="D57" s="16" t="s">
        <v>55</v>
      </c>
      <c r="E57" s="16" t="s">
        <v>61</v>
      </c>
      <c r="F57" s="124">
        <v>38</v>
      </c>
      <c r="G57" s="125">
        <v>3499.0729999999999</v>
      </c>
      <c r="H57" s="124">
        <v>58</v>
      </c>
      <c r="I57" s="125">
        <v>5869.7669999999998</v>
      </c>
      <c r="J57" s="124">
        <v>35</v>
      </c>
      <c r="K57" s="125">
        <v>3811.962</v>
      </c>
      <c r="L57" s="124">
        <v>23</v>
      </c>
      <c r="M57" s="125">
        <v>2672.2040000000002</v>
      </c>
      <c r="N57" s="124">
        <v>23</v>
      </c>
      <c r="O57" s="125">
        <v>2672.2040000000002</v>
      </c>
    </row>
    <row r="58" spans="1:15" s="126" customFormat="1" ht="94.5">
      <c r="A58" s="44">
        <v>48</v>
      </c>
      <c r="B58" s="16" t="s">
        <v>37</v>
      </c>
      <c r="C58" s="123" t="s">
        <v>108</v>
      </c>
      <c r="D58" s="16" t="s">
        <v>55</v>
      </c>
      <c r="E58" s="16" t="s">
        <v>61</v>
      </c>
      <c r="F58" s="124">
        <v>3</v>
      </c>
      <c r="G58" s="125">
        <v>54.57</v>
      </c>
      <c r="H58" s="124">
        <v>1</v>
      </c>
      <c r="I58" s="125">
        <v>133.03</v>
      </c>
      <c r="J58" s="124">
        <v>1</v>
      </c>
      <c r="K58" s="125">
        <v>151.571</v>
      </c>
      <c r="L58" s="124"/>
      <c r="M58" s="125">
        <v>0</v>
      </c>
      <c r="N58" s="124"/>
      <c r="O58" s="125">
        <v>0</v>
      </c>
    </row>
    <row r="59" spans="1:15" s="126" customFormat="1" ht="94.5">
      <c r="A59" s="44">
        <v>49</v>
      </c>
      <c r="B59" s="16" t="s">
        <v>37</v>
      </c>
      <c r="C59" s="123" t="s">
        <v>109</v>
      </c>
      <c r="D59" s="16" t="s">
        <v>55</v>
      </c>
      <c r="E59" s="16" t="s">
        <v>61</v>
      </c>
      <c r="F59" s="124">
        <v>13</v>
      </c>
      <c r="G59" s="125">
        <v>1115.298</v>
      </c>
      <c r="H59" s="124">
        <v>19</v>
      </c>
      <c r="I59" s="125">
        <v>2000.7570000000001</v>
      </c>
      <c r="J59" s="124">
        <v>19</v>
      </c>
      <c r="K59" s="125">
        <v>2165.8560000000002</v>
      </c>
      <c r="L59" s="124">
        <v>19</v>
      </c>
      <c r="M59" s="125">
        <v>2381.4769999999999</v>
      </c>
      <c r="N59" s="124">
        <v>19</v>
      </c>
      <c r="O59" s="125">
        <v>2381.4769999999999</v>
      </c>
    </row>
    <row r="60" spans="1:15" s="126" customFormat="1" ht="94.5">
      <c r="A60" s="44">
        <v>50</v>
      </c>
      <c r="B60" s="16" t="s">
        <v>37</v>
      </c>
      <c r="C60" s="123" t="s">
        <v>110</v>
      </c>
      <c r="D60" s="16" t="s">
        <v>55</v>
      </c>
      <c r="E60" s="16" t="s">
        <v>61</v>
      </c>
      <c r="F60" s="124">
        <v>68</v>
      </c>
      <c r="G60" s="125">
        <v>5755.8370000000004</v>
      </c>
      <c r="H60" s="124">
        <v>77</v>
      </c>
      <c r="I60" s="125">
        <v>6447.5550000000003</v>
      </c>
      <c r="J60" s="124">
        <v>78</v>
      </c>
      <c r="K60" s="125">
        <v>6987.0249999999996</v>
      </c>
      <c r="L60" s="124">
        <v>77</v>
      </c>
      <c r="M60" s="125">
        <v>7479.9889999999996</v>
      </c>
      <c r="N60" s="124">
        <v>77</v>
      </c>
      <c r="O60" s="125">
        <v>7479.9889999999996</v>
      </c>
    </row>
    <row r="61" spans="1:15" s="126" customFormat="1" ht="94.5">
      <c r="A61" s="44">
        <v>51</v>
      </c>
      <c r="B61" s="16" t="s">
        <v>37</v>
      </c>
      <c r="C61" s="123" t="s">
        <v>111</v>
      </c>
      <c r="D61" s="16" t="s">
        <v>55</v>
      </c>
      <c r="E61" s="16" t="s">
        <v>61</v>
      </c>
      <c r="F61" s="124">
        <v>4</v>
      </c>
      <c r="G61" s="125">
        <v>101.822</v>
      </c>
      <c r="H61" s="124">
        <v>6</v>
      </c>
      <c r="I61" s="125">
        <v>148.57900000000001</v>
      </c>
      <c r="J61" s="124">
        <v>6</v>
      </c>
      <c r="K61" s="125">
        <v>160.84</v>
      </c>
      <c r="L61" s="124">
        <v>4</v>
      </c>
      <c r="M61" s="125">
        <v>117.901</v>
      </c>
      <c r="N61" s="124">
        <v>4</v>
      </c>
      <c r="O61" s="125">
        <v>117.901</v>
      </c>
    </row>
    <row r="62" spans="1:15" s="126" customFormat="1" ht="94.5">
      <c r="A62" s="44">
        <v>52</v>
      </c>
      <c r="B62" s="16" t="s">
        <v>37</v>
      </c>
      <c r="C62" s="123" t="s">
        <v>112</v>
      </c>
      <c r="D62" s="16" t="s">
        <v>55</v>
      </c>
      <c r="E62" s="16" t="s">
        <v>61</v>
      </c>
      <c r="F62" s="124">
        <v>19</v>
      </c>
      <c r="G62" s="125">
        <v>187.91200000000001</v>
      </c>
      <c r="H62" s="124">
        <v>14</v>
      </c>
      <c r="I62" s="125">
        <v>146.73400000000001</v>
      </c>
      <c r="J62" s="124">
        <v>9</v>
      </c>
      <c r="K62" s="125">
        <v>97.426000000000002</v>
      </c>
      <c r="L62" s="124">
        <v>2</v>
      </c>
      <c r="M62" s="125">
        <v>22.692</v>
      </c>
      <c r="N62" s="124">
        <v>2</v>
      </c>
      <c r="O62" s="125">
        <v>22.692</v>
      </c>
    </row>
    <row r="63" spans="1:15" s="126" customFormat="1" ht="110.25">
      <c r="A63" s="44">
        <v>53</v>
      </c>
      <c r="B63" s="16" t="s">
        <v>37</v>
      </c>
      <c r="C63" s="123" t="s">
        <v>113</v>
      </c>
      <c r="D63" s="16" t="s">
        <v>55</v>
      </c>
      <c r="E63" s="16" t="s">
        <v>61</v>
      </c>
      <c r="F63" s="124">
        <v>6</v>
      </c>
      <c r="G63" s="125">
        <v>44.905999999999999</v>
      </c>
      <c r="H63" s="124">
        <v>6</v>
      </c>
      <c r="I63" s="125">
        <v>45.542999999999999</v>
      </c>
      <c r="J63" s="124">
        <v>6</v>
      </c>
      <c r="K63" s="125">
        <v>51.890999999999998</v>
      </c>
      <c r="L63" s="124">
        <v>6</v>
      </c>
      <c r="M63" s="125">
        <v>57.929000000000002</v>
      </c>
      <c r="N63" s="124">
        <v>6</v>
      </c>
      <c r="O63" s="125">
        <v>57.929000000000002</v>
      </c>
    </row>
    <row r="64" spans="1:15" s="126" customFormat="1" ht="94.5">
      <c r="A64" s="44">
        <v>54</v>
      </c>
      <c r="B64" s="16" t="s">
        <v>37</v>
      </c>
      <c r="C64" s="123" t="s">
        <v>114</v>
      </c>
      <c r="D64" s="16" t="s">
        <v>55</v>
      </c>
      <c r="E64" s="16" t="s">
        <v>61</v>
      </c>
      <c r="F64" s="124">
        <v>9</v>
      </c>
      <c r="G64" s="125">
        <v>90.188000000000002</v>
      </c>
      <c r="H64" s="124">
        <v>9</v>
      </c>
      <c r="I64" s="125">
        <v>96.38</v>
      </c>
      <c r="J64" s="124">
        <v>10</v>
      </c>
      <c r="K64" s="125">
        <v>108.10299999999999</v>
      </c>
      <c r="L64" s="124">
        <v>10</v>
      </c>
      <c r="M64" s="125">
        <v>119.70399999999999</v>
      </c>
      <c r="N64" s="124">
        <v>10</v>
      </c>
      <c r="O64" s="125">
        <v>119.70399999999999</v>
      </c>
    </row>
    <row r="65" spans="1:15" s="126" customFormat="1" ht="94.5">
      <c r="A65" s="44">
        <v>55</v>
      </c>
      <c r="B65" s="16" t="s">
        <v>37</v>
      </c>
      <c r="C65" s="123" t="s">
        <v>115</v>
      </c>
      <c r="D65" s="16" t="s">
        <v>55</v>
      </c>
      <c r="E65" s="16" t="s">
        <v>61</v>
      </c>
      <c r="F65" s="124">
        <v>34</v>
      </c>
      <c r="G65" s="125">
        <v>1106.576</v>
      </c>
      <c r="H65" s="124">
        <v>33</v>
      </c>
      <c r="I65" s="125">
        <v>839.01300000000003</v>
      </c>
      <c r="J65" s="124">
        <v>26</v>
      </c>
      <c r="K65" s="125">
        <v>282.50299999999999</v>
      </c>
      <c r="L65" s="124">
        <v>26</v>
      </c>
      <c r="M65" s="125">
        <v>323.072</v>
      </c>
      <c r="N65" s="124">
        <v>26</v>
      </c>
      <c r="O65" s="125">
        <v>323.072</v>
      </c>
    </row>
    <row r="66" spans="1:15" s="126" customFormat="1" ht="94.5">
      <c r="A66" s="44">
        <v>56</v>
      </c>
      <c r="B66" s="16" t="s">
        <v>37</v>
      </c>
      <c r="C66" s="123" t="s">
        <v>116</v>
      </c>
      <c r="D66" s="16" t="s">
        <v>55</v>
      </c>
      <c r="E66" s="16" t="s">
        <v>61</v>
      </c>
      <c r="F66" s="124">
        <v>47</v>
      </c>
      <c r="G66" s="125">
        <v>677.02</v>
      </c>
      <c r="H66" s="124">
        <v>41</v>
      </c>
      <c r="I66" s="125">
        <v>532.56600000000003</v>
      </c>
      <c r="J66" s="124">
        <v>40</v>
      </c>
      <c r="K66" s="125">
        <v>518.68799999999999</v>
      </c>
      <c r="L66" s="124">
        <v>38</v>
      </c>
      <c r="M66" s="125">
        <v>504.37099999999998</v>
      </c>
      <c r="N66" s="124">
        <v>38</v>
      </c>
      <c r="O66" s="125">
        <v>504.37099999999998</v>
      </c>
    </row>
    <row r="67" spans="1:15" s="126" customFormat="1" ht="94.5">
      <c r="A67" s="44">
        <v>57</v>
      </c>
      <c r="B67" s="16" t="s">
        <v>37</v>
      </c>
      <c r="C67" s="123" t="s">
        <v>117</v>
      </c>
      <c r="D67" s="16" t="s">
        <v>55</v>
      </c>
      <c r="E67" s="16" t="s">
        <v>61</v>
      </c>
      <c r="F67" s="124">
        <v>140</v>
      </c>
      <c r="G67" s="125">
        <v>13749.806</v>
      </c>
      <c r="H67" s="124">
        <v>148</v>
      </c>
      <c r="I67" s="125">
        <v>15630.281000000001</v>
      </c>
      <c r="J67" s="124">
        <v>154</v>
      </c>
      <c r="K67" s="125">
        <v>17156.534</v>
      </c>
      <c r="L67" s="124">
        <v>154</v>
      </c>
      <c r="M67" s="125">
        <v>17828.264999999999</v>
      </c>
      <c r="N67" s="124">
        <v>154</v>
      </c>
      <c r="O67" s="125">
        <v>17828.264999999999</v>
      </c>
    </row>
    <row r="68" spans="1:15" s="126" customFormat="1" ht="94.5">
      <c r="A68" s="44">
        <v>58</v>
      </c>
      <c r="B68" s="16" t="s">
        <v>37</v>
      </c>
      <c r="C68" s="123" t="s">
        <v>118</v>
      </c>
      <c r="D68" s="16" t="s">
        <v>55</v>
      </c>
      <c r="E68" s="16" t="s">
        <v>61</v>
      </c>
      <c r="F68" s="124">
        <v>11</v>
      </c>
      <c r="G68" s="125">
        <v>271.06700000000001</v>
      </c>
      <c r="H68" s="124">
        <v>11</v>
      </c>
      <c r="I68" s="125">
        <v>593.83900000000006</v>
      </c>
      <c r="J68" s="124">
        <v>5</v>
      </c>
      <c r="K68" s="125">
        <v>56.970999999999997</v>
      </c>
      <c r="L68" s="124">
        <v>4</v>
      </c>
      <c r="M68" s="125">
        <v>43.857999999999997</v>
      </c>
      <c r="N68" s="124">
        <v>4</v>
      </c>
      <c r="O68" s="125">
        <v>43.857999999999997</v>
      </c>
    </row>
    <row r="69" spans="1:15" s="126" customFormat="1" ht="94.5">
      <c r="A69" s="44">
        <v>59</v>
      </c>
      <c r="B69" s="16" t="s">
        <v>37</v>
      </c>
      <c r="C69" s="123" t="s">
        <v>119</v>
      </c>
      <c r="D69" s="16" t="s">
        <v>55</v>
      </c>
      <c r="E69" s="16" t="s">
        <v>61</v>
      </c>
      <c r="F69" s="124">
        <v>4</v>
      </c>
      <c r="G69" s="125">
        <v>196.27600000000001</v>
      </c>
      <c r="H69" s="124">
        <v>5</v>
      </c>
      <c r="I69" s="125">
        <v>52.311</v>
      </c>
      <c r="J69" s="124">
        <v>5</v>
      </c>
      <c r="K69" s="125">
        <v>53.454000000000001</v>
      </c>
      <c r="L69" s="124">
        <v>6</v>
      </c>
      <c r="M69" s="125">
        <v>61.965000000000003</v>
      </c>
      <c r="N69" s="124">
        <v>6</v>
      </c>
      <c r="O69" s="125">
        <v>61.965000000000003</v>
      </c>
    </row>
    <row r="70" spans="1:15" s="126" customFormat="1" ht="94.5">
      <c r="A70" s="44">
        <v>60</v>
      </c>
      <c r="B70" s="16" t="s">
        <v>37</v>
      </c>
      <c r="C70" s="123" t="s">
        <v>120</v>
      </c>
      <c r="D70" s="16" t="s">
        <v>55</v>
      </c>
      <c r="E70" s="16" t="s">
        <v>61</v>
      </c>
      <c r="F70" s="124">
        <v>35</v>
      </c>
      <c r="G70" s="125">
        <v>371.56599999999997</v>
      </c>
      <c r="H70" s="124">
        <v>34</v>
      </c>
      <c r="I70" s="125">
        <v>424.94499999999999</v>
      </c>
      <c r="J70" s="124">
        <v>28</v>
      </c>
      <c r="K70" s="125">
        <v>353.27199999999999</v>
      </c>
      <c r="L70" s="124">
        <v>27</v>
      </c>
      <c r="M70" s="125">
        <v>345.173</v>
      </c>
      <c r="N70" s="124">
        <v>27</v>
      </c>
      <c r="O70" s="125">
        <v>345.173</v>
      </c>
    </row>
    <row r="71" spans="1:15" s="126" customFormat="1" ht="39">
      <c r="A71" s="44">
        <v>61</v>
      </c>
      <c r="B71" s="16" t="s">
        <v>37</v>
      </c>
      <c r="C71" s="123" t="s">
        <v>60</v>
      </c>
      <c r="D71" s="16" t="s">
        <v>55</v>
      </c>
      <c r="E71" s="16" t="s">
        <v>61</v>
      </c>
      <c r="F71" s="124">
        <v>670.2</v>
      </c>
      <c r="G71" s="125">
        <v>43113.991000000002</v>
      </c>
      <c r="H71" s="124">
        <v>699</v>
      </c>
      <c r="I71" s="125">
        <v>53921.087</v>
      </c>
      <c r="J71" s="124">
        <v>709</v>
      </c>
      <c r="K71" s="125">
        <v>56884.752</v>
      </c>
      <c r="L71" s="124">
        <v>704</v>
      </c>
      <c r="M71" s="125">
        <v>58288.267999999996</v>
      </c>
      <c r="N71" s="124">
        <v>704</v>
      </c>
      <c r="O71" s="125">
        <v>58312.917999999998</v>
      </c>
    </row>
    <row r="72" spans="1:15" s="126" customFormat="1" ht="39">
      <c r="A72" s="44">
        <v>62</v>
      </c>
      <c r="B72" s="16" t="s">
        <v>37</v>
      </c>
      <c r="C72" s="123" t="s">
        <v>62</v>
      </c>
      <c r="D72" s="16" t="s">
        <v>55</v>
      </c>
      <c r="E72" s="16" t="s">
        <v>61</v>
      </c>
      <c r="F72" s="124">
        <v>528</v>
      </c>
      <c r="G72" s="125">
        <v>26249.882000000001</v>
      </c>
      <c r="H72" s="124">
        <v>581</v>
      </c>
      <c r="I72" s="125">
        <v>33221.343000000001</v>
      </c>
      <c r="J72" s="124">
        <v>581</v>
      </c>
      <c r="K72" s="125">
        <v>34368.531000000003</v>
      </c>
      <c r="L72" s="124">
        <v>581</v>
      </c>
      <c r="M72" s="125">
        <v>35547.807999999997</v>
      </c>
      <c r="N72" s="124">
        <v>581</v>
      </c>
      <c r="O72" s="125">
        <v>35568.004999999997</v>
      </c>
    </row>
    <row r="73" spans="1:15" s="126" customFormat="1" ht="39">
      <c r="A73" s="44">
        <v>63</v>
      </c>
      <c r="B73" s="16" t="s">
        <v>37</v>
      </c>
      <c r="C73" s="123" t="s">
        <v>121</v>
      </c>
      <c r="D73" s="16" t="s">
        <v>55</v>
      </c>
      <c r="E73" s="16" t="s">
        <v>61</v>
      </c>
      <c r="F73" s="124">
        <v>1360</v>
      </c>
      <c r="G73" s="125">
        <v>149278.46799999999</v>
      </c>
      <c r="H73" s="124">
        <v>1386</v>
      </c>
      <c r="I73" s="125">
        <v>137181.128</v>
      </c>
      <c r="J73" s="124">
        <v>1398</v>
      </c>
      <c r="K73" s="125">
        <v>142142.42499999999</v>
      </c>
      <c r="L73" s="124">
        <v>1376</v>
      </c>
      <c r="M73" s="125">
        <v>148171.96799999999</v>
      </c>
      <c r="N73" s="124">
        <v>1376</v>
      </c>
      <c r="O73" s="125">
        <v>148233.264</v>
      </c>
    </row>
    <row r="74" spans="1:15" s="126" customFormat="1" ht="39">
      <c r="A74" s="44">
        <v>64</v>
      </c>
      <c r="B74" s="16" t="s">
        <v>37</v>
      </c>
      <c r="C74" s="123" t="s">
        <v>122</v>
      </c>
      <c r="D74" s="16" t="s">
        <v>55</v>
      </c>
      <c r="E74" s="16" t="s">
        <v>41</v>
      </c>
      <c r="F74" s="124">
        <v>957559</v>
      </c>
      <c r="G74" s="125">
        <v>149497.929</v>
      </c>
      <c r="H74" s="124">
        <v>920536</v>
      </c>
      <c r="I74" s="125">
        <v>192710.68299999999</v>
      </c>
      <c r="J74" s="124">
        <v>920636</v>
      </c>
      <c r="K74" s="125">
        <v>200806.46100000001</v>
      </c>
      <c r="L74" s="124">
        <v>921186</v>
      </c>
      <c r="M74" s="125">
        <v>197940.73300000001</v>
      </c>
      <c r="N74" s="124">
        <v>921186</v>
      </c>
      <c r="O74" s="125">
        <v>197943.08600000001</v>
      </c>
    </row>
    <row r="75" spans="1:15" s="126" customFormat="1" ht="39">
      <c r="A75" s="44">
        <v>65</v>
      </c>
      <c r="B75" s="16" t="s">
        <v>37</v>
      </c>
      <c r="C75" s="123" t="s">
        <v>123</v>
      </c>
      <c r="D75" s="16" t="s">
        <v>55</v>
      </c>
      <c r="E75" s="16" t="s">
        <v>41</v>
      </c>
      <c r="F75" s="124">
        <v>85770</v>
      </c>
      <c r="G75" s="125">
        <v>6640.616</v>
      </c>
      <c r="H75" s="124">
        <v>112652</v>
      </c>
      <c r="I75" s="125">
        <v>11932.203680000001</v>
      </c>
      <c r="J75" s="124">
        <v>112652</v>
      </c>
      <c r="K75" s="125">
        <v>12098.761</v>
      </c>
      <c r="L75" s="124">
        <v>112652</v>
      </c>
      <c r="M75" s="125">
        <v>11939.222</v>
      </c>
      <c r="N75" s="124">
        <v>112652</v>
      </c>
      <c r="O75" s="125">
        <v>11939.222</v>
      </c>
    </row>
    <row r="76" spans="1:15" s="126" customFormat="1" ht="39">
      <c r="A76" s="44">
        <v>66</v>
      </c>
      <c r="B76" s="16" t="s">
        <v>37</v>
      </c>
      <c r="C76" s="123" t="s">
        <v>124</v>
      </c>
      <c r="D76" s="16" t="s">
        <v>55</v>
      </c>
      <c r="E76" s="16" t="s">
        <v>41</v>
      </c>
      <c r="F76" s="124">
        <v>692384</v>
      </c>
      <c r="G76" s="125">
        <v>76800.156000000003</v>
      </c>
      <c r="H76" s="124">
        <v>620560</v>
      </c>
      <c r="I76" s="125">
        <v>85331.000530000005</v>
      </c>
      <c r="J76" s="124">
        <v>642568</v>
      </c>
      <c r="K76" s="125">
        <v>86951.697</v>
      </c>
      <c r="L76" s="124">
        <v>642568</v>
      </c>
      <c r="M76" s="125">
        <v>85819.131999999998</v>
      </c>
      <c r="N76" s="124">
        <v>642568</v>
      </c>
      <c r="O76" s="125">
        <v>85819.131999999998</v>
      </c>
    </row>
    <row r="77" spans="1:15" s="126" customFormat="1" ht="47.25">
      <c r="A77" s="44">
        <v>67</v>
      </c>
      <c r="B77" s="16" t="s">
        <v>37</v>
      </c>
      <c r="C77" s="123" t="s">
        <v>327</v>
      </c>
      <c r="D77" s="16" t="s">
        <v>55</v>
      </c>
      <c r="E77" s="16" t="s">
        <v>41</v>
      </c>
      <c r="F77" s="124"/>
      <c r="G77" s="125"/>
      <c r="H77" s="124">
        <v>10656</v>
      </c>
      <c r="I77" s="125">
        <v>1017.3885300000001</v>
      </c>
      <c r="J77" s="124">
        <v>10656</v>
      </c>
      <c r="K77" s="125">
        <v>1025.048</v>
      </c>
      <c r="L77" s="124">
        <v>10656</v>
      </c>
      <c r="M77" s="125">
        <v>1010.944</v>
      </c>
      <c r="N77" s="124">
        <v>10656</v>
      </c>
      <c r="O77" s="125">
        <v>1010.944</v>
      </c>
    </row>
    <row r="78" spans="1:15" s="126" customFormat="1" ht="47.25">
      <c r="A78" s="44">
        <v>68</v>
      </c>
      <c r="B78" s="16" t="s">
        <v>37</v>
      </c>
      <c r="C78" s="123" t="s">
        <v>328</v>
      </c>
      <c r="D78" s="16" t="s">
        <v>55</v>
      </c>
      <c r="E78" s="16" t="s">
        <v>41</v>
      </c>
      <c r="F78" s="124"/>
      <c r="G78" s="125"/>
      <c r="H78" s="124">
        <v>12990</v>
      </c>
      <c r="I78" s="125">
        <v>1240.2286899999999</v>
      </c>
      <c r="J78" s="124">
        <v>12990</v>
      </c>
      <c r="K78" s="125">
        <v>1249.5650000000001</v>
      </c>
      <c r="L78" s="124">
        <v>12990</v>
      </c>
      <c r="M78" s="125">
        <v>1232.3720000000001</v>
      </c>
      <c r="N78" s="124">
        <v>12990</v>
      </c>
      <c r="O78" s="125">
        <v>1232.3720000000001</v>
      </c>
    </row>
    <row r="79" spans="1:15" s="126" customFormat="1" ht="63">
      <c r="A79" s="44">
        <v>69</v>
      </c>
      <c r="B79" s="16" t="s">
        <v>37</v>
      </c>
      <c r="C79" s="123" t="s">
        <v>125</v>
      </c>
      <c r="D79" s="16" t="s">
        <v>55</v>
      </c>
      <c r="E79" s="16" t="s">
        <v>41</v>
      </c>
      <c r="F79" s="124">
        <v>279800</v>
      </c>
      <c r="G79" s="125">
        <v>33671.082000000002</v>
      </c>
      <c r="H79" s="124">
        <v>219818</v>
      </c>
      <c r="I79" s="125">
        <v>18891.297569999999</v>
      </c>
      <c r="J79" s="124">
        <v>269484</v>
      </c>
      <c r="K79" s="125">
        <v>21826.097000000002</v>
      </c>
      <c r="L79" s="124">
        <v>269484</v>
      </c>
      <c r="M79" s="125">
        <v>21994.338</v>
      </c>
      <c r="N79" s="124">
        <v>269484</v>
      </c>
      <c r="O79" s="125">
        <v>21994.338</v>
      </c>
    </row>
    <row r="80" spans="1:15" s="126" customFormat="1" ht="39">
      <c r="A80" s="44">
        <v>70</v>
      </c>
      <c r="B80" s="16" t="s">
        <v>37</v>
      </c>
      <c r="C80" s="123" t="s">
        <v>126</v>
      </c>
      <c r="D80" s="16" t="s">
        <v>55</v>
      </c>
      <c r="E80" s="16" t="s">
        <v>61</v>
      </c>
      <c r="F80" s="124">
        <v>1951</v>
      </c>
      <c r="G80" s="125">
        <v>58024.75</v>
      </c>
      <c r="H80" s="124">
        <v>2024</v>
      </c>
      <c r="I80" s="125">
        <v>81824.126000000004</v>
      </c>
      <c r="J80" s="124">
        <v>2036</v>
      </c>
      <c r="K80" s="125">
        <v>84517.692999999999</v>
      </c>
      <c r="L80" s="124">
        <v>2014</v>
      </c>
      <c r="M80" s="125">
        <v>87986.769</v>
      </c>
      <c r="N80" s="124">
        <v>2014</v>
      </c>
      <c r="O80" s="125">
        <v>88027.585000000006</v>
      </c>
    </row>
    <row r="81" spans="1:15" s="126" customFormat="1" ht="39">
      <c r="A81" s="44">
        <v>71</v>
      </c>
      <c r="B81" s="16" t="s">
        <v>37</v>
      </c>
      <c r="C81" s="123" t="s">
        <v>127</v>
      </c>
      <c r="D81" s="16" t="s">
        <v>55</v>
      </c>
      <c r="E81" s="16" t="s">
        <v>61</v>
      </c>
      <c r="F81" s="124">
        <v>152</v>
      </c>
      <c r="G81" s="125">
        <v>9498.9429999999993</v>
      </c>
      <c r="H81" s="124">
        <v>163</v>
      </c>
      <c r="I81" s="125">
        <v>6486.4049999999997</v>
      </c>
      <c r="J81" s="124">
        <v>160</v>
      </c>
      <c r="K81" s="125">
        <v>6874.7250000000004</v>
      </c>
      <c r="L81" s="124">
        <v>158</v>
      </c>
      <c r="M81" s="125">
        <v>7423.5659999999998</v>
      </c>
      <c r="N81" s="124">
        <v>158</v>
      </c>
      <c r="O81" s="125">
        <v>7426.415</v>
      </c>
    </row>
    <row r="82" spans="1:15" s="126" customFormat="1" ht="39">
      <c r="A82" s="44">
        <v>72</v>
      </c>
      <c r="B82" s="16" t="s">
        <v>37</v>
      </c>
      <c r="C82" s="123" t="s">
        <v>121</v>
      </c>
      <c r="D82" s="16" t="s">
        <v>55</v>
      </c>
      <c r="E82" s="16" t="s">
        <v>61</v>
      </c>
      <c r="F82" s="124">
        <v>111</v>
      </c>
      <c r="G82" s="125">
        <v>14818.975</v>
      </c>
      <c r="H82" s="124">
        <v>110</v>
      </c>
      <c r="I82" s="125">
        <v>12581.585999999999</v>
      </c>
      <c r="J82" s="124">
        <v>110</v>
      </c>
      <c r="K82" s="125">
        <v>12966.844999999999</v>
      </c>
      <c r="L82" s="124">
        <v>110</v>
      </c>
      <c r="M82" s="125">
        <v>13513.227000000001</v>
      </c>
      <c r="N82" s="124">
        <v>110</v>
      </c>
      <c r="O82" s="125">
        <v>13522.07</v>
      </c>
    </row>
    <row r="83" spans="1:15" s="126" customFormat="1" ht="39">
      <c r="A83" s="44">
        <v>73</v>
      </c>
      <c r="B83" s="16" t="s">
        <v>37</v>
      </c>
      <c r="C83" s="123" t="s">
        <v>124</v>
      </c>
      <c r="D83" s="16" t="s">
        <v>55</v>
      </c>
      <c r="E83" s="16" t="s">
        <v>41</v>
      </c>
      <c r="F83" s="124">
        <v>72000</v>
      </c>
      <c r="G83" s="125">
        <v>6440.4040000000005</v>
      </c>
      <c r="H83" s="124"/>
      <c r="I83" s="125"/>
      <c r="J83" s="124"/>
      <c r="K83" s="125"/>
      <c r="L83" s="124"/>
      <c r="M83" s="125"/>
      <c r="N83" s="124"/>
      <c r="O83" s="125"/>
    </row>
    <row r="84" spans="1:15" s="126" customFormat="1" ht="39">
      <c r="A84" s="44">
        <v>74</v>
      </c>
      <c r="B84" s="16" t="s">
        <v>37</v>
      </c>
      <c r="C84" s="123" t="s">
        <v>122</v>
      </c>
      <c r="D84" s="16" t="s">
        <v>55</v>
      </c>
      <c r="E84" s="16" t="s">
        <v>41</v>
      </c>
      <c r="F84" s="124">
        <v>386177</v>
      </c>
      <c r="G84" s="125">
        <v>68564.167000000001</v>
      </c>
      <c r="H84" s="124">
        <v>555622</v>
      </c>
      <c r="I84" s="125">
        <v>79076.040999999997</v>
      </c>
      <c r="J84" s="124">
        <v>556040</v>
      </c>
      <c r="K84" s="125">
        <v>85834.578999999998</v>
      </c>
      <c r="L84" s="124">
        <v>555390</v>
      </c>
      <c r="M84" s="125">
        <v>86790.63</v>
      </c>
      <c r="N84" s="124">
        <v>555390</v>
      </c>
      <c r="O84" s="125">
        <v>93587.676999999996</v>
      </c>
    </row>
    <row r="85" spans="1:15" s="126" customFormat="1" ht="39">
      <c r="A85" s="44">
        <v>75</v>
      </c>
      <c r="B85" s="16" t="s">
        <v>37</v>
      </c>
      <c r="C85" s="123" t="s">
        <v>129</v>
      </c>
      <c r="D85" s="16" t="s">
        <v>55</v>
      </c>
      <c r="E85" s="16" t="s">
        <v>42</v>
      </c>
      <c r="F85" s="124">
        <v>4</v>
      </c>
      <c r="G85" s="125">
        <v>13479.484</v>
      </c>
      <c r="H85" s="124">
        <v>8</v>
      </c>
      <c r="I85" s="125">
        <v>25562.427</v>
      </c>
      <c r="J85" s="124">
        <v>8</v>
      </c>
      <c r="K85" s="125">
        <v>25800.562999999998</v>
      </c>
      <c r="L85" s="124">
        <v>8</v>
      </c>
      <c r="M85" s="125">
        <v>26250.73</v>
      </c>
      <c r="N85" s="124">
        <v>8</v>
      </c>
      <c r="O85" s="125">
        <v>26250.73</v>
      </c>
    </row>
    <row r="86" spans="1:15" s="126" customFormat="1" ht="64.5">
      <c r="A86" s="44">
        <v>76</v>
      </c>
      <c r="B86" s="16" t="s">
        <v>128</v>
      </c>
      <c r="C86" s="123" t="s">
        <v>129</v>
      </c>
      <c r="D86" s="16" t="s">
        <v>55</v>
      </c>
      <c r="E86" s="16" t="s">
        <v>42</v>
      </c>
      <c r="F86" s="124">
        <v>1</v>
      </c>
      <c r="G86" s="125">
        <v>1966.501</v>
      </c>
      <c r="H86" s="124">
        <v>1</v>
      </c>
      <c r="I86" s="125">
        <v>1966.501</v>
      </c>
      <c r="J86" s="124">
        <v>1</v>
      </c>
      <c r="K86" s="125">
        <v>1966.501</v>
      </c>
      <c r="L86" s="124">
        <v>1</v>
      </c>
      <c r="M86" s="125">
        <v>1966.501</v>
      </c>
      <c r="N86" s="124">
        <v>1</v>
      </c>
      <c r="O86" s="125">
        <v>1966.501</v>
      </c>
    </row>
    <row r="87" spans="1:15" s="11" customFormat="1" ht="26.25" customHeight="1" thickBot="1">
      <c r="A87" s="239" t="s">
        <v>1</v>
      </c>
      <c r="B87" s="240"/>
      <c r="C87" s="241"/>
      <c r="D87" s="7" t="s">
        <v>2</v>
      </c>
      <c r="E87" s="7" t="s">
        <v>2</v>
      </c>
      <c r="F87" s="7" t="s">
        <v>2</v>
      </c>
      <c r="G87" s="8">
        <f>SUM(G11:G86)</f>
        <v>2052644.3000000003</v>
      </c>
      <c r="H87" s="7" t="s">
        <v>2</v>
      </c>
      <c r="I87" s="8">
        <f>SUM(I11:I86)</f>
        <v>2280421.4390000007</v>
      </c>
      <c r="J87" s="7" t="s">
        <v>2</v>
      </c>
      <c r="K87" s="8">
        <f>SUM(K11:K86)</f>
        <v>2404363.3530000011</v>
      </c>
      <c r="L87" s="7" t="s">
        <v>2</v>
      </c>
      <c r="M87" s="8">
        <f>SUM(M11:M86)</f>
        <v>2435215.1050000004</v>
      </c>
      <c r="N87" s="7" t="s">
        <v>2</v>
      </c>
      <c r="O87" s="8">
        <f>SUM(O11:O86)</f>
        <v>2442201.6310000005</v>
      </c>
    </row>
    <row r="88" spans="1:15" s="11" customFormat="1" ht="30.75" customHeight="1">
      <c r="A88" s="9"/>
      <c r="B88" s="9"/>
      <c r="C88" s="106"/>
      <c r="D88" s="9"/>
      <c r="E88" s="9"/>
      <c r="F88" s="9"/>
      <c r="G88" s="9"/>
      <c r="H88" s="9"/>
      <c r="I88" s="10"/>
      <c r="J88" s="10"/>
      <c r="K88" s="9"/>
      <c r="L88" s="10"/>
      <c r="M88" s="9"/>
      <c r="N88" s="10"/>
      <c r="O88" s="9"/>
    </row>
    <row r="89" spans="1:15" s="11" customFormat="1" ht="18.75">
      <c r="A89" s="21"/>
      <c r="B89" s="21"/>
      <c r="C89" s="242"/>
      <c r="D89" s="242"/>
      <c r="E89" s="242"/>
      <c r="F89" s="242"/>
      <c r="G89" s="242"/>
      <c r="H89" s="242"/>
      <c r="I89" s="13"/>
      <c r="J89" s="12"/>
      <c r="K89" s="13"/>
      <c r="L89" s="12"/>
      <c r="M89" s="13"/>
      <c r="N89" s="12"/>
      <c r="O89" s="13"/>
    </row>
    <row r="90" spans="1:15" s="11" customFormat="1">
      <c r="A90" s="243"/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</row>
    <row r="91" spans="1:15" s="11" customFormat="1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</row>
    <row r="92" spans="1:15" s="11" customFormat="1">
      <c r="A92" s="14"/>
      <c r="B92" s="14"/>
      <c r="C92" s="14"/>
      <c r="D92" s="14"/>
      <c r="E92" s="14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s="11" customFormat="1">
      <c r="A93" s="14"/>
      <c r="B93" s="14"/>
      <c r="C93" s="14"/>
      <c r="D93" s="14"/>
      <c r="E93" s="14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s="11" customFormat="1">
      <c r="A94" s="245"/>
      <c r="B94" s="245"/>
      <c r="C94" s="246"/>
      <c r="D94" s="12"/>
      <c r="E94" s="12"/>
      <c r="F94" s="12"/>
      <c r="G94" s="13"/>
      <c r="H94" s="12"/>
      <c r="I94" s="13"/>
      <c r="J94" s="12"/>
      <c r="K94" s="13"/>
      <c r="L94" s="12"/>
      <c r="M94" s="13"/>
      <c r="N94" s="12"/>
      <c r="O94" s="13"/>
    </row>
    <row r="95" spans="1:15" s="11" customFormat="1"/>
    <row r="96" spans="1:15" s="11" customFormat="1">
      <c r="A96" s="231"/>
      <c r="B96" s="231"/>
      <c r="C96" s="231"/>
      <c r="D96" s="231"/>
      <c r="E96" s="231"/>
      <c r="F96" s="9"/>
      <c r="G96" s="9"/>
      <c r="H96" s="9"/>
      <c r="I96" s="9"/>
      <c r="J96" s="9"/>
      <c r="K96" s="9"/>
      <c r="L96" s="9"/>
      <c r="M96" s="9"/>
      <c r="N96" s="9"/>
    </row>
    <row r="97" spans="1:15" s="11" customFormat="1">
      <c r="A97" s="231"/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</row>
    <row r="98" spans="1:15" s="11" customFormat="1">
      <c r="A98" s="231"/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106"/>
      <c r="N98" s="106"/>
    </row>
    <row r="99" spans="1:15" s="11" customForma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</row>
    <row r="100" spans="1:15" s="11" customForma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</row>
    <row r="101" spans="1:15" s="11" customFormat="1"/>
    <row r="102" spans="1:15" s="11" customFormat="1">
      <c r="D102" s="226"/>
      <c r="E102" s="227"/>
    </row>
    <row r="103" spans="1:15" s="11" customFormat="1">
      <c r="D103" s="226"/>
      <c r="E103" s="227"/>
    </row>
    <row r="104" spans="1:15" s="11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11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</sheetData>
  <mergeCells count="20">
    <mergeCell ref="A2:O6"/>
    <mergeCell ref="A8:A9"/>
    <mergeCell ref="B8:B9"/>
    <mergeCell ref="C8:C9"/>
    <mergeCell ref="D8:D9"/>
    <mergeCell ref="N8:O8"/>
    <mergeCell ref="H8:I8"/>
    <mergeCell ref="J8:K8"/>
    <mergeCell ref="L8:M8"/>
    <mergeCell ref="A87:C87"/>
    <mergeCell ref="D102:E102"/>
    <mergeCell ref="D103:E103"/>
    <mergeCell ref="E8:E9"/>
    <mergeCell ref="F8:G8"/>
    <mergeCell ref="C89:H89"/>
    <mergeCell ref="A90:O90"/>
    <mergeCell ref="A94:C94"/>
    <mergeCell ref="A96:E96"/>
    <mergeCell ref="A97:N97"/>
    <mergeCell ref="A98:L98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2:O30"/>
  <sheetViews>
    <sheetView view="pageBreakPreview" zoomScale="60" zoomScaleNormal="85" workbookViewId="0">
      <selection activeCell="N32" sqref="N32"/>
    </sheetView>
  </sheetViews>
  <sheetFormatPr defaultColWidth="9.140625" defaultRowHeight="15.75"/>
  <cols>
    <col min="1" max="1" width="9.140625" style="1"/>
    <col min="2" max="2" width="27" style="1" customWidth="1"/>
    <col min="3" max="3" width="23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346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26">
      <c r="A9" s="235"/>
      <c r="B9" s="237"/>
      <c r="C9" s="237"/>
      <c r="D9" s="237"/>
      <c r="E9" s="237"/>
      <c r="F9" s="110" t="s">
        <v>6</v>
      </c>
      <c r="G9" s="110" t="s">
        <v>7</v>
      </c>
      <c r="H9" s="110" t="s">
        <v>8</v>
      </c>
      <c r="I9" s="110" t="s">
        <v>9</v>
      </c>
      <c r="J9" s="110" t="s">
        <v>8</v>
      </c>
      <c r="K9" s="110" t="s">
        <v>10</v>
      </c>
      <c r="L9" s="110" t="s">
        <v>11</v>
      </c>
      <c r="M9" s="110" t="s">
        <v>10</v>
      </c>
      <c r="N9" s="110" t="s">
        <v>8</v>
      </c>
      <c r="O9" s="110" t="s">
        <v>10</v>
      </c>
    </row>
    <row r="10" spans="1:15" s="4" customFormat="1" ht="21" customHeight="1">
      <c r="A10" s="111">
        <v>1</v>
      </c>
      <c r="B10" s="111">
        <v>2</v>
      </c>
      <c r="C10" s="111">
        <v>3</v>
      </c>
      <c r="D10" s="111">
        <v>4</v>
      </c>
      <c r="E10" s="11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145.5" customHeight="1">
      <c r="A11" s="111">
        <v>1</v>
      </c>
      <c r="B11" s="110" t="s">
        <v>347</v>
      </c>
      <c r="C11" s="110" t="s">
        <v>16</v>
      </c>
      <c r="D11" s="110" t="s">
        <v>17</v>
      </c>
      <c r="E11" s="110" t="s">
        <v>348</v>
      </c>
      <c r="F11" s="3">
        <v>137</v>
      </c>
      <c r="G11" s="6">
        <v>16609.352999999999</v>
      </c>
      <c r="H11" s="3">
        <v>143</v>
      </c>
      <c r="I11" s="6">
        <v>16300.038</v>
      </c>
      <c r="J11" s="3">
        <v>141</v>
      </c>
      <c r="K11" s="6">
        <v>16300.038</v>
      </c>
      <c r="L11" s="3">
        <v>141</v>
      </c>
      <c r="M11" s="6">
        <v>16300.038</v>
      </c>
      <c r="N11" s="3">
        <v>141</v>
      </c>
      <c r="O11" s="6">
        <v>16300.038</v>
      </c>
    </row>
    <row r="12" spans="1:15" s="11" customFormat="1" ht="26.25" customHeight="1" thickBot="1">
      <c r="A12" s="239" t="s">
        <v>1</v>
      </c>
      <c r="B12" s="240"/>
      <c r="C12" s="241"/>
      <c r="D12" s="7" t="s">
        <v>2</v>
      </c>
      <c r="E12" s="7" t="s">
        <v>2</v>
      </c>
      <c r="F12" s="7" t="s">
        <v>2</v>
      </c>
      <c r="G12" s="8">
        <v>16609.400000000001</v>
      </c>
      <c r="H12" s="7" t="s">
        <v>2</v>
      </c>
      <c r="I12" s="8">
        <v>16300</v>
      </c>
      <c r="J12" s="7" t="s">
        <v>2</v>
      </c>
      <c r="K12" s="8">
        <v>16300</v>
      </c>
      <c r="L12" s="7" t="s">
        <v>2</v>
      </c>
      <c r="M12" s="8">
        <v>16300</v>
      </c>
      <c r="N12" s="7" t="s">
        <v>2</v>
      </c>
      <c r="O12" s="8">
        <v>16300</v>
      </c>
    </row>
    <row r="13" spans="1:15" s="11" customFormat="1" ht="30.75" customHeight="1">
      <c r="A13" s="9"/>
      <c r="B13" s="9"/>
      <c r="C13" s="106"/>
      <c r="D13" s="9"/>
      <c r="E13" s="9"/>
      <c r="F13" s="9"/>
      <c r="G13" s="9"/>
      <c r="H13" s="9"/>
      <c r="I13" s="10"/>
      <c r="J13" s="10"/>
      <c r="K13" s="9"/>
      <c r="L13" s="10"/>
      <c r="M13" s="9"/>
      <c r="N13" s="10"/>
      <c r="O13" s="9"/>
    </row>
    <row r="14" spans="1:15" s="11" customFormat="1" ht="18.75">
      <c r="A14" s="21"/>
      <c r="B14" s="21"/>
      <c r="C14" s="242"/>
      <c r="D14" s="242"/>
      <c r="E14" s="242"/>
      <c r="F14" s="242"/>
      <c r="G14" s="242"/>
      <c r="H14" s="242"/>
      <c r="I14" s="13"/>
      <c r="J14" s="12"/>
      <c r="K14" s="13"/>
      <c r="L14" s="12"/>
      <c r="M14" s="13"/>
      <c r="N14" s="12"/>
      <c r="O14" s="13"/>
    </row>
    <row r="15" spans="1:15" s="11" customFormat="1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</row>
    <row r="16" spans="1:15" s="11" customFormat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 s="11" customFormat="1">
      <c r="A17" s="14"/>
      <c r="B17" s="14"/>
      <c r="C17" s="14"/>
      <c r="D17" s="14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s="11" customFormat="1">
      <c r="A18" s="14"/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s="11" customFormat="1">
      <c r="A19" s="245"/>
      <c r="B19" s="245"/>
      <c r="C19" s="246"/>
      <c r="D19" s="12"/>
      <c r="E19" s="12"/>
      <c r="F19" s="12"/>
      <c r="G19" s="13"/>
      <c r="H19" s="12"/>
      <c r="I19" s="13"/>
      <c r="J19" s="12"/>
      <c r="K19" s="13"/>
      <c r="L19" s="12"/>
      <c r="M19" s="13"/>
      <c r="N19" s="12"/>
      <c r="O19" s="13"/>
    </row>
    <row r="20" spans="1:15" s="11" customFormat="1"/>
    <row r="21" spans="1:15" s="11" customFormat="1">
      <c r="A21" s="231"/>
      <c r="B21" s="231"/>
      <c r="C21" s="231"/>
      <c r="D21" s="231"/>
      <c r="E21" s="231"/>
      <c r="F21" s="9"/>
      <c r="G21" s="9"/>
      <c r="H21" s="9"/>
      <c r="I21" s="9"/>
      <c r="J21" s="9"/>
      <c r="K21" s="9"/>
      <c r="L21" s="9"/>
      <c r="M21" s="9"/>
      <c r="N21" s="9"/>
    </row>
    <row r="22" spans="1:15" s="11" customFormat="1">
      <c r="A22" s="231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</row>
    <row r="23" spans="1:15" s="11" customFormat="1">
      <c r="A23" s="23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06"/>
      <c r="N23" s="106"/>
    </row>
    <row r="24" spans="1:15" s="11" customFormat="1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spans="1:15" s="11" customForma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</row>
    <row r="26" spans="1:15" s="11" customFormat="1"/>
    <row r="27" spans="1:15" s="11" customFormat="1">
      <c r="D27" s="226"/>
      <c r="E27" s="227"/>
    </row>
    <row r="28" spans="1:15" s="11" customFormat="1">
      <c r="D28" s="226"/>
      <c r="E28" s="227"/>
    </row>
    <row r="29" spans="1:15" s="11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11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20">
    <mergeCell ref="A2:O6"/>
    <mergeCell ref="A8:A9"/>
    <mergeCell ref="B8:B9"/>
    <mergeCell ref="C8:C9"/>
    <mergeCell ref="D8:D9"/>
    <mergeCell ref="N8:O8"/>
    <mergeCell ref="A12:C12"/>
    <mergeCell ref="C14:H14"/>
    <mergeCell ref="A15:O15"/>
    <mergeCell ref="A19:C19"/>
    <mergeCell ref="E8:E9"/>
    <mergeCell ref="F8:G8"/>
    <mergeCell ref="H8:I8"/>
    <mergeCell ref="J8:K8"/>
    <mergeCell ref="L8:M8"/>
    <mergeCell ref="A21:E21"/>
    <mergeCell ref="A22:N22"/>
    <mergeCell ref="A23:L23"/>
    <mergeCell ref="D27:E27"/>
    <mergeCell ref="D28:E2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X72"/>
  <sheetViews>
    <sheetView view="pageBreakPreview" topLeftCell="A43" zoomScale="55" zoomScaleNormal="100" zoomScaleSheetLayoutView="55" workbookViewId="0">
      <selection activeCell="Q72" sqref="Q72"/>
    </sheetView>
  </sheetViews>
  <sheetFormatPr defaultRowHeight="15.75"/>
  <cols>
    <col min="1" max="1" width="5.85546875" style="46" customWidth="1"/>
    <col min="2" max="2" width="19.140625" style="46" customWidth="1"/>
    <col min="3" max="3" width="67.140625" style="46" customWidth="1"/>
    <col min="4" max="4" width="15.85546875" style="46" customWidth="1"/>
    <col min="5" max="5" width="23.5703125" style="46" customWidth="1"/>
    <col min="6" max="7" width="13.140625" style="46" hidden="1" customWidth="1"/>
    <col min="8" max="8" width="13.85546875" style="47" customWidth="1"/>
    <col min="9" max="9" width="19" style="162" hidden="1" customWidth="1"/>
    <col min="10" max="10" width="17.5703125" style="48" customWidth="1"/>
    <col min="11" max="11" width="13.85546875" style="47" customWidth="1"/>
    <col min="12" max="12" width="19" style="162" hidden="1" customWidth="1"/>
    <col min="13" max="13" width="17.140625" style="48" customWidth="1"/>
    <col min="14" max="14" width="13.85546875" style="47" customWidth="1"/>
    <col min="15" max="15" width="19" style="162" hidden="1" customWidth="1"/>
    <col min="16" max="16" width="17.28515625" style="48" customWidth="1"/>
    <col min="17" max="17" width="13.85546875" style="47" customWidth="1"/>
    <col min="18" max="18" width="19" style="162" hidden="1" customWidth="1"/>
    <col min="19" max="19" width="17.140625" style="48" customWidth="1"/>
    <col min="20" max="20" width="13.85546875" style="47" customWidth="1"/>
    <col min="21" max="21" width="18" style="48" customWidth="1"/>
    <col min="22" max="23" width="12.42578125" style="45" bestFit="1" customWidth="1"/>
    <col min="24" max="24" width="16.5703125" style="45" bestFit="1" customWidth="1"/>
    <col min="25" max="16384" width="9.140625" style="45"/>
  </cols>
  <sheetData>
    <row r="1" spans="1:22" ht="40.5" customHeight="1">
      <c r="A1" s="45"/>
      <c r="B1" s="45"/>
      <c r="C1" s="250" t="s">
        <v>405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</row>
    <row r="2" spans="1:22" ht="32.25" customHeight="1">
      <c r="A2" s="251" t="s">
        <v>3</v>
      </c>
      <c r="B2" s="251" t="s">
        <v>187</v>
      </c>
      <c r="C2" s="251" t="s">
        <v>188</v>
      </c>
      <c r="D2" s="251" t="s">
        <v>5</v>
      </c>
      <c r="E2" s="251" t="s">
        <v>189</v>
      </c>
      <c r="F2" s="147"/>
      <c r="G2" s="147"/>
      <c r="H2" s="253" t="s">
        <v>260</v>
      </c>
      <c r="I2" s="253"/>
      <c r="J2" s="253"/>
      <c r="K2" s="148">
        <v>2022</v>
      </c>
      <c r="L2" s="148"/>
      <c r="M2" s="149"/>
      <c r="N2" s="148">
        <v>2023</v>
      </c>
      <c r="O2" s="148"/>
      <c r="P2" s="149"/>
      <c r="Q2" s="148">
        <v>2024</v>
      </c>
      <c r="R2" s="148"/>
      <c r="S2" s="149"/>
      <c r="T2" s="253">
        <v>2025</v>
      </c>
      <c r="U2" s="253"/>
    </row>
    <row r="3" spans="1:22" ht="146.25" customHeight="1">
      <c r="A3" s="252"/>
      <c r="B3" s="252"/>
      <c r="C3" s="252"/>
      <c r="D3" s="252"/>
      <c r="E3" s="252"/>
      <c r="F3" s="254" t="s">
        <v>397</v>
      </c>
      <c r="G3" s="255"/>
      <c r="H3" s="256"/>
      <c r="I3" s="150" t="s">
        <v>7</v>
      </c>
      <c r="J3" s="151" t="s">
        <v>7</v>
      </c>
      <c r="K3" s="152" t="s">
        <v>397</v>
      </c>
      <c r="L3" s="153" t="s">
        <v>7</v>
      </c>
      <c r="M3" s="153" t="s">
        <v>7</v>
      </c>
      <c r="N3" s="152" t="s">
        <v>397</v>
      </c>
      <c r="O3" s="153" t="s">
        <v>7</v>
      </c>
      <c r="P3" s="151" t="s">
        <v>7</v>
      </c>
      <c r="Q3" s="152" t="s">
        <v>397</v>
      </c>
      <c r="R3" s="153" t="s">
        <v>7</v>
      </c>
      <c r="S3" s="151" t="s">
        <v>7</v>
      </c>
      <c r="T3" s="152" t="s">
        <v>397</v>
      </c>
      <c r="U3" s="151" t="s">
        <v>7</v>
      </c>
    </row>
    <row r="4" spans="1:22" ht="35.25" customHeight="1">
      <c r="A4" s="154">
        <v>1</v>
      </c>
      <c r="B4" s="154" t="s">
        <v>398</v>
      </c>
      <c r="C4" s="28" t="s">
        <v>192</v>
      </c>
      <c r="D4" s="28" t="s">
        <v>399</v>
      </c>
      <c r="E4" s="154" t="s">
        <v>193</v>
      </c>
      <c r="F4" s="155"/>
      <c r="G4" s="155">
        <v>191</v>
      </c>
      <c r="H4" s="30">
        <v>286</v>
      </c>
      <c r="I4" s="156">
        <v>26299126</v>
      </c>
      <c r="J4" s="169">
        <f>I4/1000</f>
        <v>26299.126</v>
      </c>
      <c r="K4" s="34">
        <v>286</v>
      </c>
      <c r="L4" s="157">
        <v>33705639</v>
      </c>
      <c r="M4" s="169">
        <f>L4/1000</f>
        <v>33705.639000000003</v>
      </c>
      <c r="N4" s="34">
        <v>286</v>
      </c>
      <c r="O4" s="157">
        <v>34114797</v>
      </c>
      <c r="P4" s="169">
        <f>O4/1000</f>
        <v>34114.796999999999</v>
      </c>
      <c r="Q4" s="34">
        <v>286</v>
      </c>
      <c r="R4" s="157">
        <v>34388222</v>
      </c>
      <c r="S4" s="169">
        <f>R4/1000</f>
        <v>34388.222000000002</v>
      </c>
      <c r="T4" s="34">
        <v>286</v>
      </c>
      <c r="U4" s="169">
        <f>S4</f>
        <v>34388.222000000002</v>
      </c>
      <c r="V4" s="49"/>
    </row>
    <row r="5" spans="1:22" ht="106.5" customHeight="1">
      <c r="A5" s="154">
        <v>2</v>
      </c>
      <c r="B5" s="154" t="s">
        <v>398</v>
      </c>
      <c r="C5" s="28" t="s">
        <v>190</v>
      </c>
      <c r="D5" s="28" t="s">
        <v>399</v>
      </c>
      <c r="E5" s="154" t="s">
        <v>191</v>
      </c>
      <c r="F5" s="29">
        <v>32394</v>
      </c>
      <c r="G5" s="29">
        <v>32394</v>
      </c>
      <c r="H5" s="30">
        <v>35415</v>
      </c>
      <c r="I5" s="156">
        <v>15436482</v>
      </c>
      <c r="J5" s="169">
        <f t="shared" ref="J5:J56" si="0">I5/1000</f>
        <v>15436.482</v>
      </c>
      <c r="K5" s="34">
        <v>32670</v>
      </c>
      <c r="L5" s="157">
        <v>15436482</v>
      </c>
      <c r="M5" s="169">
        <f t="shared" ref="M5:M49" si="1">L5/1000</f>
        <v>15436.482</v>
      </c>
      <c r="N5" s="34">
        <v>32670</v>
      </c>
      <c r="O5" s="157">
        <v>15436482</v>
      </c>
      <c r="P5" s="169">
        <f t="shared" ref="P5:P56" si="2">O5/1000</f>
        <v>15436.482</v>
      </c>
      <c r="Q5" s="34">
        <v>32670</v>
      </c>
      <c r="R5" s="157">
        <v>15436482</v>
      </c>
      <c r="S5" s="169">
        <f t="shared" ref="S5:S56" si="3">R5/1000</f>
        <v>15436.482</v>
      </c>
      <c r="T5" s="34">
        <v>32670</v>
      </c>
      <c r="U5" s="169">
        <f t="shared" ref="U5:U50" si="4">S5</f>
        <v>15436.482</v>
      </c>
      <c r="V5" s="49"/>
    </row>
    <row r="6" spans="1:22" ht="20.25" customHeight="1">
      <c r="A6" s="154">
        <v>3</v>
      </c>
      <c r="B6" s="154" t="s">
        <v>398</v>
      </c>
      <c r="C6" s="28" t="s">
        <v>194</v>
      </c>
      <c r="D6" s="28" t="s">
        <v>399</v>
      </c>
      <c r="E6" s="154" t="s">
        <v>191</v>
      </c>
      <c r="F6" s="155">
        <v>124066</v>
      </c>
      <c r="G6" s="155">
        <v>124750</v>
      </c>
      <c r="H6" s="30">
        <v>77249</v>
      </c>
      <c r="I6" s="156">
        <v>40406441</v>
      </c>
      <c r="J6" s="169">
        <f t="shared" si="0"/>
        <v>40406.440999999999</v>
      </c>
      <c r="K6" s="34">
        <v>74448</v>
      </c>
      <c r="L6" s="157">
        <v>45116820</v>
      </c>
      <c r="M6" s="169">
        <f>L6/1000-4989.687</f>
        <v>40127.133000000002</v>
      </c>
      <c r="N6" s="34">
        <v>77874</v>
      </c>
      <c r="O6" s="157">
        <v>45116820</v>
      </c>
      <c r="P6" s="169">
        <f t="shared" si="2"/>
        <v>45116.82</v>
      </c>
      <c r="Q6" s="34">
        <v>77874</v>
      </c>
      <c r="R6" s="157">
        <v>44541172</v>
      </c>
      <c r="S6" s="169">
        <f t="shared" si="3"/>
        <v>44541.171999999999</v>
      </c>
      <c r="T6" s="34">
        <v>77874</v>
      </c>
      <c r="U6" s="169">
        <f t="shared" si="4"/>
        <v>44541.171999999999</v>
      </c>
      <c r="V6" s="49"/>
    </row>
    <row r="7" spans="1:22" ht="54.75" customHeight="1">
      <c r="A7" s="154">
        <v>4</v>
      </c>
      <c r="B7" s="154" t="s">
        <v>398</v>
      </c>
      <c r="C7" s="28" t="s">
        <v>195</v>
      </c>
      <c r="D7" s="28" t="s">
        <v>399</v>
      </c>
      <c r="E7" s="154" t="s">
        <v>191</v>
      </c>
      <c r="F7" s="48">
        <v>202229</v>
      </c>
      <c r="G7" s="50">
        <v>204085</v>
      </c>
      <c r="H7" s="30">
        <v>94374</v>
      </c>
      <c r="I7" s="156">
        <v>47750746</v>
      </c>
      <c r="J7" s="169">
        <f t="shared" si="0"/>
        <v>47750.745999999999</v>
      </c>
      <c r="K7" s="34">
        <v>93551</v>
      </c>
      <c r="L7" s="157">
        <v>52811619</v>
      </c>
      <c r="M7" s="169">
        <f t="shared" si="1"/>
        <v>52811.618999999999</v>
      </c>
      <c r="N7" s="34">
        <v>107423</v>
      </c>
      <c r="O7" s="157">
        <v>52811619</v>
      </c>
      <c r="P7" s="169">
        <f t="shared" si="2"/>
        <v>52811.618999999999</v>
      </c>
      <c r="Q7" s="34">
        <v>107423</v>
      </c>
      <c r="R7" s="157">
        <v>52248953</v>
      </c>
      <c r="S7" s="169">
        <f t="shared" si="3"/>
        <v>52248.953000000001</v>
      </c>
      <c r="T7" s="34">
        <v>107423</v>
      </c>
      <c r="U7" s="169">
        <f t="shared" si="4"/>
        <v>52248.953000000001</v>
      </c>
      <c r="V7" s="49"/>
    </row>
    <row r="8" spans="1:22" ht="54.75" customHeight="1">
      <c r="A8" s="154">
        <v>5</v>
      </c>
      <c r="B8" s="154" t="s">
        <v>398</v>
      </c>
      <c r="C8" s="28" t="s">
        <v>196</v>
      </c>
      <c r="D8" s="28" t="s">
        <v>399</v>
      </c>
      <c r="E8" s="154" t="s">
        <v>191</v>
      </c>
      <c r="F8" s="155">
        <v>222404</v>
      </c>
      <c r="G8" s="155">
        <v>225509</v>
      </c>
      <c r="H8" s="30">
        <v>100883</v>
      </c>
      <c r="I8" s="156">
        <v>26867143</v>
      </c>
      <c r="J8" s="169">
        <f t="shared" si="0"/>
        <v>26867.143</v>
      </c>
      <c r="K8" s="34">
        <v>103093</v>
      </c>
      <c r="L8" s="157">
        <v>33456483</v>
      </c>
      <c r="M8" s="169">
        <f t="shared" si="1"/>
        <v>33456.483</v>
      </c>
      <c r="N8" s="34">
        <v>111131</v>
      </c>
      <c r="O8" s="157">
        <v>33456483</v>
      </c>
      <c r="P8" s="169">
        <f t="shared" si="2"/>
        <v>33456.483</v>
      </c>
      <c r="Q8" s="34">
        <v>111131</v>
      </c>
      <c r="R8" s="157">
        <v>33211340</v>
      </c>
      <c r="S8" s="169">
        <f t="shared" si="3"/>
        <v>33211.339999999997</v>
      </c>
      <c r="T8" s="34">
        <v>111131</v>
      </c>
      <c r="U8" s="169">
        <f t="shared" si="4"/>
        <v>33211.339999999997</v>
      </c>
      <c r="V8" s="49"/>
    </row>
    <row r="9" spans="1:22" ht="54.75" customHeight="1">
      <c r="A9" s="154">
        <v>6</v>
      </c>
      <c r="B9" s="154" t="s">
        <v>398</v>
      </c>
      <c r="C9" s="28" t="s">
        <v>197</v>
      </c>
      <c r="D9" s="28" t="s">
        <v>399</v>
      </c>
      <c r="E9" s="158" t="s">
        <v>191</v>
      </c>
      <c r="F9" s="29">
        <v>102857</v>
      </c>
      <c r="G9" s="29">
        <v>92330</v>
      </c>
      <c r="H9" s="30">
        <v>53779</v>
      </c>
      <c r="I9" s="156">
        <v>65431512</v>
      </c>
      <c r="J9" s="169">
        <f t="shared" si="0"/>
        <v>65431.512000000002</v>
      </c>
      <c r="K9" s="34">
        <v>54625</v>
      </c>
      <c r="L9" s="157">
        <v>69843296</v>
      </c>
      <c r="M9" s="169">
        <f>L9/1000-323.644</f>
        <v>69519.652000000002</v>
      </c>
      <c r="N9" s="34">
        <v>56641</v>
      </c>
      <c r="O9" s="157">
        <v>71277267</v>
      </c>
      <c r="P9" s="169">
        <f t="shared" si="2"/>
        <v>71277.267000000007</v>
      </c>
      <c r="Q9" s="34">
        <v>56641</v>
      </c>
      <c r="R9" s="157">
        <v>71040267</v>
      </c>
      <c r="S9" s="169">
        <f t="shared" si="3"/>
        <v>71040.267000000007</v>
      </c>
      <c r="T9" s="34">
        <v>56641</v>
      </c>
      <c r="U9" s="169">
        <f t="shared" si="4"/>
        <v>71040.267000000007</v>
      </c>
      <c r="V9" s="49"/>
    </row>
    <row r="10" spans="1:22" ht="54.75" customHeight="1">
      <c r="A10" s="154">
        <v>7</v>
      </c>
      <c r="B10" s="154" t="s">
        <v>398</v>
      </c>
      <c r="C10" s="28" t="s">
        <v>198</v>
      </c>
      <c r="D10" s="28" t="s">
        <v>399</v>
      </c>
      <c r="E10" s="158" t="s">
        <v>191</v>
      </c>
      <c r="F10" s="29">
        <v>14536</v>
      </c>
      <c r="G10" s="29">
        <v>14536</v>
      </c>
      <c r="H10" s="30">
        <v>16953</v>
      </c>
      <c r="I10" s="156">
        <v>30225393</v>
      </c>
      <c r="J10" s="169">
        <f t="shared" si="0"/>
        <v>30225.393</v>
      </c>
      <c r="K10" s="34">
        <v>14500</v>
      </c>
      <c r="L10" s="157">
        <v>33368764</v>
      </c>
      <c r="M10" s="169">
        <f t="shared" si="1"/>
        <v>33368.764000000003</v>
      </c>
      <c r="N10" s="34">
        <v>14500</v>
      </c>
      <c r="O10" s="157">
        <v>32826393</v>
      </c>
      <c r="P10" s="169">
        <f t="shared" si="2"/>
        <v>32826.392999999996</v>
      </c>
      <c r="Q10" s="34">
        <v>14500</v>
      </c>
      <c r="R10" s="157">
        <v>32826393</v>
      </c>
      <c r="S10" s="169">
        <f t="shared" si="3"/>
        <v>32826.392999999996</v>
      </c>
      <c r="T10" s="34">
        <v>14500</v>
      </c>
      <c r="U10" s="169">
        <f t="shared" si="4"/>
        <v>32826.392999999996</v>
      </c>
      <c r="V10" s="49"/>
    </row>
    <row r="11" spans="1:22" ht="54.75" customHeight="1">
      <c r="A11" s="154">
        <v>8</v>
      </c>
      <c r="B11" s="154" t="s">
        <v>398</v>
      </c>
      <c r="C11" s="28" t="s">
        <v>194</v>
      </c>
      <c r="D11" s="28" t="s">
        <v>399</v>
      </c>
      <c r="E11" s="154" t="s">
        <v>199</v>
      </c>
      <c r="F11" s="155">
        <v>124066</v>
      </c>
      <c r="G11" s="155"/>
      <c r="H11" s="30">
        <v>18858</v>
      </c>
      <c r="I11" s="156">
        <v>26042852</v>
      </c>
      <c r="J11" s="169">
        <f t="shared" si="0"/>
        <v>26042.851999999999</v>
      </c>
      <c r="K11" s="34">
        <v>18591</v>
      </c>
      <c r="L11" s="157">
        <v>28362853</v>
      </c>
      <c r="M11" s="169">
        <f t="shared" si="1"/>
        <v>28362.852999999999</v>
      </c>
      <c r="N11" s="34">
        <v>19363</v>
      </c>
      <c r="O11" s="157">
        <v>29201504</v>
      </c>
      <c r="P11" s="169">
        <f t="shared" si="2"/>
        <v>29201.504000000001</v>
      </c>
      <c r="Q11" s="34">
        <v>19363</v>
      </c>
      <c r="R11" s="157">
        <v>28828780</v>
      </c>
      <c r="S11" s="169">
        <f t="shared" si="3"/>
        <v>28828.78</v>
      </c>
      <c r="T11" s="34">
        <v>19363</v>
      </c>
      <c r="U11" s="169">
        <f t="shared" si="4"/>
        <v>28828.78</v>
      </c>
      <c r="V11" s="49"/>
    </row>
    <row r="12" spans="1:22" ht="54.75" customHeight="1">
      <c r="A12" s="154">
        <v>9</v>
      </c>
      <c r="B12" s="154" t="s">
        <v>398</v>
      </c>
      <c r="C12" s="28" t="s">
        <v>195</v>
      </c>
      <c r="D12" s="28" t="s">
        <v>399</v>
      </c>
      <c r="E12" s="154" t="s">
        <v>199</v>
      </c>
      <c r="F12" s="48">
        <v>202229</v>
      </c>
      <c r="G12" s="50"/>
      <c r="H12" s="30">
        <v>47460</v>
      </c>
      <c r="I12" s="156">
        <v>48339231</v>
      </c>
      <c r="J12" s="169">
        <f t="shared" si="0"/>
        <v>48339.231</v>
      </c>
      <c r="K12" s="34">
        <v>46616</v>
      </c>
      <c r="L12" s="157">
        <v>49465742</v>
      </c>
      <c r="M12" s="169">
        <f t="shared" si="1"/>
        <v>49465.741999999998</v>
      </c>
      <c r="N12" s="34">
        <v>49267</v>
      </c>
      <c r="O12" s="157">
        <v>53746345</v>
      </c>
      <c r="P12" s="169">
        <f t="shared" si="2"/>
        <v>53746.345000000001</v>
      </c>
      <c r="Q12" s="34">
        <v>49267</v>
      </c>
      <c r="R12" s="157">
        <v>53311111</v>
      </c>
      <c r="S12" s="169">
        <f t="shared" si="3"/>
        <v>53311.110999999997</v>
      </c>
      <c r="T12" s="34">
        <v>49267</v>
      </c>
      <c r="U12" s="169">
        <f t="shared" si="4"/>
        <v>53311.110999999997</v>
      </c>
      <c r="V12" s="49"/>
    </row>
    <row r="13" spans="1:22" ht="54.75" customHeight="1">
      <c r="A13" s="154">
        <v>10</v>
      </c>
      <c r="B13" s="154" t="s">
        <v>398</v>
      </c>
      <c r="C13" s="28" t="s">
        <v>196</v>
      </c>
      <c r="D13" s="28" t="s">
        <v>399</v>
      </c>
      <c r="E13" s="154" t="s">
        <v>199</v>
      </c>
      <c r="F13" s="155">
        <v>222404</v>
      </c>
      <c r="G13" s="155"/>
      <c r="H13" s="30">
        <v>54340</v>
      </c>
      <c r="I13" s="156">
        <v>69112706</v>
      </c>
      <c r="J13" s="169">
        <f t="shared" si="0"/>
        <v>69112.706000000006</v>
      </c>
      <c r="K13" s="34">
        <v>53455</v>
      </c>
      <c r="L13" s="157">
        <v>64056363</v>
      </c>
      <c r="M13" s="169">
        <f>L13/1000-5000+3600</f>
        <v>62656.362999999998</v>
      </c>
      <c r="N13" s="34">
        <v>54729</v>
      </c>
      <c r="O13" s="157">
        <v>64056363</v>
      </c>
      <c r="P13" s="169">
        <f t="shared" si="2"/>
        <v>64056.362999999998</v>
      </c>
      <c r="Q13" s="34">
        <v>54729</v>
      </c>
      <c r="R13" s="157">
        <v>66289965</v>
      </c>
      <c r="S13" s="169">
        <f t="shared" si="3"/>
        <v>66289.964999999997</v>
      </c>
      <c r="T13" s="34">
        <v>54729</v>
      </c>
      <c r="U13" s="169">
        <f t="shared" si="4"/>
        <v>66289.964999999997</v>
      </c>
      <c r="V13" s="49"/>
    </row>
    <row r="14" spans="1:22" ht="54.75" customHeight="1">
      <c r="A14" s="154">
        <v>11</v>
      </c>
      <c r="B14" s="154" t="s">
        <v>398</v>
      </c>
      <c r="C14" s="28" t="s">
        <v>197</v>
      </c>
      <c r="D14" s="28" t="s">
        <v>399</v>
      </c>
      <c r="E14" s="154" t="s">
        <v>199</v>
      </c>
      <c r="F14" s="29">
        <v>102857</v>
      </c>
      <c r="G14" s="29"/>
      <c r="H14" s="30">
        <v>9429</v>
      </c>
      <c r="I14" s="156">
        <v>12181608</v>
      </c>
      <c r="J14" s="169">
        <f t="shared" si="0"/>
        <v>12181.608</v>
      </c>
      <c r="K14" s="34">
        <v>8792</v>
      </c>
      <c r="L14" s="157">
        <v>12763989</v>
      </c>
      <c r="M14" s="169">
        <f t="shared" si="1"/>
        <v>12763.989</v>
      </c>
      <c r="N14" s="34">
        <v>9667</v>
      </c>
      <c r="O14" s="157">
        <v>14133031</v>
      </c>
      <c r="P14" s="169">
        <f t="shared" si="2"/>
        <v>14133.031000000001</v>
      </c>
      <c r="Q14" s="34">
        <v>9667</v>
      </c>
      <c r="R14" s="157">
        <v>14001544</v>
      </c>
      <c r="S14" s="169">
        <f t="shared" si="3"/>
        <v>14001.544</v>
      </c>
      <c r="T14" s="34">
        <v>9667</v>
      </c>
      <c r="U14" s="169">
        <f t="shared" si="4"/>
        <v>14001.544</v>
      </c>
      <c r="V14" s="49"/>
    </row>
    <row r="15" spans="1:22" ht="60" customHeight="1">
      <c r="A15" s="154">
        <v>12</v>
      </c>
      <c r="B15" s="154" t="s">
        <v>398</v>
      </c>
      <c r="C15" s="28" t="s">
        <v>200</v>
      </c>
      <c r="D15" s="28" t="s">
        <v>399</v>
      </c>
      <c r="E15" s="154" t="s">
        <v>199</v>
      </c>
      <c r="F15" s="29">
        <v>4180</v>
      </c>
      <c r="G15" s="29">
        <v>0</v>
      </c>
      <c r="H15" s="30">
        <v>124</v>
      </c>
      <c r="I15" s="156">
        <v>150039</v>
      </c>
      <c r="J15" s="169">
        <f t="shared" si="0"/>
        <v>150.03899999999999</v>
      </c>
      <c r="K15" s="34">
        <v>500</v>
      </c>
      <c r="L15" s="157">
        <v>789685</v>
      </c>
      <c r="M15" s="169">
        <f t="shared" si="1"/>
        <v>789.68499999999995</v>
      </c>
      <c r="N15" s="34">
        <v>1045</v>
      </c>
      <c r="O15" s="157">
        <v>832618</v>
      </c>
      <c r="P15" s="169">
        <f t="shared" si="2"/>
        <v>832.61800000000005</v>
      </c>
      <c r="Q15" s="34">
        <v>1045</v>
      </c>
      <c r="R15" s="157">
        <v>873480</v>
      </c>
      <c r="S15" s="169">
        <f t="shared" si="3"/>
        <v>873.48</v>
      </c>
      <c r="T15" s="34">
        <v>1045</v>
      </c>
      <c r="U15" s="169">
        <f t="shared" si="4"/>
        <v>873.48</v>
      </c>
      <c r="V15" s="49"/>
    </row>
    <row r="16" spans="1:22" ht="60" customHeight="1">
      <c r="A16" s="154">
        <v>13</v>
      </c>
      <c r="B16" s="154" t="s">
        <v>398</v>
      </c>
      <c r="C16" s="28" t="s">
        <v>201</v>
      </c>
      <c r="D16" s="28" t="s">
        <v>399</v>
      </c>
      <c r="E16" s="154" t="s">
        <v>202</v>
      </c>
      <c r="F16" s="29">
        <v>2000</v>
      </c>
      <c r="G16" s="29">
        <v>2000</v>
      </c>
      <c r="H16" s="30">
        <v>2256</v>
      </c>
      <c r="I16" s="156">
        <v>15542535</v>
      </c>
      <c r="J16" s="169">
        <f t="shared" si="0"/>
        <v>15542.535</v>
      </c>
      <c r="K16" s="34">
        <v>2000</v>
      </c>
      <c r="L16" s="157">
        <v>21702340</v>
      </c>
      <c r="M16" s="169">
        <f t="shared" si="1"/>
        <v>21702.34</v>
      </c>
      <c r="N16" s="34">
        <v>2000</v>
      </c>
      <c r="O16" s="157">
        <v>21702340</v>
      </c>
      <c r="P16" s="169">
        <f t="shared" si="2"/>
        <v>21702.34</v>
      </c>
      <c r="Q16" s="34">
        <v>2000</v>
      </c>
      <c r="R16" s="157">
        <v>21702340</v>
      </c>
      <c r="S16" s="169">
        <f t="shared" si="3"/>
        <v>21702.34</v>
      </c>
      <c r="T16" s="34">
        <v>2000</v>
      </c>
      <c r="U16" s="169">
        <f t="shared" si="4"/>
        <v>21702.34</v>
      </c>
      <c r="V16" s="49"/>
    </row>
    <row r="17" spans="1:24" ht="63">
      <c r="A17" s="154">
        <v>14</v>
      </c>
      <c r="B17" s="154" t="s">
        <v>398</v>
      </c>
      <c r="C17" s="28" t="s">
        <v>203</v>
      </c>
      <c r="D17" s="28" t="s">
        <v>399</v>
      </c>
      <c r="E17" s="154" t="s">
        <v>204</v>
      </c>
      <c r="F17" s="29">
        <v>14935</v>
      </c>
      <c r="G17" s="29">
        <v>15591</v>
      </c>
      <c r="H17" s="30">
        <v>13644</v>
      </c>
      <c r="I17" s="156">
        <v>17760830</v>
      </c>
      <c r="J17" s="169">
        <f t="shared" si="0"/>
        <v>17760.830000000002</v>
      </c>
      <c r="K17" s="34">
        <v>13171</v>
      </c>
      <c r="L17" s="157">
        <v>22865173</v>
      </c>
      <c r="M17" s="169">
        <f t="shared" si="1"/>
        <v>22865.172999999999</v>
      </c>
      <c r="N17" s="34">
        <v>13135</v>
      </c>
      <c r="O17" s="157">
        <v>22765848</v>
      </c>
      <c r="P17" s="169">
        <f t="shared" si="2"/>
        <v>22765.848000000002</v>
      </c>
      <c r="Q17" s="34">
        <v>13135</v>
      </c>
      <c r="R17" s="157">
        <v>22765848</v>
      </c>
      <c r="S17" s="169">
        <f t="shared" si="3"/>
        <v>22765.848000000002</v>
      </c>
      <c r="T17" s="34">
        <v>13135</v>
      </c>
      <c r="U17" s="169">
        <f t="shared" si="4"/>
        <v>22765.848000000002</v>
      </c>
      <c r="V17" s="49"/>
    </row>
    <row r="18" spans="1:24" ht="63">
      <c r="A18" s="154">
        <v>15</v>
      </c>
      <c r="B18" s="154" t="s">
        <v>398</v>
      </c>
      <c r="C18" s="28" t="s">
        <v>205</v>
      </c>
      <c r="D18" s="28" t="s">
        <v>399</v>
      </c>
      <c r="E18" s="28" t="s">
        <v>206</v>
      </c>
      <c r="F18" s="29">
        <v>98220</v>
      </c>
      <c r="G18" s="29">
        <v>98220</v>
      </c>
      <c r="H18" s="30">
        <v>99709</v>
      </c>
      <c r="I18" s="156">
        <v>22800519</v>
      </c>
      <c r="J18" s="169">
        <f t="shared" si="0"/>
        <v>22800.519</v>
      </c>
      <c r="K18" s="34">
        <v>98220</v>
      </c>
      <c r="L18" s="157">
        <v>24612232</v>
      </c>
      <c r="M18" s="169">
        <f t="shared" si="1"/>
        <v>24612.232</v>
      </c>
      <c r="N18" s="34">
        <v>98220</v>
      </c>
      <c r="O18" s="157">
        <v>25803932</v>
      </c>
      <c r="P18" s="169">
        <f t="shared" si="2"/>
        <v>25803.932000000001</v>
      </c>
      <c r="Q18" s="34">
        <v>98220</v>
      </c>
      <c r="R18" s="157">
        <v>26935345</v>
      </c>
      <c r="S18" s="169">
        <f t="shared" si="3"/>
        <v>26935.345000000001</v>
      </c>
      <c r="T18" s="34">
        <v>98220</v>
      </c>
      <c r="U18" s="169">
        <f t="shared" si="4"/>
        <v>26935.345000000001</v>
      </c>
      <c r="V18" s="49"/>
    </row>
    <row r="19" spans="1:24" ht="63">
      <c r="A19" s="154">
        <v>16</v>
      </c>
      <c r="B19" s="154" t="s">
        <v>398</v>
      </c>
      <c r="C19" s="28" t="s">
        <v>400</v>
      </c>
      <c r="D19" s="28" t="s">
        <v>399</v>
      </c>
      <c r="E19" s="28" t="s">
        <v>401</v>
      </c>
      <c r="F19" s="29"/>
      <c r="G19" s="29"/>
      <c r="H19" s="30">
        <v>0</v>
      </c>
      <c r="I19" s="156">
        <v>0</v>
      </c>
      <c r="J19" s="169">
        <f t="shared" si="0"/>
        <v>0</v>
      </c>
      <c r="K19" s="34">
        <v>2000</v>
      </c>
      <c r="L19" s="157">
        <v>3600000</v>
      </c>
      <c r="M19" s="169">
        <f t="shared" si="1"/>
        <v>3600</v>
      </c>
      <c r="N19" s="34">
        <v>0</v>
      </c>
      <c r="O19" s="157">
        <v>0</v>
      </c>
      <c r="P19" s="169">
        <f t="shared" si="2"/>
        <v>0</v>
      </c>
      <c r="Q19" s="34">
        <v>0</v>
      </c>
      <c r="R19" s="157">
        <v>0</v>
      </c>
      <c r="S19" s="169">
        <f t="shared" si="3"/>
        <v>0</v>
      </c>
      <c r="T19" s="34">
        <v>0</v>
      </c>
      <c r="U19" s="169">
        <f t="shared" si="4"/>
        <v>0</v>
      </c>
    </row>
    <row r="20" spans="1:24" ht="63">
      <c r="A20" s="154">
        <v>17</v>
      </c>
      <c r="B20" s="154" t="s">
        <v>398</v>
      </c>
      <c r="C20" s="28" t="s">
        <v>207</v>
      </c>
      <c r="D20" s="28" t="s">
        <v>399</v>
      </c>
      <c r="E20" s="28" t="s">
        <v>208</v>
      </c>
      <c r="F20" s="29">
        <v>1783</v>
      </c>
      <c r="G20" s="29">
        <v>1783</v>
      </c>
      <c r="H20" s="30">
        <v>1530</v>
      </c>
      <c r="I20" s="156">
        <v>302713572</v>
      </c>
      <c r="J20" s="169">
        <f t="shared" si="0"/>
        <v>302713.57199999999</v>
      </c>
      <c r="K20" s="34">
        <v>1288</v>
      </c>
      <c r="L20" s="157">
        <v>286246093</v>
      </c>
      <c r="M20" s="169">
        <v>277634.16100000002</v>
      </c>
      <c r="N20" s="34">
        <v>1516</v>
      </c>
      <c r="O20" s="157">
        <v>310520269</v>
      </c>
      <c r="P20" s="169">
        <f t="shared" si="2"/>
        <v>310520.26899999997</v>
      </c>
      <c r="Q20" s="34">
        <v>1516</v>
      </c>
      <c r="R20" s="157">
        <v>357793318</v>
      </c>
      <c r="S20" s="169">
        <f t="shared" si="3"/>
        <v>357793.31800000003</v>
      </c>
      <c r="T20" s="34">
        <v>1516</v>
      </c>
      <c r="U20" s="169">
        <f t="shared" si="4"/>
        <v>357793.31800000003</v>
      </c>
    </row>
    <row r="21" spans="1:24" ht="63">
      <c r="A21" s="154">
        <v>18</v>
      </c>
      <c r="B21" s="154" t="s">
        <v>398</v>
      </c>
      <c r="C21" s="28" t="s">
        <v>209</v>
      </c>
      <c r="D21" s="28" t="s">
        <v>399</v>
      </c>
      <c r="E21" s="28" t="s">
        <v>208</v>
      </c>
      <c r="F21" s="31">
        <v>302</v>
      </c>
      <c r="G21" s="29">
        <v>302</v>
      </c>
      <c r="H21" s="159">
        <v>205</v>
      </c>
      <c r="I21" s="156">
        <v>19946674</v>
      </c>
      <c r="J21" s="169">
        <f t="shared" si="0"/>
        <v>19946.673999999999</v>
      </c>
      <c r="K21" s="34">
        <v>160</v>
      </c>
      <c r="L21" s="157">
        <v>23222360</v>
      </c>
      <c r="M21" s="169">
        <v>19233.025000000001</v>
      </c>
      <c r="N21" s="34">
        <v>200</v>
      </c>
      <c r="O21" s="157">
        <v>23811546</v>
      </c>
      <c r="P21" s="169">
        <f t="shared" si="2"/>
        <v>23811.545999999998</v>
      </c>
      <c r="Q21" s="34">
        <v>200</v>
      </c>
      <c r="R21" s="157">
        <v>24580214</v>
      </c>
      <c r="S21" s="169">
        <f t="shared" si="3"/>
        <v>24580.214</v>
      </c>
      <c r="T21" s="34">
        <v>200</v>
      </c>
      <c r="U21" s="169">
        <f t="shared" si="4"/>
        <v>24580.214</v>
      </c>
    </row>
    <row r="22" spans="1:24" ht="69.75" customHeight="1">
      <c r="A22" s="154">
        <v>19</v>
      </c>
      <c r="B22" s="154" t="s">
        <v>398</v>
      </c>
      <c r="C22" s="28" t="s">
        <v>209</v>
      </c>
      <c r="D22" s="28" t="s">
        <v>399</v>
      </c>
      <c r="E22" s="112" t="s">
        <v>210</v>
      </c>
      <c r="F22" s="31">
        <v>140</v>
      </c>
      <c r="G22" s="29">
        <v>140</v>
      </c>
      <c r="H22" s="159">
        <v>125</v>
      </c>
      <c r="I22" s="156">
        <v>342766</v>
      </c>
      <c r="J22" s="169">
        <f t="shared" si="0"/>
        <v>342.76600000000002</v>
      </c>
      <c r="K22" s="34">
        <v>125</v>
      </c>
      <c r="L22" s="157">
        <v>485454</v>
      </c>
      <c r="M22" s="169">
        <f t="shared" si="1"/>
        <v>485.45400000000001</v>
      </c>
      <c r="N22" s="34">
        <v>140</v>
      </c>
      <c r="O22" s="157">
        <v>561959</v>
      </c>
      <c r="P22" s="169">
        <f t="shared" si="2"/>
        <v>561.95899999999995</v>
      </c>
      <c r="Q22" s="34">
        <v>140</v>
      </c>
      <c r="R22" s="157">
        <v>634992</v>
      </c>
      <c r="S22" s="169">
        <f t="shared" si="3"/>
        <v>634.99199999999996</v>
      </c>
      <c r="T22" s="34">
        <v>140</v>
      </c>
      <c r="U22" s="169">
        <f t="shared" si="4"/>
        <v>634.99199999999996</v>
      </c>
    </row>
    <row r="23" spans="1:24" ht="69.75" customHeight="1">
      <c r="A23" s="154">
        <v>20</v>
      </c>
      <c r="B23" s="154" t="s">
        <v>398</v>
      </c>
      <c r="C23" s="28" t="s">
        <v>211</v>
      </c>
      <c r="D23" s="28" t="s">
        <v>399</v>
      </c>
      <c r="E23" s="28" t="s">
        <v>208</v>
      </c>
      <c r="F23" s="29">
        <v>2400</v>
      </c>
      <c r="G23" s="29">
        <v>2400</v>
      </c>
      <c r="H23" s="30">
        <v>2309</v>
      </c>
      <c r="I23" s="156">
        <v>94400147</v>
      </c>
      <c r="J23" s="169">
        <f t="shared" si="0"/>
        <v>94400.146999999997</v>
      </c>
      <c r="K23" s="34">
        <v>2400</v>
      </c>
      <c r="L23" s="157">
        <v>99086508</v>
      </c>
      <c r="M23" s="169">
        <f t="shared" si="1"/>
        <v>99086.508000000002</v>
      </c>
      <c r="N23" s="34">
        <v>2300</v>
      </c>
      <c r="O23" s="157">
        <v>102992508</v>
      </c>
      <c r="P23" s="169">
        <f t="shared" si="2"/>
        <v>102992.508</v>
      </c>
      <c r="Q23" s="34">
        <v>2300</v>
      </c>
      <c r="R23" s="157">
        <v>105596508</v>
      </c>
      <c r="S23" s="169">
        <f t="shared" si="3"/>
        <v>105596.508</v>
      </c>
      <c r="T23" s="34">
        <v>2300</v>
      </c>
      <c r="U23" s="169">
        <f t="shared" si="4"/>
        <v>105596.508</v>
      </c>
    </row>
    <row r="24" spans="1:24" ht="69.75" customHeight="1">
      <c r="A24" s="154">
        <v>21</v>
      </c>
      <c r="B24" s="154" t="s">
        <v>398</v>
      </c>
      <c r="C24" s="28" t="s">
        <v>211</v>
      </c>
      <c r="D24" s="28" t="s">
        <v>399</v>
      </c>
      <c r="E24" s="112" t="s">
        <v>210</v>
      </c>
      <c r="F24" s="29">
        <v>120</v>
      </c>
      <c r="G24" s="29">
        <v>120</v>
      </c>
      <c r="H24" s="30">
        <v>155</v>
      </c>
      <c r="I24" s="156">
        <v>2391319</v>
      </c>
      <c r="J24" s="169">
        <f t="shared" si="0"/>
        <v>2391.319</v>
      </c>
      <c r="K24" s="34">
        <v>150</v>
      </c>
      <c r="L24" s="157">
        <v>1629649</v>
      </c>
      <c r="M24" s="169">
        <f t="shared" si="1"/>
        <v>1629.6489999999999</v>
      </c>
      <c r="N24" s="34">
        <v>150</v>
      </c>
      <c r="O24" s="157">
        <v>1629649</v>
      </c>
      <c r="P24" s="169">
        <f t="shared" si="2"/>
        <v>1629.6489999999999</v>
      </c>
      <c r="Q24" s="34">
        <v>150</v>
      </c>
      <c r="R24" s="157">
        <v>1629649</v>
      </c>
      <c r="S24" s="169">
        <f t="shared" si="3"/>
        <v>1629.6489999999999</v>
      </c>
      <c r="T24" s="34">
        <v>150</v>
      </c>
      <c r="U24" s="169">
        <f t="shared" si="4"/>
        <v>1629.6489999999999</v>
      </c>
    </row>
    <row r="25" spans="1:24" ht="81" customHeight="1">
      <c r="A25" s="154">
        <v>22</v>
      </c>
      <c r="B25" s="154" t="s">
        <v>398</v>
      </c>
      <c r="C25" s="28" t="s">
        <v>212</v>
      </c>
      <c r="D25" s="28" t="s">
        <v>399</v>
      </c>
      <c r="E25" s="28" t="s">
        <v>208</v>
      </c>
      <c r="F25" s="29">
        <v>7550</v>
      </c>
      <c r="G25" s="29">
        <v>7550</v>
      </c>
      <c r="H25" s="30">
        <v>7248</v>
      </c>
      <c r="I25" s="156">
        <v>819797496</v>
      </c>
      <c r="J25" s="169">
        <f t="shared" si="0"/>
        <v>819797.49600000004</v>
      </c>
      <c r="K25" s="34">
        <v>7550</v>
      </c>
      <c r="L25" s="157">
        <v>842199965</v>
      </c>
      <c r="M25" s="169">
        <f>L25/1000</f>
        <v>842199.96499999997</v>
      </c>
      <c r="N25" s="34">
        <v>7550</v>
      </c>
      <c r="O25" s="157">
        <f>891887867-O27</f>
        <v>845083367</v>
      </c>
      <c r="P25" s="169">
        <f t="shared" si="2"/>
        <v>845083.36699999997</v>
      </c>
      <c r="Q25" s="34">
        <v>7550</v>
      </c>
      <c r="R25" s="157">
        <f>914311551-R27</f>
        <v>867507051</v>
      </c>
      <c r="S25" s="169">
        <f t="shared" si="3"/>
        <v>867507.05099999998</v>
      </c>
      <c r="T25" s="34">
        <v>7550</v>
      </c>
      <c r="U25" s="169">
        <f t="shared" si="4"/>
        <v>867507.05099999998</v>
      </c>
    </row>
    <row r="26" spans="1:24" ht="73.5" customHeight="1">
      <c r="A26" s="154">
        <v>23</v>
      </c>
      <c r="B26" s="154" t="s">
        <v>398</v>
      </c>
      <c r="C26" s="28" t="s">
        <v>212</v>
      </c>
      <c r="D26" s="28" t="s">
        <v>399</v>
      </c>
      <c r="E26" s="112" t="s">
        <v>210</v>
      </c>
      <c r="F26" s="29">
        <v>990</v>
      </c>
      <c r="G26" s="29">
        <v>990</v>
      </c>
      <c r="H26" s="30">
        <v>0</v>
      </c>
      <c r="I26" s="156">
        <v>0</v>
      </c>
      <c r="J26" s="169">
        <f t="shared" si="0"/>
        <v>0</v>
      </c>
      <c r="K26" s="34">
        <v>558</v>
      </c>
      <c r="L26" s="157">
        <v>26102469</v>
      </c>
      <c r="M26" s="169">
        <f t="shared" si="1"/>
        <v>26102.469000000001</v>
      </c>
      <c r="N26" s="34">
        <v>558</v>
      </c>
      <c r="O26" s="157">
        <v>27587063</v>
      </c>
      <c r="P26" s="169">
        <f t="shared" si="2"/>
        <v>27587.062999999998</v>
      </c>
      <c r="Q26" s="34">
        <v>558</v>
      </c>
      <c r="R26" s="157">
        <v>27841635</v>
      </c>
      <c r="S26" s="169">
        <f t="shared" si="3"/>
        <v>27841.634999999998</v>
      </c>
      <c r="T26" s="34">
        <v>558</v>
      </c>
      <c r="U26" s="169">
        <f t="shared" si="4"/>
        <v>27841.634999999998</v>
      </c>
    </row>
    <row r="27" spans="1:24" ht="68.25" customHeight="1">
      <c r="A27" s="154">
        <v>24</v>
      </c>
      <c r="B27" s="154" t="s">
        <v>398</v>
      </c>
      <c r="C27" s="28" t="s">
        <v>213</v>
      </c>
      <c r="D27" s="28" t="s">
        <v>399</v>
      </c>
      <c r="E27" s="28" t="s">
        <v>202</v>
      </c>
      <c r="F27" s="29">
        <v>390</v>
      </c>
      <c r="G27" s="29">
        <v>390</v>
      </c>
      <c r="H27" s="30">
        <v>393</v>
      </c>
      <c r="I27" s="156">
        <v>38618389</v>
      </c>
      <c r="J27" s="169">
        <f t="shared" si="0"/>
        <v>38618.389000000003</v>
      </c>
      <c r="K27" s="34">
        <v>390</v>
      </c>
      <c r="L27" s="157">
        <v>46804500</v>
      </c>
      <c r="M27" s="169">
        <f t="shared" si="1"/>
        <v>46804.5</v>
      </c>
      <c r="N27" s="34">
        <v>390</v>
      </c>
      <c r="O27" s="157">
        <v>46804500</v>
      </c>
      <c r="P27" s="169">
        <f t="shared" si="2"/>
        <v>46804.5</v>
      </c>
      <c r="Q27" s="34">
        <v>390</v>
      </c>
      <c r="R27" s="157">
        <v>46804500</v>
      </c>
      <c r="S27" s="169">
        <f t="shared" si="3"/>
        <v>46804.5</v>
      </c>
      <c r="T27" s="34">
        <v>390</v>
      </c>
      <c r="U27" s="169">
        <f t="shared" si="4"/>
        <v>46804.5</v>
      </c>
      <c r="V27" s="49"/>
      <c r="W27" s="49">
        <f>P25+P27</f>
        <v>891887.86699999997</v>
      </c>
      <c r="X27" s="49">
        <f>S25+S27</f>
        <v>914311.55099999998</v>
      </c>
    </row>
    <row r="28" spans="1:24" ht="76.5" customHeight="1">
      <c r="A28" s="154">
        <v>25</v>
      </c>
      <c r="B28" s="154" t="s">
        <v>398</v>
      </c>
      <c r="C28" s="32" t="s">
        <v>214</v>
      </c>
      <c r="D28" s="28" t="s">
        <v>399</v>
      </c>
      <c r="E28" s="112" t="s">
        <v>208</v>
      </c>
      <c r="F28" s="31">
        <v>200</v>
      </c>
      <c r="G28" s="29">
        <v>200</v>
      </c>
      <c r="H28" s="159">
        <v>43</v>
      </c>
      <c r="I28" s="160">
        <v>1566652</v>
      </c>
      <c r="J28" s="169">
        <f t="shared" si="0"/>
        <v>1566.652</v>
      </c>
      <c r="K28" s="34">
        <v>38</v>
      </c>
      <c r="L28" s="157">
        <v>2119993</v>
      </c>
      <c r="M28" s="169">
        <f t="shared" si="1"/>
        <v>2119.9929999999999</v>
      </c>
      <c r="N28" s="34">
        <v>200</v>
      </c>
      <c r="O28" s="157">
        <v>14360738</v>
      </c>
      <c r="P28" s="169">
        <f t="shared" si="2"/>
        <v>14360.737999999999</v>
      </c>
      <c r="Q28" s="34">
        <v>200</v>
      </c>
      <c r="R28" s="157">
        <v>14360738</v>
      </c>
      <c r="S28" s="169">
        <v>14979.973</v>
      </c>
      <c r="T28" s="34">
        <v>200</v>
      </c>
      <c r="U28" s="169">
        <f t="shared" si="4"/>
        <v>14979.973</v>
      </c>
    </row>
    <row r="29" spans="1:24" ht="51" customHeight="1">
      <c r="A29" s="154">
        <v>26</v>
      </c>
      <c r="B29" s="154" t="s">
        <v>398</v>
      </c>
      <c r="C29" s="28" t="s">
        <v>215</v>
      </c>
      <c r="D29" s="28" t="s">
        <v>399</v>
      </c>
      <c r="E29" s="28" t="s">
        <v>216</v>
      </c>
      <c r="F29" s="29">
        <v>40000</v>
      </c>
      <c r="G29" s="29">
        <f>40000+24215</f>
        <v>64215</v>
      </c>
      <c r="H29" s="30">
        <v>57114</v>
      </c>
      <c r="I29" s="156">
        <v>79734226</v>
      </c>
      <c r="J29" s="169">
        <f t="shared" si="0"/>
        <v>79734.225999999995</v>
      </c>
      <c r="K29" s="34">
        <f>35000+13633</f>
        <v>48633</v>
      </c>
      <c r="L29" s="157">
        <v>79734226</v>
      </c>
      <c r="M29" s="169">
        <v>81746.373999999996</v>
      </c>
      <c r="N29" s="34">
        <f>30000+13420</f>
        <v>43420</v>
      </c>
      <c r="O29" s="157">
        <v>79734226</v>
      </c>
      <c r="P29" s="169">
        <f>63426.609+13454.897</f>
        <v>76881.505999999994</v>
      </c>
      <c r="Q29" s="34">
        <f>30000+13420</f>
        <v>43420</v>
      </c>
      <c r="R29" s="157">
        <v>79734226</v>
      </c>
      <c r="S29" s="169">
        <f>65365.549+13866.213</f>
        <v>79231.762000000002</v>
      </c>
      <c r="T29" s="34">
        <v>43420</v>
      </c>
      <c r="U29" s="169">
        <v>79231.762000000002</v>
      </c>
    </row>
    <row r="30" spans="1:24" ht="85.5" customHeight="1">
      <c r="A30" s="154">
        <v>27</v>
      </c>
      <c r="B30" s="154" t="s">
        <v>398</v>
      </c>
      <c r="C30" s="28" t="s">
        <v>217</v>
      </c>
      <c r="D30" s="28" t="s">
        <v>399</v>
      </c>
      <c r="E30" s="28" t="s">
        <v>208</v>
      </c>
      <c r="F30" s="29">
        <v>665</v>
      </c>
      <c r="G30" s="29">
        <v>665</v>
      </c>
      <c r="H30" s="30">
        <v>0</v>
      </c>
      <c r="I30" s="156">
        <v>0</v>
      </c>
      <c r="J30" s="169">
        <f t="shared" si="0"/>
        <v>0</v>
      </c>
      <c r="K30" s="34">
        <v>420</v>
      </c>
      <c r="L30" s="157">
        <v>0</v>
      </c>
      <c r="M30" s="169">
        <v>9396.2720000000008</v>
      </c>
      <c r="N30" s="34">
        <v>665</v>
      </c>
      <c r="O30" s="157">
        <v>0</v>
      </c>
      <c r="P30" s="169">
        <v>12487.295</v>
      </c>
      <c r="Q30" s="34">
        <v>665</v>
      </c>
      <c r="R30" s="157">
        <v>0</v>
      </c>
      <c r="S30" s="169">
        <v>12984.503000000001</v>
      </c>
      <c r="T30" s="34">
        <v>665</v>
      </c>
      <c r="U30" s="169">
        <f t="shared" si="4"/>
        <v>12984.503000000001</v>
      </c>
    </row>
    <row r="31" spans="1:24" ht="63">
      <c r="A31" s="154">
        <v>28</v>
      </c>
      <c r="B31" s="154" t="s">
        <v>398</v>
      </c>
      <c r="C31" s="33" t="s">
        <v>218</v>
      </c>
      <c r="D31" s="28" t="s">
        <v>399</v>
      </c>
      <c r="E31" s="28" t="s">
        <v>219</v>
      </c>
      <c r="F31" s="29"/>
      <c r="G31" s="29">
        <v>880</v>
      </c>
      <c r="H31" s="30">
        <v>0</v>
      </c>
      <c r="I31" s="156">
        <v>0</v>
      </c>
      <c r="J31" s="169">
        <f t="shared" si="0"/>
        <v>0</v>
      </c>
      <c r="K31" s="34">
        <v>650</v>
      </c>
      <c r="L31" s="157">
        <v>0</v>
      </c>
      <c r="M31" s="169">
        <v>423.87</v>
      </c>
      <c r="N31" s="34">
        <v>0</v>
      </c>
      <c r="O31" s="157">
        <v>0</v>
      </c>
      <c r="P31" s="169">
        <f t="shared" si="2"/>
        <v>0</v>
      </c>
      <c r="Q31" s="34">
        <v>0</v>
      </c>
      <c r="R31" s="157">
        <v>0</v>
      </c>
      <c r="S31" s="169">
        <f t="shared" si="3"/>
        <v>0</v>
      </c>
      <c r="T31" s="34">
        <v>0</v>
      </c>
      <c r="U31" s="169">
        <f t="shared" si="4"/>
        <v>0</v>
      </c>
    </row>
    <row r="32" spans="1:24" ht="75" customHeight="1">
      <c r="A32" s="154">
        <v>29</v>
      </c>
      <c r="B32" s="154" t="s">
        <v>398</v>
      </c>
      <c r="C32" s="28" t="s">
        <v>220</v>
      </c>
      <c r="D32" s="28" t="s">
        <v>399</v>
      </c>
      <c r="E32" s="28" t="s">
        <v>208</v>
      </c>
      <c r="F32" s="29"/>
      <c r="G32" s="29">
        <v>4503</v>
      </c>
      <c r="H32" s="30">
        <v>1330</v>
      </c>
      <c r="I32" s="156">
        <v>59414883</v>
      </c>
      <c r="J32" s="169">
        <f t="shared" si="0"/>
        <v>59414.883000000002</v>
      </c>
      <c r="K32" s="34">
        <v>2320</v>
      </c>
      <c r="L32" s="157">
        <v>59414883</v>
      </c>
      <c r="M32" s="169">
        <f>124541.249+3221.975</f>
        <v>127763.224</v>
      </c>
      <c r="N32" s="34">
        <v>3772</v>
      </c>
      <c r="O32" s="157">
        <v>59414883</v>
      </c>
      <c r="P32" s="169">
        <f>165311.94-21656.123</f>
        <v>143655.81700000001</v>
      </c>
      <c r="Q32" s="34">
        <v>3772</v>
      </c>
      <c r="R32" s="157">
        <v>59414883</v>
      </c>
      <c r="S32" s="169">
        <f>180546.345-21566.442</f>
        <v>158979.90299999999</v>
      </c>
      <c r="T32" s="34">
        <v>3772</v>
      </c>
      <c r="U32" s="169">
        <f t="shared" si="4"/>
        <v>158979.90299999999</v>
      </c>
    </row>
    <row r="33" spans="1:22" s="46" customFormat="1" ht="63">
      <c r="A33" s="154">
        <v>30</v>
      </c>
      <c r="B33" s="154" t="s">
        <v>398</v>
      </c>
      <c r="C33" s="28" t="s">
        <v>221</v>
      </c>
      <c r="D33" s="28" t="s">
        <v>399</v>
      </c>
      <c r="E33" s="28" t="s">
        <v>222</v>
      </c>
      <c r="F33" s="29">
        <v>180</v>
      </c>
      <c r="G33" s="29">
        <v>183</v>
      </c>
      <c r="H33" s="30">
        <v>195</v>
      </c>
      <c r="I33" s="156">
        <v>26341487</v>
      </c>
      <c r="J33" s="169">
        <f t="shared" si="0"/>
        <v>26341.487000000001</v>
      </c>
      <c r="K33" s="34">
        <v>195</v>
      </c>
      <c r="L33" s="157">
        <v>26341487</v>
      </c>
      <c r="M33" s="169">
        <v>25126.651999999998</v>
      </c>
      <c r="N33" s="34">
        <v>195</v>
      </c>
      <c r="O33" s="157">
        <v>26341487</v>
      </c>
      <c r="P33" s="169">
        <v>28579.37</v>
      </c>
      <c r="Q33" s="34">
        <v>195</v>
      </c>
      <c r="R33" s="157">
        <v>26341487</v>
      </c>
      <c r="S33" s="169">
        <v>28579.37</v>
      </c>
      <c r="T33" s="34">
        <v>195</v>
      </c>
      <c r="U33" s="169">
        <f>28579.37-156.799</f>
        <v>28422.571</v>
      </c>
    </row>
    <row r="34" spans="1:22" s="46" customFormat="1" ht="63">
      <c r="A34" s="154">
        <v>31</v>
      </c>
      <c r="B34" s="154" t="s">
        <v>398</v>
      </c>
      <c r="C34" s="28" t="s">
        <v>223</v>
      </c>
      <c r="D34" s="28" t="s">
        <v>399</v>
      </c>
      <c r="E34" s="28" t="s">
        <v>222</v>
      </c>
      <c r="F34" s="29"/>
      <c r="G34" s="29"/>
      <c r="H34" s="30">
        <v>5</v>
      </c>
      <c r="I34" s="156">
        <v>3437325</v>
      </c>
      <c r="J34" s="169">
        <f t="shared" si="0"/>
        <v>3437.3249999999998</v>
      </c>
      <c r="K34" s="34">
        <v>5</v>
      </c>
      <c r="L34" s="157">
        <v>3437325</v>
      </c>
      <c r="M34" s="169">
        <v>3570.2280000000001</v>
      </c>
      <c r="N34" s="34">
        <v>5</v>
      </c>
      <c r="O34" s="157">
        <v>3437325</v>
      </c>
      <c r="P34" s="169">
        <v>3822.51</v>
      </c>
      <c r="Q34" s="34">
        <v>5</v>
      </c>
      <c r="R34" s="157">
        <v>3437325</v>
      </c>
      <c r="S34" s="169">
        <v>3822.51</v>
      </c>
      <c r="T34" s="34">
        <v>5</v>
      </c>
      <c r="U34" s="169">
        <v>3822.51</v>
      </c>
    </row>
    <row r="35" spans="1:22" s="46" customFormat="1" ht="53.25" customHeight="1">
      <c r="A35" s="154">
        <v>32</v>
      </c>
      <c r="B35" s="154" t="s">
        <v>398</v>
      </c>
      <c r="C35" s="28" t="s">
        <v>223</v>
      </c>
      <c r="D35" s="28" t="s">
        <v>399</v>
      </c>
      <c r="E35" s="28" t="s">
        <v>222</v>
      </c>
      <c r="F35" s="29"/>
      <c r="G35" s="29"/>
      <c r="H35" s="30"/>
      <c r="I35" s="156"/>
      <c r="J35" s="169"/>
      <c r="K35" s="34">
        <v>30</v>
      </c>
      <c r="L35" s="157"/>
      <c r="M35" s="169">
        <v>8767</v>
      </c>
      <c r="N35" s="34"/>
      <c r="O35" s="157"/>
      <c r="P35" s="169"/>
      <c r="Q35" s="34"/>
      <c r="R35" s="157"/>
      <c r="S35" s="169"/>
      <c r="T35" s="34"/>
      <c r="U35" s="169"/>
      <c r="V35" s="48"/>
    </row>
    <row r="36" spans="1:22" s="46" customFormat="1" ht="54" customHeight="1">
      <c r="A36" s="154">
        <v>33</v>
      </c>
      <c r="B36" s="154" t="s">
        <v>398</v>
      </c>
      <c r="C36" s="28" t="s">
        <v>224</v>
      </c>
      <c r="D36" s="28" t="s">
        <v>399</v>
      </c>
      <c r="E36" s="28" t="s">
        <v>222</v>
      </c>
      <c r="F36" s="29">
        <v>97</v>
      </c>
      <c r="G36" s="29">
        <v>97</v>
      </c>
      <c r="H36" s="30">
        <v>97</v>
      </c>
      <c r="I36" s="156">
        <v>10807762</v>
      </c>
      <c r="J36" s="169">
        <f t="shared" si="0"/>
        <v>10807.762000000001</v>
      </c>
      <c r="K36" s="34">
        <v>97</v>
      </c>
      <c r="L36" s="157">
        <v>10807762</v>
      </c>
      <c r="M36" s="169">
        <v>9751.9240000000009</v>
      </c>
      <c r="N36" s="34">
        <v>97</v>
      </c>
      <c r="O36" s="157">
        <v>10807762</v>
      </c>
      <c r="P36" s="169">
        <v>9504.2960000000003</v>
      </c>
      <c r="Q36" s="34">
        <v>97</v>
      </c>
      <c r="R36" s="157">
        <v>10807762</v>
      </c>
      <c r="S36" s="169">
        <v>9504.2960000000003</v>
      </c>
      <c r="T36" s="34">
        <v>97</v>
      </c>
      <c r="U36" s="169">
        <v>9504.2960000000003</v>
      </c>
    </row>
    <row r="37" spans="1:22" s="46" customFormat="1" ht="63">
      <c r="A37" s="154">
        <v>34</v>
      </c>
      <c r="B37" s="154" t="s">
        <v>398</v>
      </c>
      <c r="C37" s="28" t="s">
        <v>225</v>
      </c>
      <c r="D37" s="28" t="s">
        <v>399</v>
      </c>
      <c r="E37" s="28" t="s">
        <v>222</v>
      </c>
      <c r="F37" s="29">
        <v>55</v>
      </c>
      <c r="G37" s="29">
        <v>55</v>
      </c>
      <c r="H37" s="30">
        <v>55</v>
      </c>
      <c r="I37" s="156">
        <v>12409723</v>
      </c>
      <c r="J37" s="169">
        <f t="shared" si="0"/>
        <v>12409.723</v>
      </c>
      <c r="K37" s="34">
        <v>55</v>
      </c>
      <c r="L37" s="157">
        <v>12409723</v>
      </c>
      <c r="M37" s="169">
        <v>11318.692999999999</v>
      </c>
      <c r="N37" s="34">
        <v>55</v>
      </c>
      <c r="O37" s="157">
        <v>12409723</v>
      </c>
      <c r="P37" s="169">
        <v>9446.82</v>
      </c>
      <c r="Q37" s="34">
        <v>55</v>
      </c>
      <c r="R37" s="157">
        <v>12409723</v>
      </c>
      <c r="S37" s="169">
        <v>9446.82</v>
      </c>
      <c r="T37" s="34">
        <v>55</v>
      </c>
      <c r="U37" s="169">
        <v>9446.82</v>
      </c>
    </row>
    <row r="38" spans="1:22" ht="47.25" customHeight="1">
      <c r="A38" s="154">
        <v>35</v>
      </c>
      <c r="B38" s="154" t="s">
        <v>398</v>
      </c>
      <c r="C38" s="28" t="s">
        <v>226</v>
      </c>
      <c r="D38" s="28" t="s">
        <v>399</v>
      </c>
      <c r="E38" s="28" t="s">
        <v>227</v>
      </c>
      <c r="F38" s="29">
        <v>13050</v>
      </c>
      <c r="G38" s="29">
        <v>13050</v>
      </c>
      <c r="H38" s="30">
        <v>14632</v>
      </c>
      <c r="I38" s="156">
        <v>188856070</v>
      </c>
      <c r="J38" s="169">
        <f t="shared" si="0"/>
        <v>188856.07</v>
      </c>
      <c r="K38" s="34">
        <v>12000</v>
      </c>
      <c r="L38" s="157">
        <v>197500488</v>
      </c>
      <c r="M38" s="169">
        <f t="shared" si="1"/>
        <v>197500.48800000001</v>
      </c>
      <c r="N38" s="34">
        <v>12000</v>
      </c>
      <c r="O38" s="157">
        <v>200456729</v>
      </c>
      <c r="P38" s="169">
        <f t="shared" si="2"/>
        <v>200456.72899999999</v>
      </c>
      <c r="Q38" s="34">
        <v>12000</v>
      </c>
      <c r="R38" s="157">
        <v>203268273</v>
      </c>
      <c r="S38" s="169">
        <f t="shared" si="3"/>
        <v>203268.27299999999</v>
      </c>
      <c r="T38" s="34">
        <v>12000</v>
      </c>
      <c r="U38" s="169">
        <f t="shared" si="4"/>
        <v>203268.27299999999</v>
      </c>
    </row>
    <row r="39" spans="1:22" ht="70.5" customHeight="1">
      <c r="A39" s="154">
        <v>36</v>
      </c>
      <c r="B39" s="154" t="s">
        <v>398</v>
      </c>
      <c r="C39" s="28" t="s">
        <v>228</v>
      </c>
      <c r="D39" s="28" t="s">
        <v>399</v>
      </c>
      <c r="E39" s="28" t="s">
        <v>229</v>
      </c>
      <c r="F39" s="29">
        <v>510</v>
      </c>
      <c r="G39" s="29">
        <v>510</v>
      </c>
      <c r="H39" s="30">
        <v>509</v>
      </c>
      <c r="I39" s="156">
        <v>11782041</v>
      </c>
      <c r="J39" s="169">
        <f t="shared" si="0"/>
        <v>11782.040999999999</v>
      </c>
      <c r="K39" s="34">
        <v>510</v>
      </c>
      <c r="L39" s="157">
        <v>12696555</v>
      </c>
      <c r="M39" s="169">
        <f t="shared" si="1"/>
        <v>12696.555</v>
      </c>
      <c r="N39" s="34">
        <v>510</v>
      </c>
      <c r="O39" s="157">
        <v>13277017</v>
      </c>
      <c r="P39" s="169">
        <f t="shared" si="2"/>
        <v>13277.017</v>
      </c>
      <c r="Q39" s="34">
        <v>510</v>
      </c>
      <c r="R39" s="157">
        <v>13829475</v>
      </c>
      <c r="S39" s="169">
        <f t="shared" si="3"/>
        <v>13829.475</v>
      </c>
      <c r="T39" s="34">
        <v>510</v>
      </c>
      <c r="U39" s="169">
        <f t="shared" si="4"/>
        <v>13829.475</v>
      </c>
    </row>
    <row r="40" spans="1:22" s="46" customFormat="1" ht="189" customHeight="1">
      <c r="A40" s="154">
        <v>37</v>
      </c>
      <c r="B40" s="154" t="s">
        <v>402</v>
      </c>
      <c r="C40" s="28" t="s">
        <v>231</v>
      </c>
      <c r="D40" s="28" t="s">
        <v>399</v>
      </c>
      <c r="E40" s="28" t="s">
        <v>232</v>
      </c>
      <c r="F40" s="29"/>
      <c r="G40" s="29">
        <v>10500</v>
      </c>
      <c r="H40" s="30">
        <v>7141</v>
      </c>
      <c r="I40" s="156">
        <v>8899732</v>
      </c>
      <c r="J40" s="169">
        <f t="shared" si="0"/>
        <v>8899.732</v>
      </c>
      <c r="K40" s="34"/>
      <c r="L40" s="157"/>
      <c r="M40" s="169">
        <f>L40/1000</f>
        <v>0</v>
      </c>
      <c r="N40" s="34"/>
      <c r="O40" s="157"/>
      <c r="P40" s="169">
        <f>O40/1000</f>
        <v>0</v>
      </c>
      <c r="Q40" s="34"/>
      <c r="R40" s="157"/>
      <c r="S40" s="169">
        <f>R40/1000</f>
        <v>0</v>
      </c>
      <c r="T40" s="34"/>
      <c r="U40" s="169">
        <f t="shared" si="4"/>
        <v>0</v>
      </c>
    </row>
    <row r="41" spans="1:22" ht="50.25" customHeight="1">
      <c r="A41" s="154">
        <v>38</v>
      </c>
      <c r="B41" s="154" t="s">
        <v>398</v>
      </c>
      <c r="C41" s="28" t="s">
        <v>233</v>
      </c>
      <c r="D41" s="28" t="s">
        <v>399</v>
      </c>
      <c r="E41" s="28" t="s">
        <v>230</v>
      </c>
      <c r="F41" s="29">
        <v>84120</v>
      </c>
      <c r="G41" s="29">
        <v>85559</v>
      </c>
      <c r="H41" s="30">
        <f>72169+300</f>
        <v>72469</v>
      </c>
      <c r="I41" s="161">
        <f>117634547+1200</f>
        <v>117635747</v>
      </c>
      <c r="J41" s="169">
        <f t="shared" si="0"/>
        <v>117635.747</v>
      </c>
      <c r="K41" s="34">
        <v>86948</v>
      </c>
      <c r="L41" s="157">
        <f>158126345+1704588</f>
        <v>159830933</v>
      </c>
      <c r="M41" s="169">
        <v>166875.09899999999</v>
      </c>
      <c r="N41" s="34">
        <f>88500+288</f>
        <v>88788</v>
      </c>
      <c r="O41" s="157">
        <f>162792297+1139495</f>
        <v>163931792</v>
      </c>
      <c r="P41" s="169">
        <f t="shared" si="2"/>
        <v>163931.79199999999</v>
      </c>
      <c r="Q41" s="34">
        <f>88500+288</f>
        <v>88788</v>
      </c>
      <c r="R41" s="157">
        <f>1175987+168105374</f>
        <v>169281361</v>
      </c>
      <c r="S41" s="169">
        <f t="shared" si="3"/>
        <v>169281.361</v>
      </c>
      <c r="T41" s="34">
        <f>88500+288</f>
        <v>88788</v>
      </c>
      <c r="U41" s="169">
        <f t="shared" si="4"/>
        <v>169281.361</v>
      </c>
    </row>
    <row r="42" spans="1:22" ht="47.25" customHeight="1">
      <c r="A42" s="154">
        <v>39</v>
      </c>
      <c r="B42" s="154" t="s">
        <v>398</v>
      </c>
      <c r="C42" s="28" t="s">
        <v>233</v>
      </c>
      <c r="D42" s="28" t="s">
        <v>399</v>
      </c>
      <c r="E42" s="28" t="s">
        <v>191</v>
      </c>
      <c r="F42" s="29">
        <v>4856</v>
      </c>
      <c r="G42" s="29">
        <f>8615+1825</f>
        <v>10440</v>
      </c>
      <c r="H42" s="30">
        <f>1563+12459</f>
        <v>14022</v>
      </c>
      <c r="I42" s="156">
        <f>4549035+11979582</f>
        <v>16528617</v>
      </c>
      <c r="J42" s="169">
        <f t="shared" si="0"/>
        <v>16528.616999999998</v>
      </c>
      <c r="K42" s="34">
        <f>8449+1520</f>
        <v>9969</v>
      </c>
      <c r="L42" s="157">
        <f>6762670+4868232</f>
        <v>11630902</v>
      </c>
      <c r="M42" s="169">
        <f t="shared" si="1"/>
        <v>11630.902</v>
      </c>
      <c r="N42" s="34">
        <f>8449+1520</f>
        <v>9969</v>
      </c>
      <c r="O42" s="157">
        <f>18336604-O43+5070840</f>
        <v>11897011</v>
      </c>
      <c r="P42" s="169">
        <f t="shared" si="2"/>
        <v>11897.011</v>
      </c>
      <c r="Q42" s="34">
        <f>9969</f>
        <v>9969</v>
      </c>
      <c r="R42" s="157">
        <f>19075124-R43+5263671</f>
        <v>12364906</v>
      </c>
      <c r="S42" s="169">
        <f t="shared" si="3"/>
        <v>12364.906000000001</v>
      </c>
      <c r="T42" s="34">
        <f>9969</f>
        <v>9969</v>
      </c>
      <c r="U42" s="169">
        <f t="shared" si="4"/>
        <v>12364.906000000001</v>
      </c>
    </row>
    <row r="43" spans="1:22" ht="29.25" customHeight="1">
      <c r="A43" s="154">
        <v>40</v>
      </c>
      <c r="B43" s="154" t="s">
        <v>398</v>
      </c>
      <c r="C43" s="28" t="s">
        <v>233</v>
      </c>
      <c r="D43" s="28" t="s">
        <v>399</v>
      </c>
      <c r="E43" s="28" t="s">
        <v>403</v>
      </c>
      <c r="F43" s="29">
        <v>4856</v>
      </c>
      <c r="G43" s="29">
        <f>8615+1825</f>
        <v>10440</v>
      </c>
      <c r="H43" s="30"/>
      <c r="I43" s="156"/>
      <c r="J43" s="169">
        <f t="shared" si="0"/>
        <v>0</v>
      </c>
      <c r="K43" s="34">
        <v>6651</v>
      </c>
      <c r="L43" s="157">
        <v>11296506</v>
      </c>
      <c r="M43" s="169">
        <f t="shared" si="1"/>
        <v>11296.505999999999</v>
      </c>
      <c r="N43" s="34">
        <v>6723</v>
      </c>
      <c r="O43" s="157">
        <v>11510433</v>
      </c>
      <c r="P43" s="169">
        <f t="shared" si="2"/>
        <v>11510.433000000001</v>
      </c>
      <c r="Q43" s="34">
        <v>6723</v>
      </c>
      <c r="R43" s="157">
        <v>11973889</v>
      </c>
      <c r="S43" s="169">
        <f t="shared" si="3"/>
        <v>11973.888999999999</v>
      </c>
      <c r="T43" s="34">
        <v>6723</v>
      </c>
      <c r="U43" s="169">
        <f t="shared" si="4"/>
        <v>11973.888999999999</v>
      </c>
    </row>
    <row r="44" spans="1:22" ht="29.25" customHeight="1">
      <c r="A44" s="154">
        <v>41</v>
      </c>
      <c r="B44" s="154" t="s">
        <v>398</v>
      </c>
      <c r="C44" s="28" t="s">
        <v>124</v>
      </c>
      <c r="D44" s="28" t="s">
        <v>399</v>
      </c>
      <c r="E44" s="28" t="s">
        <v>40</v>
      </c>
      <c r="F44" s="29"/>
      <c r="G44" s="29"/>
      <c r="H44" s="30"/>
      <c r="I44" s="161"/>
      <c r="J44" s="169">
        <f t="shared" si="0"/>
        <v>0</v>
      </c>
      <c r="K44" s="34">
        <v>273600</v>
      </c>
      <c r="L44" s="157">
        <v>4078780</v>
      </c>
      <c r="M44" s="169">
        <f t="shared" si="1"/>
        <v>4078.78</v>
      </c>
      <c r="N44" s="34">
        <v>273600</v>
      </c>
      <c r="O44" s="157">
        <v>4078780</v>
      </c>
      <c r="P44" s="169">
        <f t="shared" si="2"/>
        <v>4078.78</v>
      </c>
      <c r="Q44" s="34">
        <v>273600</v>
      </c>
      <c r="R44" s="157">
        <v>4078780</v>
      </c>
      <c r="S44" s="169">
        <f t="shared" si="3"/>
        <v>4078.78</v>
      </c>
      <c r="T44" s="34">
        <v>273600</v>
      </c>
      <c r="U44" s="169">
        <f t="shared" si="4"/>
        <v>4078.78</v>
      </c>
    </row>
    <row r="45" spans="1:22" ht="34.5" customHeight="1">
      <c r="A45" s="154">
        <v>42</v>
      </c>
      <c r="B45" s="154" t="s">
        <v>398</v>
      </c>
      <c r="C45" s="28" t="s">
        <v>234</v>
      </c>
      <c r="D45" s="28" t="s">
        <v>399</v>
      </c>
      <c r="E45" s="28" t="s">
        <v>40</v>
      </c>
      <c r="F45" s="29">
        <v>23040</v>
      </c>
      <c r="G45" s="29">
        <v>44415</v>
      </c>
      <c r="H45" s="30">
        <v>64512</v>
      </c>
      <c r="I45" s="161">
        <v>1006390</v>
      </c>
      <c r="J45" s="169">
        <f t="shared" si="0"/>
        <v>1006.39</v>
      </c>
      <c r="K45" s="34">
        <v>80640</v>
      </c>
      <c r="L45" s="157">
        <v>793151</v>
      </c>
      <c r="M45" s="169">
        <f t="shared" si="1"/>
        <v>793.15099999999995</v>
      </c>
      <c r="N45" s="34">
        <v>41760</v>
      </c>
      <c r="O45" s="157">
        <f>5078720-O44</f>
        <v>999940</v>
      </c>
      <c r="P45" s="169">
        <f t="shared" si="2"/>
        <v>999.94</v>
      </c>
      <c r="Q45" s="34">
        <v>41760</v>
      </c>
      <c r="R45" s="157">
        <f>5078720-R44</f>
        <v>999940</v>
      </c>
      <c r="S45" s="169">
        <f t="shared" si="3"/>
        <v>999.94</v>
      </c>
      <c r="T45" s="34">
        <v>41760</v>
      </c>
      <c r="U45" s="169">
        <f t="shared" si="4"/>
        <v>999.94</v>
      </c>
    </row>
    <row r="46" spans="1:22" ht="50.25" customHeight="1">
      <c r="A46" s="154">
        <v>43</v>
      </c>
      <c r="B46" s="154" t="s">
        <v>398</v>
      </c>
      <c r="C46" s="28" t="s">
        <v>235</v>
      </c>
      <c r="D46" s="28" t="s">
        <v>399</v>
      </c>
      <c r="E46" s="28" t="s">
        <v>202</v>
      </c>
      <c r="F46" s="29">
        <v>68000</v>
      </c>
      <c r="G46" s="29">
        <v>68000</v>
      </c>
      <c r="H46" s="30">
        <v>25474</v>
      </c>
      <c r="I46" s="156">
        <v>109230057</v>
      </c>
      <c r="J46" s="169">
        <f t="shared" si="0"/>
        <v>109230.057</v>
      </c>
      <c r="K46" s="34">
        <v>25000</v>
      </c>
      <c r="L46" s="157">
        <v>114983315</v>
      </c>
      <c r="M46" s="169">
        <f t="shared" si="1"/>
        <v>114983.315</v>
      </c>
      <c r="N46" s="34">
        <v>25000</v>
      </c>
      <c r="O46" s="157">
        <f>149252109-O47</f>
        <v>117580732</v>
      </c>
      <c r="P46" s="169">
        <f t="shared" si="2"/>
        <v>117580.732</v>
      </c>
      <c r="Q46" s="34">
        <v>25000</v>
      </c>
      <c r="R46" s="157">
        <f>154244924-R47</f>
        <v>121550529</v>
      </c>
      <c r="S46" s="169">
        <f t="shared" si="3"/>
        <v>121550.52899999999</v>
      </c>
      <c r="T46" s="34">
        <v>25000</v>
      </c>
      <c r="U46" s="169">
        <f t="shared" si="4"/>
        <v>121550.52899999999</v>
      </c>
    </row>
    <row r="47" spans="1:22" ht="31.5" customHeight="1">
      <c r="A47" s="154">
        <v>44</v>
      </c>
      <c r="B47" s="154" t="s">
        <v>398</v>
      </c>
      <c r="C47" s="28" t="s">
        <v>236</v>
      </c>
      <c r="D47" s="28" t="s">
        <v>399</v>
      </c>
      <c r="E47" s="28" t="s">
        <v>237</v>
      </c>
      <c r="F47" s="29">
        <v>70080</v>
      </c>
      <c r="G47" s="29">
        <v>70080</v>
      </c>
      <c r="H47" s="30">
        <v>70080</v>
      </c>
      <c r="I47" s="156">
        <v>29246519</v>
      </c>
      <c r="J47" s="169">
        <f t="shared" si="0"/>
        <v>29246.519</v>
      </c>
      <c r="K47" s="34">
        <v>70080</v>
      </c>
      <c r="L47" s="157">
        <v>31966536</v>
      </c>
      <c r="M47" s="169">
        <f t="shared" si="1"/>
        <v>31966.536</v>
      </c>
      <c r="N47" s="34">
        <v>70080</v>
      </c>
      <c r="O47" s="157">
        <v>31671377</v>
      </c>
      <c r="P47" s="169">
        <f t="shared" si="2"/>
        <v>31671.377</v>
      </c>
      <c r="Q47" s="34">
        <v>70080</v>
      </c>
      <c r="R47" s="157">
        <v>32694395</v>
      </c>
      <c r="S47" s="169">
        <f t="shared" si="3"/>
        <v>32694.395</v>
      </c>
      <c r="T47" s="34">
        <v>70080</v>
      </c>
      <c r="U47" s="169">
        <f t="shared" si="4"/>
        <v>32694.395</v>
      </c>
    </row>
    <row r="48" spans="1:22" ht="52.5" customHeight="1">
      <c r="A48" s="154">
        <v>45</v>
      </c>
      <c r="B48" s="154" t="s">
        <v>398</v>
      </c>
      <c r="C48" s="28" t="s">
        <v>238</v>
      </c>
      <c r="D48" s="28" t="s">
        <v>399</v>
      </c>
      <c r="E48" s="28" t="s">
        <v>239</v>
      </c>
      <c r="F48" s="29">
        <v>74</v>
      </c>
      <c r="G48" s="29">
        <v>74</v>
      </c>
      <c r="H48" s="34">
        <v>69</v>
      </c>
      <c r="I48" s="156">
        <v>21036726</v>
      </c>
      <c r="J48" s="169">
        <f t="shared" si="0"/>
        <v>21036.725999999999</v>
      </c>
      <c r="K48" s="34">
        <v>68</v>
      </c>
      <c r="L48" s="157">
        <v>20869452</v>
      </c>
      <c r="M48" s="169">
        <f t="shared" si="1"/>
        <v>20869.452000000001</v>
      </c>
      <c r="N48" s="34">
        <v>68</v>
      </c>
      <c r="O48" s="157">
        <v>21197055</v>
      </c>
      <c r="P48" s="169">
        <f t="shared" si="2"/>
        <v>21197.055</v>
      </c>
      <c r="Q48" s="34">
        <v>68</v>
      </c>
      <c r="R48" s="157">
        <v>21256305</v>
      </c>
      <c r="S48" s="169">
        <f t="shared" si="3"/>
        <v>21256.305</v>
      </c>
      <c r="T48" s="34">
        <v>68</v>
      </c>
      <c r="U48" s="169">
        <f t="shared" si="4"/>
        <v>21256.305</v>
      </c>
    </row>
    <row r="49" spans="1:21" ht="68.25" customHeight="1">
      <c r="A49" s="154">
        <v>46</v>
      </c>
      <c r="B49" s="154" t="s">
        <v>398</v>
      </c>
      <c r="C49" s="28" t="s">
        <v>240</v>
      </c>
      <c r="D49" s="28" t="s">
        <v>399</v>
      </c>
      <c r="E49" s="28" t="s">
        <v>241</v>
      </c>
      <c r="F49" s="29">
        <v>0</v>
      </c>
      <c r="G49" s="29">
        <v>1228</v>
      </c>
      <c r="H49" s="30">
        <v>1187</v>
      </c>
      <c r="I49" s="156">
        <v>1338956</v>
      </c>
      <c r="J49" s="169">
        <f t="shared" si="0"/>
        <v>1338.9559999999999</v>
      </c>
      <c r="K49" s="34">
        <v>1005</v>
      </c>
      <c r="L49" s="157">
        <v>2671110</v>
      </c>
      <c r="M49" s="169">
        <f t="shared" si="1"/>
        <v>2671.11</v>
      </c>
      <c r="N49" s="34">
        <v>875</v>
      </c>
      <c r="O49" s="157">
        <v>2433561</v>
      </c>
      <c r="P49" s="169">
        <f t="shared" si="2"/>
        <v>2433.5610000000001</v>
      </c>
      <c r="Q49" s="34">
        <v>875</v>
      </c>
      <c r="R49" s="157">
        <v>2460023</v>
      </c>
      <c r="S49" s="169">
        <f t="shared" si="3"/>
        <v>2460.0230000000001</v>
      </c>
      <c r="T49" s="34">
        <v>875</v>
      </c>
      <c r="U49" s="169">
        <f t="shared" si="4"/>
        <v>2460.0230000000001</v>
      </c>
    </row>
    <row r="50" spans="1:21" ht="66" customHeight="1">
      <c r="A50" s="154">
        <v>47</v>
      </c>
      <c r="B50" s="154" t="s">
        <v>398</v>
      </c>
      <c r="C50" s="28" t="s">
        <v>242</v>
      </c>
      <c r="D50" s="28" t="s">
        <v>399</v>
      </c>
      <c r="E50" s="28" t="s">
        <v>222</v>
      </c>
      <c r="F50" s="29">
        <f>3470+3950</f>
        <v>7420</v>
      </c>
      <c r="G50" s="29">
        <v>7420</v>
      </c>
      <c r="H50" s="30">
        <v>8612</v>
      </c>
      <c r="I50" s="156">
        <v>65931537</v>
      </c>
      <c r="J50" s="169">
        <f t="shared" si="0"/>
        <v>65931.536999999997</v>
      </c>
      <c r="K50" s="34">
        <v>8006</v>
      </c>
      <c r="L50" s="157">
        <v>73850029</v>
      </c>
      <c r="M50" s="169">
        <v>82189.995999999999</v>
      </c>
      <c r="N50" s="34">
        <v>8006</v>
      </c>
      <c r="O50" s="157">
        <v>72275515</v>
      </c>
      <c r="P50" s="169">
        <f t="shared" si="2"/>
        <v>72275.514999999999</v>
      </c>
      <c r="Q50" s="34">
        <v>8006</v>
      </c>
      <c r="R50" s="157">
        <v>75022598</v>
      </c>
      <c r="S50" s="169">
        <f t="shared" si="3"/>
        <v>75022.597999999998</v>
      </c>
      <c r="T50" s="34">
        <v>8006</v>
      </c>
      <c r="U50" s="169">
        <f t="shared" si="4"/>
        <v>75022.597999999998</v>
      </c>
    </row>
    <row r="51" spans="1:21" ht="68.25" customHeight="1">
      <c r="A51" s="154">
        <v>48</v>
      </c>
      <c r="B51" s="247" t="s">
        <v>404</v>
      </c>
      <c r="C51" s="28" t="s">
        <v>244</v>
      </c>
      <c r="D51" s="28"/>
      <c r="E51" s="28" t="s">
        <v>245</v>
      </c>
      <c r="F51" s="29"/>
      <c r="G51" s="29">
        <v>104</v>
      </c>
      <c r="H51" s="30">
        <v>64</v>
      </c>
      <c r="I51" s="29">
        <v>4959855</v>
      </c>
      <c r="J51" s="169">
        <f t="shared" si="0"/>
        <v>4959.8549999999996</v>
      </c>
      <c r="K51" s="34">
        <v>60</v>
      </c>
      <c r="L51" s="35">
        <v>5348661</v>
      </c>
      <c r="M51" s="169">
        <v>5145.6840000000002</v>
      </c>
      <c r="N51" s="34">
        <v>60</v>
      </c>
      <c r="O51" s="35">
        <v>6009355</v>
      </c>
      <c r="P51" s="169">
        <f t="shared" si="2"/>
        <v>6009.3549999999996</v>
      </c>
      <c r="Q51" s="34">
        <v>60</v>
      </c>
      <c r="R51" s="35">
        <v>6375440</v>
      </c>
      <c r="S51" s="169">
        <f t="shared" si="3"/>
        <v>6375.44</v>
      </c>
      <c r="T51" s="34">
        <v>60</v>
      </c>
      <c r="U51" s="169">
        <f>6400678/1000</f>
        <v>6400.6779999999999</v>
      </c>
    </row>
    <row r="52" spans="1:21" ht="69" customHeight="1">
      <c r="A52" s="154">
        <v>49</v>
      </c>
      <c r="B52" s="248"/>
      <c r="C52" s="28" t="s">
        <v>246</v>
      </c>
      <c r="D52" s="28"/>
      <c r="E52" s="28" t="s">
        <v>245</v>
      </c>
      <c r="F52" s="29"/>
      <c r="G52" s="29">
        <v>727</v>
      </c>
      <c r="H52" s="30">
        <v>761</v>
      </c>
      <c r="I52" s="29">
        <v>59440751</v>
      </c>
      <c r="J52" s="169">
        <f t="shared" si="0"/>
        <v>59440.750999999997</v>
      </c>
      <c r="K52" s="34">
        <v>784</v>
      </c>
      <c r="L52" s="35">
        <v>69889092</v>
      </c>
      <c r="M52" s="169">
        <v>67236.86</v>
      </c>
      <c r="N52" s="34">
        <v>784</v>
      </c>
      <c r="O52" s="35">
        <v>78522161</v>
      </c>
      <c r="P52" s="169">
        <f t="shared" si="2"/>
        <v>78522.160999999993</v>
      </c>
      <c r="Q52" s="34">
        <v>784</v>
      </c>
      <c r="R52" s="35">
        <v>83305650</v>
      </c>
      <c r="S52" s="169">
        <f t="shared" si="3"/>
        <v>83305.649999999994</v>
      </c>
      <c r="T52" s="34">
        <v>784</v>
      </c>
      <c r="U52" s="169">
        <v>83635.437000000005</v>
      </c>
    </row>
    <row r="53" spans="1:21" ht="81" customHeight="1">
      <c r="A53" s="154">
        <v>50</v>
      </c>
      <c r="B53" s="248"/>
      <c r="C53" s="28" t="s">
        <v>247</v>
      </c>
      <c r="D53" s="28"/>
      <c r="E53" s="28" t="s">
        <v>245</v>
      </c>
      <c r="F53" s="29"/>
      <c r="G53" s="29">
        <v>90</v>
      </c>
      <c r="H53" s="30">
        <v>115</v>
      </c>
      <c r="I53" s="29">
        <v>8757242</v>
      </c>
      <c r="J53" s="169">
        <f t="shared" si="0"/>
        <v>8757.2420000000002</v>
      </c>
      <c r="K53" s="34">
        <v>137</v>
      </c>
      <c r="L53" s="35">
        <v>12212763</v>
      </c>
      <c r="M53" s="169">
        <v>11749.299000000001</v>
      </c>
      <c r="N53" s="34">
        <v>137</v>
      </c>
      <c r="O53" s="35">
        <v>13721348</v>
      </c>
      <c r="P53" s="169">
        <f t="shared" si="2"/>
        <v>13721.348</v>
      </c>
      <c r="Q53" s="34">
        <v>137</v>
      </c>
      <c r="R53" s="35">
        <v>14557238</v>
      </c>
      <c r="S53" s="169">
        <f t="shared" si="3"/>
        <v>14557.237999999999</v>
      </c>
      <c r="T53" s="34">
        <v>137</v>
      </c>
      <c r="U53" s="169">
        <v>14614.867</v>
      </c>
    </row>
    <row r="54" spans="1:21" ht="50.1" customHeight="1">
      <c r="A54" s="154">
        <v>51</v>
      </c>
      <c r="B54" s="248"/>
      <c r="C54" s="28" t="s">
        <v>248</v>
      </c>
      <c r="D54" s="28"/>
      <c r="E54" s="28" t="s">
        <v>245</v>
      </c>
      <c r="F54" s="29"/>
      <c r="G54" s="29">
        <v>122</v>
      </c>
      <c r="H54" s="30">
        <v>118</v>
      </c>
      <c r="I54" s="29">
        <v>8912238</v>
      </c>
      <c r="J54" s="169">
        <f t="shared" si="0"/>
        <v>8912.2379999999994</v>
      </c>
      <c r="K54" s="34">
        <v>118</v>
      </c>
      <c r="L54" s="35">
        <v>10519021</v>
      </c>
      <c r="M54" s="169">
        <v>10119.833000000001</v>
      </c>
      <c r="N54" s="34">
        <v>118</v>
      </c>
      <c r="O54" s="35">
        <v>11818386</v>
      </c>
      <c r="P54" s="169">
        <f t="shared" si="2"/>
        <v>11818.386</v>
      </c>
      <c r="Q54" s="34">
        <v>118</v>
      </c>
      <c r="R54" s="35">
        <v>12538350</v>
      </c>
      <c r="S54" s="169">
        <f t="shared" si="3"/>
        <v>12538.35</v>
      </c>
      <c r="T54" s="34">
        <v>118</v>
      </c>
      <c r="U54" s="169">
        <v>12587.986000000001</v>
      </c>
    </row>
    <row r="55" spans="1:21" ht="25.5" customHeight="1">
      <c r="A55" s="154">
        <v>52</v>
      </c>
      <c r="B55" s="248"/>
      <c r="C55" s="28" t="s">
        <v>249</v>
      </c>
      <c r="D55" s="28"/>
      <c r="E55" s="28" t="s">
        <v>245</v>
      </c>
      <c r="F55" s="29"/>
      <c r="G55" s="29">
        <v>219</v>
      </c>
      <c r="H55" s="30">
        <v>185</v>
      </c>
      <c r="I55" s="29">
        <v>14802065</v>
      </c>
      <c r="J55" s="169">
        <f t="shared" si="0"/>
        <v>14802.065000000001</v>
      </c>
      <c r="K55" s="34">
        <v>192</v>
      </c>
      <c r="L55" s="35">
        <v>17115695</v>
      </c>
      <c r="M55" s="169">
        <v>16466.169000000002</v>
      </c>
      <c r="N55" s="34">
        <v>192</v>
      </c>
      <c r="O55" s="35">
        <v>19229916</v>
      </c>
      <c r="P55" s="169">
        <f t="shared" si="2"/>
        <v>19229.916000000001</v>
      </c>
      <c r="Q55" s="34">
        <v>192</v>
      </c>
      <c r="R55" s="35">
        <v>20401382</v>
      </c>
      <c r="S55" s="169">
        <f t="shared" si="3"/>
        <v>20401.382000000001</v>
      </c>
      <c r="T55" s="34">
        <v>192</v>
      </c>
      <c r="U55" s="169">
        <v>20482.147000000001</v>
      </c>
    </row>
    <row r="56" spans="1:21" ht="46.5" customHeight="1">
      <c r="A56" s="154">
        <v>53</v>
      </c>
      <c r="B56" s="249"/>
      <c r="C56" s="28" t="s">
        <v>250</v>
      </c>
      <c r="D56" s="28"/>
      <c r="E56" s="28" t="s">
        <v>245</v>
      </c>
      <c r="F56" s="29"/>
      <c r="G56" s="29">
        <v>10</v>
      </c>
      <c r="H56" s="30">
        <v>10</v>
      </c>
      <c r="I56" s="29">
        <v>774977</v>
      </c>
      <c r="J56" s="169">
        <f t="shared" si="0"/>
        <v>774.97699999999998</v>
      </c>
      <c r="K56" s="34">
        <v>9</v>
      </c>
      <c r="L56" s="35">
        <v>802298</v>
      </c>
      <c r="M56" s="169">
        <v>771.85199999999998</v>
      </c>
      <c r="N56" s="34">
        <v>9</v>
      </c>
      <c r="O56" s="35">
        <v>901402</v>
      </c>
      <c r="P56" s="169">
        <f t="shared" si="2"/>
        <v>901.40200000000004</v>
      </c>
      <c r="Q56" s="34">
        <v>9</v>
      </c>
      <c r="R56" s="35">
        <v>956315</v>
      </c>
      <c r="S56" s="169">
        <f t="shared" si="3"/>
        <v>956.31500000000005</v>
      </c>
      <c r="T56" s="34">
        <v>9</v>
      </c>
      <c r="U56" s="169">
        <v>960.1</v>
      </c>
    </row>
    <row r="57" spans="1:21" ht="41.25" customHeight="1">
      <c r="A57" s="325" t="s">
        <v>1</v>
      </c>
      <c r="B57" s="325"/>
      <c r="C57" s="326"/>
      <c r="D57" s="36" t="s">
        <v>2</v>
      </c>
      <c r="E57" s="36" t="s">
        <v>2</v>
      </c>
      <c r="F57" s="36" t="s">
        <v>2</v>
      </c>
      <c r="G57" s="36" t="s">
        <v>2</v>
      </c>
      <c r="H57" s="36" t="s">
        <v>2</v>
      </c>
      <c r="I57" s="37">
        <f>SUM(I4:I56)</f>
        <v>2605409104</v>
      </c>
      <c r="J57" s="170">
        <f>SUM(J4:J56)</f>
        <v>2605409.1039999994</v>
      </c>
      <c r="K57" s="36" t="s">
        <v>2</v>
      </c>
      <c r="L57" s="37">
        <f>SUM(L4:L56)</f>
        <v>2790055164</v>
      </c>
      <c r="M57" s="170">
        <f>SUM(M4:M56)</f>
        <v>2867445.6969999997</v>
      </c>
      <c r="N57" s="36" t="s">
        <v>2</v>
      </c>
      <c r="O57" s="37">
        <f>SUM(O4:O56)</f>
        <v>2864291357</v>
      </c>
      <c r="P57" s="170">
        <f>SUM(P4:P56)</f>
        <v>2956523.5649999995</v>
      </c>
      <c r="Q57" s="36" t="s">
        <v>2</v>
      </c>
      <c r="R57" s="37">
        <f>SUM(R4:R56)</f>
        <v>2964210102</v>
      </c>
      <c r="S57" s="170">
        <f>SUM(S4:S56)</f>
        <v>3075233.0949999997</v>
      </c>
      <c r="T57" s="36" t="s">
        <v>2</v>
      </c>
      <c r="U57" s="170">
        <f>SUM(U4:U56)</f>
        <v>3075623.1359999999</v>
      </c>
    </row>
    <row r="58" spans="1:21" ht="38.25" customHeight="1">
      <c r="A58" s="51"/>
      <c r="B58" s="51"/>
      <c r="C58" s="51"/>
      <c r="D58" s="51"/>
      <c r="E58" s="51"/>
      <c r="F58" s="51"/>
      <c r="G58" s="51"/>
    </row>
    <row r="59" spans="1:21" ht="24.95" customHeight="1">
      <c r="A59" s="51"/>
      <c r="B59" s="51"/>
      <c r="C59" s="51"/>
      <c r="D59" s="51"/>
      <c r="E59" s="51"/>
      <c r="F59" s="51"/>
      <c r="G59" s="51"/>
      <c r="I59" s="48">
        <f>I57-I58</f>
        <v>2605409104</v>
      </c>
      <c r="L59" s="48">
        <f>L57-L58</f>
        <v>2790055164</v>
      </c>
      <c r="O59" s="48">
        <f>O57-O58</f>
        <v>2864291357</v>
      </c>
      <c r="R59" s="48">
        <f>R57-R58</f>
        <v>2964210102</v>
      </c>
    </row>
    <row r="60" spans="1:21" ht="24.95" customHeight="1">
      <c r="A60" s="51"/>
      <c r="B60" s="51"/>
      <c r="C60" s="51"/>
      <c r="D60" s="51"/>
      <c r="E60" s="51"/>
      <c r="F60" s="51"/>
      <c r="G60" s="51"/>
      <c r="I60" s="48"/>
      <c r="L60" s="48"/>
      <c r="O60" s="48"/>
      <c r="R60" s="48"/>
    </row>
    <row r="61" spans="1:21" ht="24.95" customHeight="1">
      <c r="A61" s="51"/>
      <c r="B61" s="51"/>
      <c r="C61" s="51"/>
      <c r="D61" s="51"/>
      <c r="E61" s="51"/>
      <c r="F61" s="51"/>
      <c r="G61" s="51"/>
      <c r="I61" s="48"/>
      <c r="L61" s="48"/>
      <c r="O61" s="48"/>
      <c r="R61" s="48"/>
    </row>
    <row r="62" spans="1:21" ht="24.95" customHeight="1">
      <c r="A62" s="51"/>
      <c r="B62" s="51"/>
      <c r="C62" s="51"/>
      <c r="D62" s="51"/>
      <c r="E62" s="51"/>
      <c r="F62" s="51"/>
      <c r="G62" s="51"/>
    </row>
    <row r="63" spans="1:21" ht="24.95" customHeight="1">
      <c r="A63" s="51"/>
      <c r="B63" s="51"/>
      <c r="C63" s="51"/>
      <c r="D63" s="51"/>
      <c r="E63" s="51"/>
      <c r="F63" s="51"/>
      <c r="G63" s="51"/>
    </row>
    <row r="64" spans="1:21" ht="24.95" customHeight="1">
      <c r="A64" s="51"/>
      <c r="B64" s="51"/>
      <c r="C64" s="51"/>
      <c r="D64" s="51"/>
      <c r="E64" s="51"/>
      <c r="F64" s="51"/>
      <c r="G64" s="51"/>
    </row>
    <row r="65" spans="1:7">
      <c r="A65" s="51"/>
      <c r="B65" s="51"/>
      <c r="C65" s="51"/>
      <c r="D65" s="51"/>
      <c r="E65" s="51"/>
      <c r="F65" s="51"/>
      <c r="G65" s="51"/>
    </row>
    <row r="66" spans="1:7">
      <c r="A66" s="51"/>
      <c r="B66" s="51"/>
      <c r="C66" s="51"/>
      <c r="D66" s="51"/>
      <c r="E66" s="51"/>
      <c r="F66" s="51"/>
      <c r="G66" s="51"/>
    </row>
    <row r="67" spans="1:7">
      <c r="A67" s="51"/>
      <c r="B67" s="51"/>
      <c r="C67" s="51"/>
      <c r="D67" s="51"/>
      <c r="E67" s="51"/>
      <c r="F67" s="51"/>
      <c r="G67" s="51"/>
    </row>
    <row r="68" spans="1:7">
      <c r="A68" s="51"/>
      <c r="B68" s="51"/>
      <c r="C68" s="51"/>
      <c r="D68" s="51"/>
      <c r="E68" s="51"/>
      <c r="F68" s="51"/>
      <c r="G68" s="51"/>
    </row>
    <row r="69" spans="1:7">
      <c r="A69" s="51"/>
      <c r="B69" s="51"/>
      <c r="C69" s="51"/>
      <c r="D69" s="51"/>
      <c r="E69" s="51"/>
      <c r="F69" s="51"/>
      <c r="G69" s="51"/>
    </row>
    <row r="70" spans="1:7">
      <c r="A70" s="51"/>
      <c r="B70" s="51"/>
      <c r="C70" s="51"/>
      <c r="D70" s="51"/>
      <c r="E70" s="51"/>
      <c r="F70" s="51"/>
      <c r="G70" s="51"/>
    </row>
    <row r="71" spans="1:7">
      <c r="A71" s="51"/>
      <c r="B71" s="51"/>
      <c r="C71" s="51"/>
      <c r="D71" s="51"/>
      <c r="E71" s="51"/>
      <c r="F71" s="51"/>
      <c r="G71" s="51"/>
    </row>
    <row r="72" spans="1:7">
      <c r="A72" s="51"/>
      <c r="B72" s="51"/>
      <c r="C72" s="51"/>
      <c r="D72" s="51"/>
      <c r="E72" s="51"/>
      <c r="F72" s="51"/>
      <c r="G72" s="51"/>
    </row>
  </sheetData>
  <sheetProtection insertColumns="0" insertRows="0" insertHyperlinks="0" deleteColumns="0" deleteRows="0" selectLockedCells="1" selectUnlockedCells="1"/>
  <mergeCells count="11">
    <mergeCell ref="A57:C57"/>
    <mergeCell ref="B51:B56"/>
    <mergeCell ref="C1:U1"/>
    <mergeCell ref="A2:A3"/>
    <mergeCell ref="B2:B3"/>
    <mergeCell ref="C2:C3"/>
    <mergeCell ref="D2:D3"/>
    <mergeCell ref="E2:E3"/>
    <mergeCell ref="H2:J2"/>
    <mergeCell ref="T2:U2"/>
    <mergeCell ref="F3:H3"/>
  </mergeCells>
  <conditionalFormatting sqref="E54:F54">
    <cfRule type="expression" dxfId="17" priority="1" stopIfTrue="1">
      <formula>HasError()</formula>
    </cfRule>
    <cfRule type="expression" dxfId="16" priority="2" stopIfTrue="1">
      <formula>LockedByCondition()</formula>
    </cfRule>
    <cfRule type="expression" dxfId="15" priority="3" stopIfTrue="1">
      <formula>Locked()</formula>
    </cfRule>
  </conditionalFormatting>
  <printOptions horizontalCentered="1"/>
  <pageMargins left="0.28000000000000003" right="0.23" top="0.27559055118110237" bottom="0.27559055118110237" header="0.27559055118110237" footer="0.27559055118110237"/>
  <pageSetup paperSize="9" scale="4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2:O34"/>
  <sheetViews>
    <sheetView view="pageBreakPreview" topLeftCell="A13" zoomScale="55" zoomScaleNormal="70" zoomScaleSheetLayoutView="55" workbookViewId="0">
      <selection activeCell="F12" sqref="F12"/>
    </sheetView>
  </sheetViews>
  <sheetFormatPr defaultColWidth="9.140625" defaultRowHeight="15.75"/>
  <cols>
    <col min="1" max="1" width="9.140625" style="1"/>
    <col min="2" max="2" width="27" style="1" customWidth="1"/>
    <col min="3" max="3" width="37.7109375" style="1" customWidth="1"/>
    <col min="4" max="4" width="29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383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26">
      <c r="A9" s="235"/>
      <c r="B9" s="237"/>
      <c r="C9" s="237"/>
      <c r="D9" s="237"/>
      <c r="E9" s="237"/>
      <c r="F9" s="177" t="s">
        <v>6</v>
      </c>
      <c r="G9" s="177" t="s">
        <v>7</v>
      </c>
      <c r="H9" s="177" t="s">
        <v>8</v>
      </c>
      <c r="I9" s="177" t="s">
        <v>9</v>
      </c>
      <c r="J9" s="177" t="s">
        <v>8</v>
      </c>
      <c r="K9" s="177" t="s">
        <v>10</v>
      </c>
      <c r="L9" s="177" t="s">
        <v>11</v>
      </c>
      <c r="M9" s="177" t="s">
        <v>10</v>
      </c>
      <c r="N9" s="177" t="s">
        <v>8</v>
      </c>
      <c r="O9" s="177" t="s">
        <v>10</v>
      </c>
    </row>
    <row r="10" spans="1:15" s="4" customFormat="1" ht="21" customHeight="1">
      <c r="A10" s="180">
        <v>1</v>
      </c>
      <c r="B10" s="180">
        <v>2</v>
      </c>
      <c r="C10" s="180">
        <v>3</v>
      </c>
      <c r="D10" s="180">
        <v>4</v>
      </c>
      <c r="E10" s="180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214.5" customHeight="1">
      <c r="A11" s="180"/>
      <c r="B11" s="177" t="s">
        <v>134</v>
      </c>
      <c r="C11" s="177" t="s">
        <v>384</v>
      </c>
      <c r="D11" s="177" t="s">
        <v>385</v>
      </c>
      <c r="E11" s="180" t="s">
        <v>39</v>
      </c>
      <c r="F11" s="23">
        <v>19608</v>
      </c>
      <c r="G11" s="6">
        <v>1079549.3</v>
      </c>
      <c r="H11" s="3">
        <v>19421</v>
      </c>
      <c r="I11" s="6">
        <v>1126077.8999999999</v>
      </c>
      <c r="J11" s="3">
        <v>19429</v>
      </c>
      <c r="K11" s="6">
        <v>1183507.8999999999</v>
      </c>
      <c r="L11" s="3">
        <v>19459</v>
      </c>
      <c r="M11" s="6">
        <v>1255524.3999999999</v>
      </c>
      <c r="N11" s="3">
        <v>19459</v>
      </c>
      <c r="O11" s="6">
        <v>1255524.3999999999</v>
      </c>
    </row>
    <row r="12" spans="1:15" s="4" customFormat="1" ht="231.75" customHeight="1">
      <c r="A12" s="180"/>
      <c r="B12" s="177" t="s">
        <v>134</v>
      </c>
      <c r="C12" s="177" t="s">
        <v>386</v>
      </c>
      <c r="D12" s="177" t="s">
        <v>385</v>
      </c>
      <c r="E12" s="180" t="s">
        <v>39</v>
      </c>
      <c r="F12" s="3">
        <v>593</v>
      </c>
      <c r="G12" s="6">
        <v>14708.4</v>
      </c>
      <c r="H12" s="3">
        <v>672</v>
      </c>
      <c r="I12" s="6">
        <v>15342.3</v>
      </c>
      <c r="J12" s="3">
        <v>672</v>
      </c>
      <c r="K12" s="6">
        <v>16124.7</v>
      </c>
      <c r="L12" s="3">
        <v>672</v>
      </c>
      <c r="M12" s="6">
        <v>17105.900000000001</v>
      </c>
      <c r="N12" s="3">
        <v>672</v>
      </c>
      <c r="O12" s="6">
        <v>17105.900000000001</v>
      </c>
    </row>
    <row r="13" spans="1:15" s="4" customFormat="1" ht="224.25" customHeight="1">
      <c r="A13" s="180"/>
      <c r="B13" s="177" t="s">
        <v>134</v>
      </c>
      <c r="C13" s="177" t="s">
        <v>387</v>
      </c>
      <c r="D13" s="177" t="s">
        <v>385</v>
      </c>
      <c r="E13" s="180" t="s">
        <v>39</v>
      </c>
      <c r="F13" s="3">
        <v>1979</v>
      </c>
      <c r="G13" s="6">
        <v>830252.8</v>
      </c>
      <c r="H13" s="3">
        <v>2040</v>
      </c>
      <c r="I13" s="6">
        <v>866049.1</v>
      </c>
      <c r="J13" s="3">
        <v>2033</v>
      </c>
      <c r="K13" s="6">
        <v>910865.4</v>
      </c>
      <c r="L13" s="3">
        <v>2033</v>
      </c>
      <c r="M13" s="6">
        <v>966300.9</v>
      </c>
      <c r="N13" s="3">
        <v>2033</v>
      </c>
      <c r="O13" s="6">
        <v>966300.9</v>
      </c>
    </row>
    <row r="14" spans="1:15" s="141" customFormat="1" ht="409.5">
      <c r="A14" s="136"/>
      <c r="B14" s="179" t="s">
        <v>134</v>
      </c>
      <c r="C14" s="179" t="s">
        <v>388</v>
      </c>
      <c r="D14" s="179" t="s">
        <v>389</v>
      </c>
      <c r="E14" s="179" t="s">
        <v>39</v>
      </c>
      <c r="F14" s="23">
        <v>260</v>
      </c>
      <c r="G14" s="24">
        <v>7586.5</v>
      </c>
      <c r="H14" s="23">
        <v>240</v>
      </c>
      <c r="I14" s="24">
        <v>8595.4</v>
      </c>
      <c r="J14" s="23">
        <v>200</v>
      </c>
      <c r="K14" s="24">
        <v>8077.9129999999996</v>
      </c>
      <c r="L14" s="23">
        <v>150</v>
      </c>
      <c r="M14" s="24">
        <v>8077.9129999999996</v>
      </c>
      <c r="N14" s="23">
        <v>150</v>
      </c>
      <c r="O14" s="24">
        <v>8077.9129999999996</v>
      </c>
    </row>
    <row r="15" spans="1:15" ht="74.25" customHeight="1">
      <c r="A15" s="180"/>
      <c r="B15" s="179" t="s">
        <v>134</v>
      </c>
      <c r="C15" s="137" t="s">
        <v>390</v>
      </c>
      <c r="D15" s="179" t="s">
        <v>391</v>
      </c>
      <c r="E15" s="179" t="s">
        <v>39</v>
      </c>
      <c r="F15" s="138">
        <v>193</v>
      </c>
      <c r="G15" s="24">
        <v>1785.3</v>
      </c>
      <c r="H15" s="139">
        <v>400</v>
      </c>
      <c r="I15" s="24">
        <v>6517.2</v>
      </c>
      <c r="J15" s="139">
        <v>400</v>
      </c>
      <c r="K15" s="138">
        <v>6517.2</v>
      </c>
      <c r="L15" s="23">
        <v>400</v>
      </c>
      <c r="M15" s="138">
        <v>6517.2</v>
      </c>
      <c r="N15" s="23">
        <v>400</v>
      </c>
      <c r="O15" s="138">
        <v>6517.2</v>
      </c>
    </row>
    <row r="16" spans="1:15" s="11" customFormat="1" ht="26.25" customHeight="1" thickBot="1">
      <c r="A16" s="239" t="s">
        <v>1</v>
      </c>
      <c r="B16" s="240"/>
      <c r="C16" s="241"/>
      <c r="D16" s="7" t="s">
        <v>2</v>
      </c>
      <c r="E16" s="7" t="s">
        <v>2</v>
      </c>
      <c r="F16" s="7" t="s">
        <v>2</v>
      </c>
      <c r="G16" s="8">
        <f>G11+G12+G13+G14+G15</f>
        <v>1933882.3</v>
      </c>
      <c r="H16" s="7" t="s">
        <v>2</v>
      </c>
      <c r="I16" s="8">
        <f>I11+I12+I13+I14+I15</f>
        <v>2022581.8999999997</v>
      </c>
      <c r="J16" s="7" t="s">
        <v>2</v>
      </c>
      <c r="K16" s="8">
        <f>K11+K12+K13+K14+K15</f>
        <v>2125093.1130000004</v>
      </c>
      <c r="L16" s="7" t="s">
        <v>2</v>
      </c>
      <c r="M16" s="8">
        <f>M11+M12+M13+M14+M15</f>
        <v>2253526.3130000001</v>
      </c>
      <c r="N16" s="7" t="s">
        <v>2</v>
      </c>
      <c r="O16" s="8">
        <f>O11+O12+O13+O14+O15</f>
        <v>2253526.3130000001</v>
      </c>
    </row>
    <row r="17" spans="1:15" s="11" customFormat="1" ht="30.75" customHeight="1">
      <c r="A17" s="9"/>
      <c r="B17" s="9"/>
      <c r="C17" s="178"/>
      <c r="D17" s="9"/>
      <c r="E17" s="9"/>
      <c r="F17" s="9"/>
      <c r="G17" s="9"/>
      <c r="H17" s="9"/>
      <c r="I17" s="10"/>
      <c r="J17" s="10"/>
      <c r="K17" s="10"/>
      <c r="L17" s="10"/>
      <c r="M17" s="10"/>
      <c r="N17" s="10"/>
      <c r="O17" s="10"/>
    </row>
    <row r="18" spans="1:15" s="11" customFormat="1" ht="18.75">
      <c r="A18" s="21"/>
      <c r="B18" s="21"/>
      <c r="C18" s="181"/>
      <c r="D18" s="181"/>
      <c r="E18" s="181"/>
      <c r="F18" s="13"/>
      <c r="G18" s="13"/>
      <c r="H18" s="181"/>
      <c r="I18" s="13"/>
      <c r="J18" s="12"/>
      <c r="K18" s="13"/>
      <c r="L18" s="12"/>
      <c r="M18" s="13"/>
      <c r="N18" s="12"/>
      <c r="O18" s="13"/>
    </row>
    <row r="19" spans="1:15" s="11" customFormat="1">
      <c r="A19" s="243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</row>
    <row r="20" spans="1:15" s="11" customFormat="1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</row>
    <row r="21" spans="1:15" s="11" customFormat="1">
      <c r="A21" s="14"/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s="11" customFormat="1">
      <c r="A22" s="14"/>
      <c r="B22" s="14"/>
      <c r="C22" s="14"/>
      <c r="D22" s="14"/>
      <c r="E22" s="14"/>
      <c r="F22" s="15"/>
      <c r="G22" s="15"/>
      <c r="H22" s="15"/>
      <c r="I22" s="172"/>
      <c r="J22" s="15"/>
      <c r="K22" s="15"/>
      <c r="L22" s="15"/>
      <c r="M22" s="15"/>
      <c r="N22" s="15"/>
      <c r="O22" s="15"/>
    </row>
    <row r="23" spans="1:15" s="11" customFormat="1">
      <c r="A23" s="245"/>
      <c r="B23" s="245"/>
      <c r="C23" s="246"/>
      <c r="D23" s="12"/>
      <c r="E23" s="12"/>
      <c r="F23" s="12"/>
      <c r="G23" s="13"/>
      <c r="H23" s="12"/>
      <c r="I23" s="13"/>
      <c r="J23" s="12"/>
      <c r="K23" s="13"/>
      <c r="L23" s="12"/>
      <c r="M23" s="13"/>
      <c r="N23" s="12"/>
      <c r="O23" s="13"/>
    </row>
    <row r="24" spans="1:15" s="11" customFormat="1"/>
    <row r="25" spans="1:15" s="11" customFormat="1">
      <c r="A25" s="231"/>
      <c r="B25" s="231"/>
      <c r="C25" s="231"/>
      <c r="D25" s="231"/>
      <c r="E25" s="231"/>
      <c r="F25" s="9"/>
      <c r="G25" s="9"/>
      <c r="H25" s="9"/>
      <c r="I25" s="9"/>
      <c r="J25" s="9"/>
      <c r="K25" s="9"/>
      <c r="L25" s="9"/>
      <c r="M25" s="9"/>
      <c r="N25" s="9"/>
    </row>
    <row r="26" spans="1:15" s="11" customFormat="1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</row>
    <row r="27" spans="1:15" s="11" customFormat="1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78"/>
      <c r="N27" s="178"/>
    </row>
    <row r="28" spans="1:15" s="11" customFormat="1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</row>
    <row r="29" spans="1:15" s="11" customFormat="1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</row>
    <row r="30" spans="1:15" s="11" customFormat="1"/>
    <row r="31" spans="1:15" s="11" customFormat="1">
      <c r="D31" s="226"/>
      <c r="E31" s="227"/>
    </row>
    <row r="32" spans="1:15" s="11" customFormat="1">
      <c r="D32" s="226"/>
      <c r="E32" s="227"/>
    </row>
    <row r="33" spans="1:15" s="11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11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19">
    <mergeCell ref="A25:E25"/>
    <mergeCell ref="A26:N26"/>
    <mergeCell ref="A27:L27"/>
    <mergeCell ref="D31:E31"/>
    <mergeCell ref="D32:E32"/>
    <mergeCell ref="A2:O6"/>
    <mergeCell ref="A8:A9"/>
    <mergeCell ref="B8:B9"/>
    <mergeCell ref="C8:C9"/>
    <mergeCell ref="D8:D9"/>
    <mergeCell ref="E8:E9"/>
    <mergeCell ref="F8:G8"/>
    <mergeCell ref="H8:I8"/>
    <mergeCell ref="J8:K8"/>
    <mergeCell ref="L8:M8"/>
    <mergeCell ref="N8:O8"/>
    <mergeCell ref="A16:C16"/>
    <mergeCell ref="A19:O19"/>
    <mergeCell ref="A23:C2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2:S44"/>
  <sheetViews>
    <sheetView view="pageBreakPreview" zoomScale="60" zoomScaleNormal="70" workbookViewId="0">
      <selection activeCell="A38" sqref="A38:N38"/>
    </sheetView>
  </sheetViews>
  <sheetFormatPr defaultColWidth="9.140625" defaultRowHeight="15.75"/>
  <cols>
    <col min="1" max="1" width="9.140625" style="1"/>
    <col min="2" max="2" width="23" style="1" customWidth="1"/>
    <col min="3" max="3" width="30" style="1" customWidth="1"/>
    <col min="4" max="4" width="21" style="1" customWidth="1"/>
    <col min="5" max="5" width="21.285156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8" width="9.140625" style="1"/>
    <col min="19" max="19" width="25.5703125" style="1" customWidth="1"/>
    <col min="20" max="16384" width="9.140625" style="1"/>
  </cols>
  <sheetData>
    <row r="2" spans="1:19" ht="15" customHeight="1">
      <c r="A2" s="232" t="s">
        <v>324</v>
      </c>
      <c r="B2" s="232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9" ht="31.5" customHeight="1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9" ht="7.5" customHeight="1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9" ht="15" hidden="1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19" ht="15" hidden="1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</row>
    <row r="7" spans="1:19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9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71" t="s">
        <v>261</v>
      </c>
      <c r="I8" s="271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9" ht="126">
      <c r="A9" s="235"/>
      <c r="B9" s="237"/>
      <c r="C9" s="237"/>
      <c r="D9" s="237"/>
      <c r="E9" s="237"/>
      <c r="F9" s="215" t="s">
        <v>6</v>
      </c>
      <c r="G9" s="215" t="s">
        <v>7</v>
      </c>
      <c r="H9" s="215" t="s">
        <v>8</v>
      </c>
      <c r="I9" s="215" t="s">
        <v>9</v>
      </c>
      <c r="J9" s="215" t="s">
        <v>8</v>
      </c>
      <c r="K9" s="215" t="s">
        <v>10</v>
      </c>
      <c r="L9" s="215" t="s">
        <v>11</v>
      </c>
      <c r="M9" s="215" t="s">
        <v>10</v>
      </c>
      <c r="N9" s="215" t="s">
        <v>8</v>
      </c>
      <c r="O9" s="215" t="s">
        <v>10</v>
      </c>
      <c r="S9" s="222"/>
    </row>
    <row r="10" spans="1:19" s="4" customFormat="1" ht="21" customHeight="1">
      <c r="A10" s="218">
        <v>1</v>
      </c>
      <c r="B10" s="218">
        <v>2</v>
      </c>
      <c r="C10" s="218">
        <v>3</v>
      </c>
      <c r="D10" s="218">
        <v>4</v>
      </c>
      <c r="E10" s="218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9" s="4" customFormat="1" ht="78.75" customHeight="1">
      <c r="A11" s="267">
        <v>1</v>
      </c>
      <c r="B11" s="264" t="s">
        <v>43</v>
      </c>
      <c r="C11" s="25" t="s">
        <v>151</v>
      </c>
      <c r="D11" s="26" t="s">
        <v>152</v>
      </c>
      <c r="E11" s="26" t="s">
        <v>153</v>
      </c>
      <c r="F11" s="23">
        <v>226602</v>
      </c>
      <c r="G11" s="24">
        <v>52669.917000000001</v>
      </c>
      <c r="H11" s="23">
        <v>251300</v>
      </c>
      <c r="I11" s="24">
        <v>64866.298000000003</v>
      </c>
      <c r="J11" s="23">
        <v>251300</v>
      </c>
      <c r="K11" s="24">
        <v>77875.001999999993</v>
      </c>
      <c r="L11" s="23">
        <v>251300</v>
      </c>
      <c r="M11" s="24">
        <v>83163.144</v>
      </c>
      <c r="N11" s="23">
        <v>251300</v>
      </c>
      <c r="O11" s="24">
        <v>83163.144</v>
      </c>
    </row>
    <row r="12" spans="1:19" s="4" customFormat="1" ht="97.5" customHeight="1">
      <c r="A12" s="268"/>
      <c r="B12" s="265"/>
      <c r="C12" s="25" t="s">
        <v>154</v>
      </c>
      <c r="D12" s="26" t="s">
        <v>26</v>
      </c>
      <c r="E12" s="26" t="s">
        <v>155</v>
      </c>
      <c r="F12" s="23">
        <v>6400</v>
      </c>
      <c r="G12" s="24">
        <v>14173.865</v>
      </c>
      <c r="H12" s="23">
        <v>6400</v>
      </c>
      <c r="I12" s="24">
        <v>23558.45</v>
      </c>
      <c r="J12" s="23">
        <v>6400</v>
      </c>
      <c r="K12" s="24">
        <v>25558.45</v>
      </c>
      <c r="L12" s="23">
        <v>6400</v>
      </c>
      <c r="M12" s="24">
        <v>25568.45</v>
      </c>
      <c r="N12" s="23">
        <v>6400</v>
      </c>
      <c r="O12" s="24">
        <v>25568.45</v>
      </c>
    </row>
    <row r="13" spans="1:19" s="4" customFormat="1" ht="51" customHeight="1">
      <c r="A13" s="268"/>
      <c r="B13" s="265"/>
      <c r="C13" s="25" t="s">
        <v>47</v>
      </c>
      <c r="D13" s="26" t="s">
        <v>26</v>
      </c>
      <c r="E13" s="26" t="s">
        <v>155</v>
      </c>
      <c r="F13" s="23">
        <v>6400</v>
      </c>
      <c r="G13" s="24">
        <v>4890.4790000000003</v>
      </c>
      <c r="H13" s="23">
        <v>6400</v>
      </c>
      <c r="I13" s="24">
        <v>13292.778</v>
      </c>
      <c r="J13" s="23">
        <v>6400</v>
      </c>
      <c r="K13" s="24">
        <v>13992.778</v>
      </c>
      <c r="L13" s="23">
        <v>6400</v>
      </c>
      <c r="M13" s="24">
        <v>14215.941999999999</v>
      </c>
      <c r="N13" s="23">
        <v>6400</v>
      </c>
      <c r="O13" s="24">
        <v>14215.941999999999</v>
      </c>
    </row>
    <row r="14" spans="1:19" s="4" customFormat="1" ht="51" customHeight="1">
      <c r="A14" s="268"/>
      <c r="B14" s="265"/>
      <c r="C14" s="25" t="s">
        <v>156</v>
      </c>
      <c r="D14" s="26" t="s">
        <v>152</v>
      </c>
      <c r="E14" s="26" t="s">
        <v>157</v>
      </c>
      <c r="F14" s="23">
        <v>441127</v>
      </c>
      <c r="G14" s="24">
        <v>120189.603</v>
      </c>
      <c r="H14" s="23">
        <v>604950</v>
      </c>
      <c r="I14" s="24">
        <v>128100.777</v>
      </c>
      <c r="J14" s="23">
        <v>604950</v>
      </c>
      <c r="K14" s="24">
        <v>149897.67499999999</v>
      </c>
      <c r="L14" s="23">
        <v>604950</v>
      </c>
      <c r="M14" s="24">
        <v>174662.97500000001</v>
      </c>
      <c r="N14" s="23">
        <v>604950</v>
      </c>
      <c r="O14" s="24">
        <v>174662.97500000001</v>
      </c>
    </row>
    <row r="15" spans="1:19" s="4" customFormat="1" ht="93.75" customHeight="1">
      <c r="A15" s="268"/>
      <c r="B15" s="265"/>
      <c r="C15" s="25" t="s">
        <v>158</v>
      </c>
      <c r="D15" s="26" t="s">
        <v>26</v>
      </c>
      <c r="E15" s="26" t="s">
        <v>159</v>
      </c>
      <c r="F15" s="23">
        <v>651102</v>
      </c>
      <c r="G15" s="24">
        <v>120189.603</v>
      </c>
      <c r="H15" s="23">
        <v>651413</v>
      </c>
      <c r="I15" s="24">
        <v>120918.13</v>
      </c>
      <c r="J15" s="23">
        <v>651413</v>
      </c>
      <c r="K15" s="24">
        <v>138299.217</v>
      </c>
      <c r="L15" s="23">
        <v>651413</v>
      </c>
      <c r="M15" s="24">
        <v>131099.217</v>
      </c>
      <c r="N15" s="23">
        <v>651413</v>
      </c>
      <c r="O15" s="24">
        <v>131099.217</v>
      </c>
    </row>
    <row r="16" spans="1:19" s="4" customFormat="1" ht="68.25" customHeight="1">
      <c r="A16" s="268"/>
      <c r="B16" s="265"/>
      <c r="C16" s="25" t="s">
        <v>160</v>
      </c>
      <c r="D16" s="26" t="s">
        <v>26</v>
      </c>
      <c r="E16" s="26" t="s">
        <v>161</v>
      </c>
      <c r="F16" s="23">
        <f>6+4</f>
        <v>10</v>
      </c>
      <c r="G16" s="24">
        <f>62335.82+6440.098</f>
        <v>68775.918000000005</v>
      </c>
      <c r="H16" s="23">
        <v>11</v>
      </c>
      <c r="I16" s="24">
        <v>72430.001999999993</v>
      </c>
      <c r="J16" s="23">
        <v>11</v>
      </c>
      <c r="K16" s="24">
        <v>75094.714000000007</v>
      </c>
      <c r="L16" s="23">
        <v>11</v>
      </c>
      <c r="M16" s="24">
        <v>77044.467000000004</v>
      </c>
      <c r="N16" s="23">
        <v>11</v>
      </c>
      <c r="O16" s="24">
        <v>76983.167000000001</v>
      </c>
    </row>
    <row r="17" spans="1:15" s="4" customFormat="1" ht="51" customHeight="1">
      <c r="A17" s="268"/>
      <c r="B17" s="265"/>
      <c r="C17" s="25" t="s">
        <v>162</v>
      </c>
      <c r="D17" s="26" t="s">
        <v>152</v>
      </c>
      <c r="E17" s="26" t="s">
        <v>163</v>
      </c>
      <c r="F17" s="23">
        <f>72591+4592</f>
        <v>77183</v>
      </c>
      <c r="G17" s="24">
        <f>61856.414+6440.099</f>
        <v>68296.512999999992</v>
      </c>
      <c r="H17" s="23">
        <f>202510+11660</f>
        <v>214170</v>
      </c>
      <c r="I17" s="24">
        <v>72430.331999999995</v>
      </c>
      <c r="J17" s="23">
        <f>202510+11660</f>
        <v>214170</v>
      </c>
      <c r="K17" s="24">
        <v>81738.816999999995</v>
      </c>
      <c r="L17" s="23">
        <f>202510+11660</f>
        <v>214170</v>
      </c>
      <c r="M17" s="24">
        <v>97088.569000000003</v>
      </c>
      <c r="N17" s="23">
        <f>202510+11660</f>
        <v>214170</v>
      </c>
      <c r="O17" s="24">
        <v>97088.569000000003</v>
      </c>
    </row>
    <row r="18" spans="1:15" s="4" customFormat="1" ht="64.5" customHeight="1">
      <c r="A18" s="268"/>
      <c r="B18" s="265"/>
      <c r="C18" s="5" t="s">
        <v>45</v>
      </c>
      <c r="D18" s="26" t="s">
        <v>26</v>
      </c>
      <c r="E18" s="26" t="s">
        <v>164</v>
      </c>
      <c r="F18" s="23">
        <v>198</v>
      </c>
      <c r="G18" s="24">
        <v>76605.710999999996</v>
      </c>
      <c r="H18" s="23">
        <v>300</v>
      </c>
      <c r="I18" s="24">
        <v>73352.627999999997</v>
      </c>
      <c r="J18" s="23">
        <v>300</v>
      </c>
      <c r="K18" s="24">
        <v>84340.376000000004</v>
      </c>
      <c r="L18" s="23">
        <v>300</v>
      </c>
      <c r="M18" s="24">
        <v>82220.464999999997</v>
      </c>
      <c r="N18" s="23">
        <v>300</v>
      </c>
      <c r="O18" s="24">
        <v>82220.464999999997</v>
      </c>
    </row>
    <row r="19" spans="1:15" s="4" customFormat="1" ht="36.75" customHeight="1">
      <c r="A19" s="268"/>
      <c r="B19" s="265"/>
      <c r="C19" s="25" t="s">
        <v>44</v>
      </c>
      <c r="D19" s="26" t="s">
        <v>152</v>
      </c>
      <c r="E19" s="26" t="s">
        <v>163</v>
      </c>
      <c r="F19" s="23">
        <v>49999</v>
      </c>
      <c r="G19" s="24">
        <v>96874.611000000004</v>
      </c>
      <c r="H19" s="23">
        <v>253330</v>
      </c>
      <c r="I19" s="24">
        <v>110655.79</v>
      </c>
      <c r="J19" s="23">
        <v>253330</v>
      </c>
      <c r="K19" s="24">
        <v>118957.012</v>
      </c>
      <c r="L19" s="23">
        <v>253330</v>
      </c>
      <c r="M19" s="24">
        <v>155073.71799999999</v>
      </c>
      <c r="N19" s="23">
        <v>253330</v>
      </c>
      <c r="O19" s="24">
        <v>155073.71799999999</v>
      </c>
    </row>
    <row r="20" spans="1:15" s="4" customFormat="1" ht="81.75" customHeight="1">
      <c r="A20" s="268"/>
      <c r="B20" s="265"/>
      <c r="C20" s="25" t="s">
        <v>165</v>
      </c>
      <c r="D20" s="26" t="s">
        <v>26</v>
      </c>
      <c r="E20" s="26" t="s">
        <v>166</v>
      </c>
      <c r="F20" s="23">
        <v>7109</v>
      </c>
      <c r="G20" s="24">
        <v>22724.258000000002</v>
      </c>
      <c r="H20" s="23">
        <v>7400</v>
      </c>
      <c r="I20" s="24">
        <v>24217.71</v>
      </c>
      <c r="J20" s="23">
        <v>7400</v>
      </c>
      <c r="K20" s="24">
        <v>27125.119999999999</v>
      </c>
      <c r="L20" s="23">
        <v>7400</v>
      </c>
      <c r="M20" s="24">
        <v>27125.119999999999</v>
      </c>
      <c r="N20" s="23">
        <v>7400</v>
      </c>
      <c r="O20" s="24">
        <v>27186.42</v>
      </c>
    </row>
    <row r="21" spans="1:15" s="4" customFormat="1" ht="82.5" customHeight="1">
      <c r="A21" s="268"/>
      <c r="B21" s="265"/>
      <c r="C21" s="25" t="s">
        <v>167</v>
      </c>
      <c r="D21" s="26" t="s">
        <v>26</v>
      </c>
      <c r="E21" s="26" t="s">
        <v>168</v>
      </c>
      <c r="F21" s="23">
        <v>230</v>
      </c>
      <c r="G21" s="24">
        <v>67425.994000000006</v>
      </c>
      <c r="H21" s="23">
        <v>250</v>
      </c>
      <c r="I21" s="24">
        <v>70350.702000000005</v>
      </c>
      <c r="J21" s="23">
        <v>250</v>
      </c>
      <c r="K21" s="24">
        <v>81802.366999999998</v>
      </c>
      <c r="L21" s="23">
        <v>250</v>
      </c>
      <c r="M21" s="24">
        <v>82102.366999999998</v>
      </c>
      <c r="N21" s="23">
        <v>250</v>
      </c>
      <c r="O21" s="24">
        <v>82102.366999999998</v>
      </c>
    </row>
    <row r="22" spans="1:15" s="4" customFormat="1" ht="135.75" customHeight="1">
      <c r="A22" s="268"/>
      <c r="B22" s="265"/>
      <c r="C22" s="25" t="s">
        <v>169</v>
      </c>
      <c r="D22" s="26" t="s">
        <v>152</v>
      </c>
      <c r="E22" s="26" t="s">
        <v>40</v>
      </c>
      <c r="F22" s="23">
        <v>8980</v>
      </c>
      <c r="G22" s="24">
        <v>6267.0410000000002</v>
      </c>
      <c r="H22" s="23">
        <v>8980</v>
      </c>
      <c r="I22" s="24">
        <v>6364.0209999999997</v>
      </c>
      <c r="J22" s="23">
        <v>8980</v>
      </c>
      <c r="K22" s="24">
        <v>6364.0209999999997</v>
      </c>
      <c r="L22" s="23">
        <v>8980</v>
      </c>
      <c r="M22" s="24">
        <v>6364.0209999999997</v>
      </c>
      <c r="N22" s="23">
        <v>8980</v>
      </c>
      <c r="O22" s="24">
        <v>6364.0209999999997</v>
      </c>
    </row>
    <row r="23" spans="1:15" s="4" customFormat="1" ht="117.75" customHeight="1">
      <c r="A23" s="268"/>
      <c r="B23" s="265"/>
      <c r="C23" s="25" t="s">
        <v>170</v>
      </c>
      <c r="D23" s="26" t="s">
        <v>152</v>
      </c>
      <c r="E23" s="26" t="s">
        <v>40</v>
      </c>
      <c r="F23" s="23">
        <v>1527125</v>
      </c>
      <c r="G23" s="24">
        <v>271270.29300000001</v>
      </c>
      <c r="H23" s="23">
        <v>0</v>
      </c>
      <c r="I23" s="24">
        <v>0</v>
      </c>
      <c r="J23" s="23">
        <v>0</v>
      </c>
      <c r="K23" s="24">
        <v>0</v>
      </c>
      <c r="L23" s="23">
        <v>0</v>
      </c>
      <c r="M23" s="24">
        <v>0</v>
      </c>
      <c r="N23" s="23">
        <v>0</v>
      </c>
      <c r="O23" s="24">
        <v>0</v>
      </c>
    </row>
    <row r="24" spans="1:15" s="4" customFormat="1" ht="42.75" customHeight="1">
      <c r="A24" s="268"/>
      <c r="B24" s="265"/>
      <c r="C24" s="25" t="s">
        <v>171</v>
      </c>
      <c r="D24" s="26" t="s">
        <v>152</v>
      </c>
      <c r="E24" s="26" t="s">
        <v>172</v>
      </c>
      <c r="F24" s="23">
        <v>80000</v>
      </c>
      <c r="G24" s="24">
        <v>7475.8620000000001</v>
      </c>
      <c r="H24" s="23">
        <v>81000</v>
      </c>
      <c r="I24" s="24">
        <v>5433.4769999999999</v>
      </c>
      <c r="J24" s="23">
        <v>81000</v>
      </c>
      <c r="K24" s="24">
        <v>6304.7579999999998</v>
      </c>
      <c r="L24" s="23">
        <v>81000</v>
      </c>
      <c r="M24" s="24">
        <v>6543.9059999999999</v>
      </c>
      <c r="N24" s="23">
        <v>81000</v>
      </c>
      <c r="O24" s="24">
        <v>6543.9059999999999</v>
      </c>
    </row>
    <row r="25" spans="1:15" s="4" customFormat="1" ht="74.25" customHeight="1">
      <c r="A25" s="269"/>
      <c r="B25" s="266"/>
      <c r="C25" s="25" t="s">
        <v>173</v>
      </c>
      <c r="D25" s="26" t="s">
        <v>26</v>
      </c>
      <c r="E25" s="26" t="s">
        <v>174</v>
      </c>
      <c r="F25" s="23">
        <v>4</v>
      </c>
      <c r="G25" s="24">
        <v>1868.9649999999999</v>
      </c>
      <c r="H25" s="23">
        <v>4</v>
      </c>
      <c r="I25" s="24">
        <v>2110.712</v>
      </c>
      <c r="J25" s="23">
        <v>4</v>
      </c>
      <c r="K25" s="24">
        <v>2173.6109999999999</v>
      </c>
      <c r="L25" s="23">
        <v>4</v>
      </c>
      <c r="M25" s="24">
        <v>2233.3969999999999</v>
      </c>
      <c r="N25" s="23">
        <v>4</v>
      </c>
      <c r="O25" s="24">
        <v>2233.3969999999999</v>
      </c>
    </row>
    <row r="26" spans="1:15" s="4" customFormat="1" ht="266.25" customHeight="1">
      <c r="A26" s="267">
        <v>2</v>
      </c>
      <c r="B26" s="264" t="s">
        <v>37</v>
      </c>
      <c r="C26" s="5" t="s">
        <v>325</v>
      </c>
      <c r="D26" s="215" t="s">
        <v>152</v>
      </c>
      <c r="E26" s="215" t="s">
        <v>40</v>
      </c>
      <c r="F26" s="23">
        <v>672</v>
      </c>
      <c r="G26" s="24">
        <v>174823.56599999999</v>
      </c>
      <c r="H26" s="23">
        <v>814</v>
      </c>
      <c r="I26" s="24">
        <v>194293.696</v>
      </c>
      <c r="J26" s="23">
        <v>814</v>
      </c>
      <c r="K26" s="24">
        <v>194293.696</v>
      </c>
      <c r="L26" s="23">
        <v>814</v>
      </c>
      <c r="M26" s="24">
        <v>207123.07199999999</v>
      </c>
      <c r="N26" s="23">
        <v>814</v>
      </c>
      <c r="O26" s="24">
        <v>207123.07199999999</v>
      </c>
    </row>
    <row r="27" spans="1:15" s="4" customFormat="1" ht="109.5" customHeight="1">
      <c r="A27" s="269"/>
      <c r="B27" s="266"/>
      <c r="C27" s="119" t="s">
        <v>170</v>
      </c>
      <c r="D27" s="120" t="s">
        <v>152</v>
      </c>
      <c r="E27" s="120" t="s">
        <v>40</v>
      </c>
      <c r="F27" s="223">
        <v>0</v>
      </c>
      <c r="G27" s="24">
        <v>0</v>
      </c>
      <c r="H27" s="224">
        <v>1948028.73</v>
      </c>
      <c r="I27" s="24">
        <v>360845.12400000001</v>
      </c>
      <c r="J27" s="224">
        <v>1948028.73</v>
      </c>
      <c r="K27" s="24">
        <v>373845.12400000001</v>
      </c>
      <c r="L27" s="224">
        <v>1948028.73</v>
      </c>
      <c r="M27" s="24">
        <v>373845.12400000001</v>
      </c>
      <c r="N27" s="224">
        <v>1948028.73</v>
      </c>
      <c r="O27" s="24">
        <v>373845.12400000001</v>
      </c>
    </row>
    <row r="28" spans="1:15" ht="26.25" customHeight="1" thickBot="1">
      <c r="A28" s="239" t="s">
        <v>1</v>
      </c>
      <c r="B28" s="240"/>
      <c r="C28" s="241"/>
      <c r="D28" s="121" t="s">
        <v>2</v>
      </c>
      <c r="E28" s="121" t="s">
        <v>2</v>
      </c>
      <c r="F28" s="121" t="s">
        <v>2</v>
      </c>
      <c r="G28" s="8">
        <v>986818.43599999999</v>
      </c>
      <c r="H28" s="121" t="s">
        <v>2</v>
      </c>
      <c r="I28" s="8">
        <v>1292656.412</v>
      </c>
      <c r="J28" s="121" t="s">
        <v>2</v>
      </c>
      <c r="K28" s="8">
        <v>1336178.696</v>
      </c>
      <c r="L28" s="121" t="s">
        <v>2</v>
      </c>
      <c r="M28" s="8">
        <v>1257541.294</v>
      </c>
      <c r="N28" s="121" t="s">
        <v>2</v>
      </c>
      <c r="O28" s="8">
        <v>1257541.294</v>
      </c>
    </row>
    <row r="29" spans="1:15" ht="30.75" customHeight="1">
      <c r="A29" s="63"/>
      <c r="B29" s="63"/>
      <c r="C29" s="216"/>
      <c r="D29" s="63"/>
      <c r="E29" s="63"/>
      <c r="F29" s="122"/>
      <c r="G29" s="63"/>
      <c r="H29" s="63"/>
      <c r="I29" s="65"/>
      <c r="J29" s="65"/>
      <c r="K29" s="63"/>
      <c r="L29" s="65"/>
      <c r="M29" s="63"/>
      <c r="N29" s="65"/>
      <c r="O29" s="63"/>
    </row>
    <row r="30" spans="1:15" ht="18.75">
      <c r="A30" s="66"/>
      <c r="B30" s="66"/>
      <c r="C30" s="260"/>
      <c r="D30" s="260"/>
      <c r="E30" s="260"/>
      <c r="F30" s="260"/>
      <c r="G30" s="260"/>
      <c r="H30" s="260"/>
      <c r="I30" s="67"/>
      <c r="J30" s="68"/>
      <c r="K30" s="67"/>
      <c r="L30" s="68"/>
      <c r="M30" s="67"/>
      <c r="N30" s="68"/>
      <c r="O30" s="67"/>
    </row>
    <row r="31" spans="1:15">
      <c r="A31" s="261"/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</row>
    <row r="32" spans="1:15">
      <c r="A32" s="217"/>
      <c r="B32" s="217"/>
      <c r="C32" s="217"/>
      <c r="D32" s="217"/>
      <c r="E32" s="217"/>
      <c r="F32" s="217"/>
      <c r="G32" s="217"/>
      <c r="H32" s="225"/>
      <c r="I32" s="217"/>
      <c r="J32" s="217"/>
      <c r="K32" s="217"/>
      <c r="L32" s="217"/>
      <c r="M32" s="217"/>
      <c r="N32" s="217"/>
      <c r="O32" s="217"/>
    </row>
    <row r="33" spans="1:15">
      <c r="A33" s="70"/>
      <c r="B33" s="70"/>
      <c r="C33" s="70"/>
      <c r="D33" s="70"/>
      <c r="E33" s="70"/>
      <c r="F33" s="71"/>
      <c r="G33" s="71"/>
      <c r="H33" s="71"/>
      <c r="I33" s="71"/>
      <c r="J33" s="71"/>
      <c r="K33" s="71"/>
      <c r="L33" s="71"/>
      <c r="M33" s="71"/>
      <c r="N33" s="71"/>
      <c r="O33" s="71"/>
    </row>
    <row r="34" spans="1:15">
      <c r="A34" s="70"/>
      <c r="B34" s="70"/>
      <c r="C34" s="70"/>
      <c r="D34" s="70"/>
      <c r="E34" s="70"/>
      <c r="F34" s="71"/>
      <c r="G34" s="71"/>
      <c r="H34" s="71"/>
      <c r="I34" s="71"/>
      <c r="J34" s="71"/>
      <c r="K34" s="71"/>
      <c r="L34" s="71"/>
      <c r="M34" s="71"/>
      <c r="N34" s="71"/>
      <c r="O34" s="71"/>
    </row>
    <row r="35" spans="1:15">
      <c r="A35" s="262"/>
      <c r="B35" s="262"/>
      <c r="C35" s="263"/>
      <c r="D35" s="68"/>
      <c r="E35" s="68"/>
      <c r="F35" s="68"/>
      <c r="G35" s="67"/>
      <c r="H35" s="68"/>
      <c r="I35" s="67"/>
      <c r="J35" s="68"/>
      <c r="K35" s="67"/>
      <c r="L35" s="68"/>
      <c r="M35" s="67"/>
      <c r="N35" s="68"/>
      <c r="O35" s="67"/>
    </row>
    <row r="37" spans="1:15">
      <c r="A37" s="257"/>
      <c r="B37" s="257"/>
      <c r="C37" s="257"/>
      <c r="D37" s="257"/>
      <c r="E37" s="257"/>
      <c r="F37" s="63"/>
      <c r="G37" s="63"/>
      <c r="H37" s="63"/>
      <c r="I37" s="63"/>
      <c r="J37" s="63"/>
      <c r="K37" s="63"/>
      <c r="L37" s="63"/>
      <c r="M37" s="63"/>
      <c r="N37" s="63"/>
    </row>
    <row r="38" spans="1:15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</row>
    <row r="39" spans="1:15">
      <c r="A39" s="257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16"/>
      <c r="N39" s="216"/>
    </row>
    <row r="40" spans="1:15">
      <c r="A40" s="216"/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</row>
    <row r="41" spans="1:15">
      <c r="A41" s="216"/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</row>
    <row r="43" spans="1:15">
      <c r="D43" s="258"/>
      <c r="E43" s="259"/>
    </row>
    <row r="44" spans="1:15">
      <c r="D44" s="258"/>
      <c r="E44" s="259"/>
    </row>
  </sheetData>
  <mergeCells count="24">
    <mergeCell ref="B11:B25"/>
    <mergeCell ref="A11:A25"/>
    <mergeCell ref="A26:A27"/>
    <mergeCell ref="A2:O6"/>
    <mergeCell ref="E8:E9"/>
    <mergeCell ref="F8:G8"/>
    <mergeCell ref="H8:I8"/>
    <mergeCell ref="J8:K8"/>
    <mergeCell ref="L8:M8"/>
    <mergeCell ref="N8:O8"/>
    <mergeCell ref="A8:A9"/>
    <mergeCell ref="B8:B9"/>
    <mergeCell ref="C8:C9"/>
    <mergeCell ref="D8:D9"/>
    <mergeCell ref="B26:B27"/>
    <mergeCell ref="A38:N38"/>
    <mergeCell ref="A39:L39"/>
    <mergeCell ref="D43:E43"/>
    <mergeCell ref="D44:E44"/>
    <mergeCell ref="A28:C28"/>
    <mergeCell ref="C30:H30"/>
    <mergeCell ref="A31:O31"/>
    <mergeCell ref="A35:C35"/>
    <mergeCell ref="A37:E37"/>
  </mergeCells>
  <pageMargins left="0.70866141732283472" right="0.70866141732283472" top="0.74803149606299213" bottom="0.74803149606299213" header="0.31496062992125984" footer="0.31496062992125984"/>
  <pageSetup paperSize="9" scale="4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2:O30"/>
  <sheetViews>
    <sheetView view="pageBreakPreview" zoomScale="60" zoomScaleNormal="70" workbookViewId="0">
      <selection activeCell="I11" sqref="I11"/>
    </sheetView>
  </sheetViews>
  <sheetFormatPr defaultColWidth="9.140625" defaultRowHeight="15.75"/>
  <cols>
    <col min="1" max="1" width="6.42578125" style="1" customWidth="1"/>
    <col min="2" max="2" width="27" style="1" customWidth="1"/>
    <col min="3" max="3" width="23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412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41" customHeight="1">
      <c r="A9" s="235"/>
      <c r="B9" s="237"/>
      <c r="C9" s="237"/>
      <c r="D9" s="237"/>
      <c r="E9" s="237"/>
      <c r="F9" s="103" t="s">
        <v>6</v>
      </c>
      <c r="G9" s="103" t="s">
        <v>7</v>
      </c>
      <c r="H9" s="103" t="s">
        <v>8</v>
      </c>
      <c r="I9" s="103" t="s">
        <v>9</v>
      </c>
      <c r="J9" s="103" t="s">
        <v>8</v>
      </c>
      <c r="K9" s="103" t="s">
        <v>10</v>
      </c>
      <c r="L9" s="103" t="s">
        <v>11</v>
      </c>
      <c r="M9" s="103" t="s">
        <v>10</v>
      </c>
      <c r="N9" s="103" t="s">
        <v>8</v>
      </c>
      <c r="O9" s="103" t="s">
        <v>10</v>
      </c>
    </row>
    <row r="10" spans="1:15" s="4" customFormat="1" ht="21" customHeight="1">
      <c r="A10" s="105">
        <v>1</v>
      </c>
      <c r="B10" s="105">
        <v>2</v>
      </c>
      <c r="C10" s="105">
        <v>3</v>
      </c>
      <c r="D10" s="105">
        <v>4</v>
      </c>
      <c r="E10" s="105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90.75" customHeight="1">
      <c r="A11" s="105">
        <v>1</v>
      </c>
      <c r="B11" s="103" t="s">
        <v>149</v>
      </c>
      <c r="C11" s="103" t="s">
        <v>124</v>
      </c>
      <c r="D11" s="103" t="s">
        <v>150</v>
      </c>
      <c r="E11" s="105" t="s">
        <v>41</v>
      </c>
      <c r="F11" s="3">
        <v>1926</v>
      </c>
      <c r="G11" s="6">
        <v>113.691</v>
      </c>
      <c r="H11" s="3">
        <v>6507</v>
      </c>
      <c r="I11" s="6">
        <v>368.49599999999998</v>
      </c>
      <c r="J11" s="3">
        <v>5775</v>
      </c>
      <c r="K11" s="6">
        <v>368.49599999999998</v>
      </c>
      <c r="L11" s="3">
        <v>5775</v>
      </c>
      <c r="M11" s="6">
        <v>368.49599999999998</v>
      </c>
      <c r="N11" s="3">
        <v>5775</v>
      </c>
      <c r="O11" s="6">
        <v>368.49599999999998</v>
      </c>
    </row>
    <row r="12" spans="1:15" s="11" customFormat="1" ht="26.25" customHeight="1" thickBot="1">
      <c r="A12" s="239" t="s">
        <v>1</v>
      </c>
      <c r="B12" s="240"/>
      <c r="C12" s="241"/>
      <c r="D12" s="7" t="s">
        <v>2</v>
      </c>
      <c r="E12" s="7" t="s">
        <v>2</v>
      </c>
      <c r="F12" s="7" t="s">
        <v>2</v>
      </c>
      <c r="G12" s="171">
        <v>113.691</v>
      </c>
      <c r="H12" s="7" t="s">
        <v>2</v>
      </c>
      <c r="I12" s="171">
        <v>368.49599999999998</v>
      </c>
      <c r="J12" s="7" t="s">
        <v>2</v>
      </c>
      <c r="K12" s="171">
        <v>368.49599999999998</v>
      </c>
      <c r="L12" s="7" t="s">
        <v>2</v>
      </c>
      <c r="M12" s="171">
        <v>368.49599999999998</v>
      </c>
      <c r="N12" s="7" t="s">
        <v>2</v>
      </c>
      <c r="O12" s="171">
        <v>368.49599999999998</v>
      </c>
    </row>
    <row r="13" spans="1:15" s="11" customFormat="1" ht="30.75" customHeight="1">
      <c r="A13" s="9"/>
      <c r="B13" s="9"/>
      <c r="C13" s="104"/>
      <c r="D13" s="9"/>
      <c r="E13" s="9"/>
      <c r="F13" s="9"/>
      <c r="G13" s="9"/>
      <c r="H13" s="9"/>
      <c r="I13" s="10"/>
      <c r="J13" s="10"/>
      <c r="K13" s="9"/>
      <c r="L13" s="10"/>
      <c r="M13" s="9"/>
      <c r="N13" s="10"/>
      <c r="O13" s="9"/>
    </row>
    <row r="14" spans="1:15" s="11" customFormat="1" ht="18.75">
      <c r="A14" s="21"/>
      <c r="B14" s="21"/>
      <c r="C14" s="242"/>
      <c r="D14" s="242"/>
      <c r="E14" s="242"/>
      <c r="F14" s="242"/>
      <c r="G14" s="242"/>
      <c r="H14" s="242"/>
      <c r="I14" s="13"/>
      <c r="J14" s="12"/>
      <c r="K14" s="13"/>
      <c r="L14" s="12"/>
      <c r="M14" s="13"/>
      <c r="N14" s="12"/>
      <c r="O14" s="13"/>
    </row>
    <row r="15" spans="1:15" s="11" customFormat="1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</row>
    <row r="16" spans="1:15" s="11" customFormat="1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</row>
    <row r="17" spans="1:15" s="11" customFormat="1">
      <c r="A17" s="14"/>
      <c r="B17" s="14"/>
      <c r="C17" s="14"/>
      <c r="D17" s="14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s="11" customFormat="1">
      <c r="A18" s="14"/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s="11" customFormat="1">
      <c r="A19" s="245"/>
      <c r="B19" s="245"/>
      <c r="C19" s="246"/>
      <c r="D19" s="12"/>
      <c r="E19" s="12"/>
      <c r="F19" s="12"/>
      <c r="G19" s="13"/>
      <c r="H19" s="12"/>
      <c r="I19" s="13"/>
      <c r="J19" s="12"/>
      <c r="K19" s="13"/>
      <c r="L19" s="12"/>
      <c r="M19" s="13"/>
      <c r="N19" s="12"/>
      <c r="O19" s="13"/>
    </row>
    <row r="20" spans="1:15" s="11" customFormat="1"/>
    <row r="21" spans="1:15" s="11" customFormat="1">
      <c r="A21" s="231"/>
      <c r="B21" s="231"/>
      <c r="C21" s="231"/>
      <c r="D21" s="231"/>
      <c r="E21" s="231"/>
      <c r="F21" s="9"/>
      <c r="G21" s="9"/>
      <c r="H21" s="9"/>
      <c r="I21" s="9"/>
      <c r="J21" s="9"/>
      <c r="K21" s="9"/>
      <c r="L21" s="9"/>
      <c r="M21" s="9"/>
      <c r="N21" s="9"/>
    </row>
    <row r="22" spans="1:15" s="11" customFormat="1">
      <c r="A22" s="231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</row>
    <row r="23" spans="1:15" s="11" customFormat="1">
      <c r="A23" s="23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04"/>
      <c r="N23" s="104"/>
    </row>
    <row r="24" spans="1:15" s="11" customForma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5" s="11" customForma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15" s="11" customFormat="1"/>
    <row r="27" spans="1:15" s="11" customFormat="1">
      <c r="D27" s="226"/>
      <c r="E27" s="227"/>
    </row>
    <row r="28" spans="1:15" s="11" customFormat="1">
      <c r="D28" s="226"/>
      <c r="E28" s="227"/>
    </row>
    <row r="29" spans="1:15" s="11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11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20">
    <mergeCell ref="D27:E27"/>
    <mergeCell ref="D28:E28"/>
    <mergeCell ref="A8:A9"/>
    <mergeCell ref="B8:B9"/>
    <mergeCell ref="C8:C9"/>
    <mergeCell ref="D8:D9"/>
    <mergeCell ref="A12:C12"/>
    <mergeCell ref="C14:H14"/>
    <mergeCell ref="A15:O15"/>
    <mergeCell ref="A19:C19"/>
    <mergeCell ref="A21:E21"/>
    <mergeCell ref="A22:N22"/>
    <mergeCell ref="A23:L23"/>
    <mergeCell ref="A2:O6"/>
    <mergeCell ref="E8:E9"/>
    <mergeCell ref="F8:G8"/>
    <mergeCell ref="H8:I8"/>
    <mergeCell ref="J8:K8"/>
    <mergeCell ref="L8:M8"/>
    <mergeCell ref="N8:O8"/>
  </mergeCells>
  <pageMargins left="0.70866141732283472" right="0.70866141732283472" top="0.74803149606299213" bottom="0.74803149606299213" header="0.31496062992125984" footer="0.31496062992125984"/>
  <pageSetup paperSize="9" scale="4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2:O32"/>
  <sheetViews>
    <sheetView view="pageBreakPreview" zoomScale="60" zoomScaleNormal="80" workbookViewId="0">
      <selection activeCell="G12" sqref="G12"/>
    </sheetView>
  </sheetViews>
  <sheetFormatPr defaultColWidth="9.140625" defaultRowHeight="15.75"/>
  <cols>
    <col min="1" max="1" width="9.140625" style="1"/>
    <col min="2" max="2" width="27" style="1" customWidth="1"/>
    <col min="3" max="3" width="23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413</v>
      </c>
      <c r="B2" s="232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 ht="31.5" customHeight="1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 ht="7.5" customHeight="1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15" hidden="1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15" ht="15" hidden="1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26">
      <c r="A9" s="235"/>
      <c r="B9" s="237"/>
      <c r="C9" s="237"/>
      <c r="D9" s="237"/>
      <c r="E9" s="237"/>
      <c r="F9" s="74" t="s">
        <v>6</v>
      </c>
      <c r="G9" s="74" t="s">
        <v>7</v>
      </c>
      <c r="H9" s="74" t="s">
        <v>8</v>
      </c>
      <c r="I9" s="74" t="s">
        <v>9</v>
      </c>
      <c r="J9" s="74" t="s">
        <v>8</v>
      </c>
      <c r="K9" s="74" t="s">
        <v>10</v>
      </c>
      <c r="L9" s="74" t="s">
        <v>11</v>
      </c>
      <c r="M9" s="74" t="s">
        <v>10</v>
      </c>
      <c r="N9" s="74" t="s">
        <v>8</v>
      </c>
      <c r="O9" s="74" t="s">
        <v>10</v>
      </c>
    </row>
    <row r="10" spans="1:15" s="4" customFormat="1" ht="21" customHeight="1">
      <c r="A10" s="75">
        <v>1</v>
      </c>
      <c r="B10" s="75">
        <v>2</v>
      </c>
      <c r="C10" s="75">
        <v>3</v>
      </c>
      <c r="D10" s="75">
        <v>4</v>
      </c>
      <c r="E10" s="75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84.75" customHeight="1">
      <c r="A11" s="166">
        <v>1</v>
      </c>
      <c r="B11" s="165" t="s">
        <v>279</v>
      </c>
      <c r="C11" s="165" t="s">
        <v>280</v>
      </c>
      <c r="D11" s="165" t="s">
        <v>281</v>
      </c>
      <c r="E11" s="166" t="s">
        <v>255</v>
      </c>
      <c r="F11" s="6">
        <v>47</v>
      </c>
      <c r="G11" s="6">
        <v>106772.93399999999</v>
      </c>
      <c r="H11" s="6">
        <v>16</v>
      </c>
      <c r="I11" s="6">
        <v>33614.934000000001</v>
      </c>
      <c r="J11" s="6">
        <v>14</v>
      </c>
      <c r="K11" s="6">
        <v>31766.934000000001</v>
      </c>
      <c r="L11" s="6">
        <v>14</v>
      </c>
      <c r="M11" s="6">
        <v>31766.934000000001</v>
      </c>
      <c r="N11" s="6">
        <v>14</v>
      </c>
      <c r="O11" s="6">
        <v>31766.934000000001</v>
      </c>
    </row>
    <row r="12" spans="1:15" s="4" customFormat="1" ht="107.25" customHeight="1">
      <c r="A12" s="166">
        <v>2</v>
      </c>
      <c r="B12" s="165" t="s">
        <v>175</v>
      </c>
      <c r="C12" s="165" t="s">
        <v>280</v>
      </c>
      <c r="D12" s="165" t="s">
        <v>281</v>
      </c>
      <c r="E12" s="166" t="s">
        <v>255</v>
      </c>
      <c r="F12" s="6">
        <v>1</v>
      </c>
      <c r="G12" s="6">
        <v>198.6</v>
      </c>
      <c r="H12" s="6"/>
      <c r="I12" s="6"/>
      <c r="J12" s="6"/>
      <c r="K12" s="6"/>
      <c r="L12" s="6"/>
      <c r="M12" s="6"/>
      <c r="N12" s="6"/>
      <c r="O12" s="6"/>
    </row>
    <row r="13" spans="1:15" s="4" customFormat="1" ht="88.5" customHeight="1">
      <c r="A13" s="166">
        <v>3</v>
      </c>
      <c r="B13" s="165" t="s">
        <v>134</v>
      </c>
      <c r="C13" s="165" t="s">
        <v>280</v>
      </c>
      <c r="D13" s="165" t="s">
        <v>281</v>
      </c>
      <c r="E13" s="166" t="s">
        <v>255</v>
      </c>
      <c r="F13" s="6">
        <v>1</v>
      </c>
      <c r="G13" s="6">
        <v>2689.5</v>
      </c>
      <c r="H13" s="6"/>
      <c r="I13" s="6"/>
      <c r="J13" s="6"/>
      <c r="K13" s="6"/>
      <c r="L13" s="6"/>
      <c r="M13" s="6"/>
      <c r="N13" s="6"/>
      <c r="O13" s="6"/>
    </row>
    <row r="14" spans="1:15" s="4" customFormat="1" ht="131.25" customHeight="1">
      <c r="A14" s="166">
        <v>4</v>
      </c>
      <c r="B14" s="165" t="s">
        <v>243</v>
      </c>
      <c r="C14" s="165" t="s">
        <v>282</v>
      </c>
      <c r="D14" s="165" t="s">
        <v>283</v>
      </c>
      <c r="E14" s="165" t="s">
        <v>284</v>
      </c>
      <c r="F14" s="6">
        <v>30</v>
      </c>
      <c r="G14" s="6">
        <v>161793.383</v>
      </c>
      <c r="H14" s="6">
        <v>31</v>
      </c>
      <c r="I14" s="6">
        <v>194174.4</v>
      </c>
      <c r="J14" s="6">
        <v>30</v>
      </c>
      <c r="K14" s="6">
        <v>202660.486</v>
      </c>
      <c r="L14" s="6">
        <v>30</v>
      </c>
      <c r="M14" s="6">
        <v>200446.261</v>
      </c>
      <c r="N14" s="6">
        <v>30</v>
      </c>
      <c r="O14" s="6">
        <v>200446.261</v>
      </c>
    </row>
    <row r="15" spans="1:15" ht="33" hidden="1" customHeight="1">
      <c r="A15" s="166"/>
      <c r="B15" s="165"/>
      <c r="C15" s="5"/>
      <c r="D15" s="165"/>
      <c r="E15" s="165"/>
      <c r="F15" s="80"/>
      <c r="G15" s="17"/>
      <c r="H15" s="80"/>
      <c r="I15" s="17"/>
      <c r="J15" s="80"/>
      <c r="K15" s="80"/>
      <c r="L15" s="17"/>
      <c r="M15" s="80"/>
      <c r="N15" s="17"/>
      <c r="O15" s="80"/>
    </row>
    <row r="16" spans="1:15" ht="26.25" customHeight="1" thickBot="1">
      <c r="A16" s="239" t="s">
        <v>1</v>
      </c>
      <c r="B16" s="240"/>
      <c r="C16" s="241"/>
      <c r="D16" s="7" t="s">
        <v>2</v>
      </c>
      <c r="E16" s="7" t="s">
        <v>2</v>
      </c>
      <c r="F16" s="7" t="s">
        <v>2</v>
      </c>
      <c r="G16" s="8">
        <f>G11+G12+G13+G14</f>
        <v>271454.41700000002</v>
      </c>
      <c r="H16" s="7" t="s">
        <v>2</v>
      </c>
      <c r="I16" s="8">
        <f>I11+I12+I13+I14</f>
        <v>227789.334</v>
      </c>
      <c r="J16" s="7" t="s">
        <v>2</v>
      </c>
      <c r="K16" s="8">
        <f>K11+K12+K13+K14</f>
        <v>234427.42</v>
      </c>
      <c r="L16" s="7" t="s">
        <v>2</v>
      </c>
      <c r="M16" s="8">
        <f>M11+M12+M13+M14</f>
        <v>232213.19500000001</v>
      </c>
      <c r="N16" s="7" t="s">
        <v>2</v>
      </c>
      <c r="O16" s="8">
        <f>O11+O12+O13+O14</f>
        <v>232213.19500000001</v>
      </c>
    </row>
    <row r="17" spans="1:15" ht="30.75" customHeight="1">
      <c r="A17" s="63"/>
      <c r="B17" s="63"/>
      <c r="C17" s="64"/>
      <c r="D17" s="63"/>
      <c r="E17" s="63"/>
      <c r="F17" s="63"/>
      <c r="G17" s="63"/>
      <c r="H17" s="63"/>
      <c r="I17" s="65"/>
      <c r="J17" s="65"/>
      <c r="K17" s="63"/>
      <c r="L17" s="65"/>
      <c r="M17" s="63"/>
      <c r="N17" s="65"/>
      <c r="O17" s="63"/>
    </row>
    <row r="18" spans="1:15">
      <c r="A18" s="66"/>
      <c r="B18" s="66"/>
      <c r="C18" s="272"/>
      <c r="D18" s="272"/>
      <c r="E18" s="272"/>
      <c r="F18" s="272"/>
      <c r="G18" s="272"/>
      <c r="H18" s="272"/>
      <c r="I18" s="67"/>
      <c r="J18" s="68"/>
      <c r="K18" s="67"/>
      <c r="L18" s="68"/>
      <c r="M18" s="67"/>
      <c r="N18" s="68"/>
      <c r="O18" s="67"/>
    </row>
    <row r="19" spans="1:15">
      <c r="A19" s="261"/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</row>
    <row r="20" spans="1:1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5">
      <c r="A21" s="70"/>
      <c r="B21" s="70"/>
      <c r="C21" s="70"/>
      <c r="D21" s="70"/>
      <c r="E21" s="70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1:15">
      <c r="A22" s="70"/>
      <c r="B22" s="70"/>
      <c r="C22" s="70"/>
      <c r="D22" s="70"/>
      <c r="E22" s="70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1:15">
      <c r="A23" s="262"/>
      <c r="B23" s="262"/>
      <c r="C23" s="263"/>
      <c r="D23" s="68"/>
      <c r="E23" s="68"/>
      <c r="F23" s="68"/>
      <c r="G23" s="67"/>
      <c r="H23" s="68"/>
      <c r="I23" s="67"/>
      <c r="J23" s="68"/>
      <c r="K23" s="67"/>
      <c r="L23" s="68"/>
      <c r="M23" s="67"/>
      <c r="N23" s="68"/>
      <c r="O23" s="67"/>
    </row>
    <row r="25" spans="1:15">
      <c r="A25" s="257"/>
      <c r="B25" s="257"/>
      <c r="C25" s="257"/>
      <c r="D25" s="257"/>
      <c r="E25" s="257"/>
      <c r="F25" s="63"/>
      <c r="G25" s="63"/>
      <c r="H25" s="63"/>
      <c r="I25" s="63"/>
      <c r="J25" s="63"/>
      <c r="K25" s="63"/>
      <c r="L25" s="63"/>
      <c r="M25" s="63"/>
      <c r="N25" s="63"/>
    </row>
    <row r="26" spans="1:15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</row>
    <row r="27" spans="1:15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64"/>
      <c r="N27" s="64"/>
    </row>
    <row r="28" spans="1:1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1" spans="1:15">
      <c r="D31" s="258"/>
      <c r="E31" s="259"/>
    </row>
    <row r="32" spans="1:15">
      <c r="D32" s="258"/>
      <c r="E32" s="259"/>
    </row>
  </sheetData>
  <mergeCells count="20">
    <mergeCell ref="A2:O6"/>
    <mergeCell ref="E8:E9"/>
    <mergeCell ref="F8:G8"/>
    <mergeCell ref="H8:I8"/>
    <mergeCell ref="J8:K8"/>
    <mergeCell ref="L8:M8"/>
    <mergeCell ref="N8:O8"/>
    <mergeCell ref="D31:E31"/>
    <mergeCell ref="D32:E32"/>
    <mergeCell ref="A8:A9"/>
    <mergeCell ref="B8:B9"/>
    <mergeCell ref="C8:C9"/>
    <mergeCell ref="D8:D9"/>
    <mergeCell ref="A16:C16"/>
    <mergeCell ref="C18:H18"/>
    <mergeCell ref="A19:O19"/>
    <mergeCell ref="A23:C23"/>
    <mergeCell ref="A25:E25"/>
    <mergeCell ref="A26:N26"/>
    <mergeCell ref="A27:L27"/>
  </mergeCells>
  <conditionalFormatting sqref="B15:B43">
    <cfRule type="expression" dxfId="319" priority="34" stopIfTrue="1">
      <formula>HasError()</formula>
    </cfRule>
    <cfRule type="expression" dxfId="318" priority="35" stopIfTrue="1">
      <formula>LockedByCondition()</formula>
    </cfRule>
    <cfRule type="expression" dxfId="317" priority="36" stopIfTrue="1">
      <formula>Locked()</formula>
    </cfRule>
  </conditionalFormatting>
  <conditionalFormatting sqref="G15:H43 G43:G45">
    <cfRule type="expression" dxfId="316" priority="31" stopIfTrue="1">
      <formula>HasError()</formula>
    </cfRule>
    <cfRule type="expression" dxfId="315" priority="32" stopIfTrue="1">
      <formula>LockedByCondition()</formula>
    </cfRule>
    <cfRule type="expression" dxfId="314" priority="33" stopIfTrue="1">
      <formula>Locked()</formula>
    </cfRule>
  </conditionalFormatting>
  <conditionalFormatting sqref="I15:J43 I43:I45">
    <cfRule type="expression" dxfId="313" priority="28" stopIfTrue="1">
      <formula>HasError()</formula>
    </cfRule>
    <cfRule type="expression" dxfId="312" priority="29" stopIfTrue="1">
      <formula>LockedByCondition()</formula>
    </cfRule>
    <cfRule type="expression" dxfId="311" priority="30" stopIfTrue="1">
      <formula>Locked()</formula>
    </cfRule>
  </conditionalFormatting>
  <conditionalFormatting sqref="K15:L43">
    <cfRule type="expression" dxfId="310" priority="25" stopIfTrue="1">
      <formula>HasError()</formula>
    </cfRule>
    <cfRule type="expression" dxfId="309" priority="26" stopIfTrue="1">
      <formula>LockedByCondition()</formula>
    </cfRule>
    <cfRule type="expression" dxfId="308" priority="27" stopIfTrue="1">
      <formula>Locked()</formula>
    </cfRule>
  </conditionalFormatting>
  <conditionalFormatting sqref="M15:N43">
    <cfRule type="expression" dxfId="307" priority="22" stopIfTrue="1">
      <formula>HasError()</formula>
    </cfRule>
    <cfRule type="expression" dxfId="306" priority="23" stopIfTrue="1">
      <formula>LockedByCondition()</formula>
    </cfRule>
    <cfRule type="expression" dxfId="305" priority="24" stopIfTrue="1">
      <formula>Locked()</formula>
    </cfRule>
  </conditionalFormatting>
  <conditionalFormatting sqref="D15:D43">
    <cfRule type="expression" dxfId="304" priority="19" stopIfTrue="1">
      <formula>HasError()</formula>
    </cfRule>
    <cfRule type="expression" dxfId="303" priority="20" stopIfTrue="1">
      <formula>LockedByCondition()</formula>
    </cfRule>
    <cfRule type="expression" dxfId="302" priority="21" stopIfTrue="1">
      <formula>Locked()</formula>
    </cfRule>
  </conditionalFormatting>
  <conditionalFormatting sqref="K43:K45">
    <cfRule type="expression" dxfId="301" priority="16" stopIfTrue="1">
      <formula>HasError()</formula>
    </cfRule>
    <cfRule type="expression" dxfId="300" priority="17" stopIfTrue="1">
      <formula>LockedByCondition()</formula>
    </cfRule>
    <cfRule type="expression" dxfId="299" priority="18" stopIfTrue="1">
      <formula>Locked()</formula>
    </cfRule>
  </conditionalFormatting>
  <conditionalFormatting sqref="M43">
    <cfRule type="expression" dxfId="298" priority="13" stopIfTrue="1">
      <formula>HasError()</formula>
    </cfRule>
    <cfRule type="expression" dxfId="297" priority="14" stopIfTrue="1">
      <formula>LockedByCondition()</formula>
    </cfRule>
    <cfRule type="expression" dxfId="296" priority="15" stopIfTrue="1">
      <formula>Locked()</formula>
    </cfRule>
  </conditionalFormatting>
  <conditionalFormatting sqref="M43:M45">
    <cfRule type="expression" dxfId="295" priority="10" stopIfTrue="1">
      <formula>HasError()</formula>
    </cfRule>
    <cfRule type="expression" dxfId="294" priority="11" stopIfTrue="1">
      <formula>LockedByCondition()</formula>
    </cfRule>
    <cfRule type="expression" dxfId="293" priority="12" stopIfTrue="1">
      <formula>Locked()</formula>
    </cfRule>
  </conditionalFormatting>
  <conditionalFormatting sqref="D11:D33">
    <cfRule type="expression" dxfId="292" priority="7" stopIfTrue="1">
      <formula>HasError()</formula>
    </cfRule>
    <cfRule type="expression" dxfId="291" priority="8" stopIfTrue="1">
      <formula>LockedByCondition()</formula>
    </cfRule>
    <cfRule type="expression" dxfId="290" priority="9" stopIfTrue="1">
      <formula>Locked()</formula>
    </cfRule>
  </conditionalFormatting>
  <conditionalFormatting sqref="D41">
    <cfRule type="expression" dxfId="289" priority="4" stopIfTrue="1">
      <formula>HasError()</formula>
    </cfRule>
    <cfRule type="expression" dxfId="288" priority="5" stopIfTrue="1">
      <formula>LockedByCondition()</formula>
    </cfRule>
    <cfRule type="expression" dxfId="287" priority="6" stopIfTrue="1">
      <formula>Locked()</formula>
    </cfRule>
  </conditionalFormatting>
  <conditionalFormatting sqref="D34:D40">
    <cfRule type="expression" dxfId="286" priority="1" stopIfTrue="1">
      <formula>HasError()</formula>
    </cfRule>
    <cfRule type="expression" dxfId="285" priority="2" stopIfTrue="1">
      <formula>LockedByCondition()</formula>
    </cfRule>
    <cfRule type="expression" dxfId="284" priority="3" stopIfTrue="1">
      <formula>Locked()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2:O36"/>
  <sheetViews>
    <sheetView view="pageBreakPreview" zoomScale="60" zoomScaleNormal="70" workbookViewId="0">
      <selection activeCell="O11" sqref="O11:O18"/>
    </sheetView>
  </sheetViews>
  <sheetFormatPr defaultColWidth="9.140625" defaultRowHeight="15.75"/>
  <cols>
    <col min="1" max="1" width="9.140625" style="1"/>
    <col min="2" max="2" width="24.5703125" style="1" customWidth="1"/>
    <col min="3" max="3" width="34.28515625" style="1" customWidth="1"/>
    <col min="4" max="4" width="17.5703125" style="1" customWidth="1"/>
    <col min="5" max="5" width="18.42578125" style="1" customWidth="1"/>
    <col min="6" max="7" width="18" style="1" customWidth="1"/>
    <col min="8" max="8" width="20.28515625" style="1" customWidth="1"/>
    <col min="9" max="9" width="19.85546875" style="1" customWidth="1"/>
    <col min="10" max="10" width="18.140625" style="1" customWidth="1"/>
    <col min="11" max="11" width="18" style="1" customWidth="1"/>
    <col min="12" max="12" width="18.28515625" style="1" customWidth="1"/>
    <col min="13" max="13" width="18.5703125" style="1" customWidth="1"/>
    <col min="14" max="14" width="18" style="1" customWidth="1"/>
    <col min="15" max="15" width="22" style="1" customWidth="1"/>
    <col min="16" max="16384" width="9.140625" style="1"/>
  </cols>
  <sheetData>
    <row r="2" spans="1:15" ht="15" customHeight="1">
      <c r="A2" s="232" t="s">
        <v>406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customHeight="1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74" t="s">
        <v>261</v>
      </c>
      <c r="I8" s="274"/>
      <c r="J8" s="274" t="s">
        <v>251</v>
      </c>
      <c r="K8" s="274"/>
      <c r="L8" s="274" t="s">
        <v>15</v>
      </c>
      <c r="M8" s="274"/>
      <c r="N8" s="274" t="s">
        <v>262</v>
      </c>
      <c r="O8" s="274"/>
    </row>
    <row r="9" spans="1:15" ht="106.5" customHeight="1">
      <c r="A9" s="235"/>
      <c r="B9" s="237"/>
      <c r="C9" s="237"/>
      <c r="D9" s="237"/>
      <c r="E9" s="237"/>
      <c r="F9" s="142" t="s">
        <v>6</v>
      </c>
      <c r="G9" s="142" t="s">
        <v>7</v>
      </c>
      <c r="H9" s="145" t="s">
        <v>8</v>
      </c>
      <c r="I9" s="145" t="s">
        <v>9</v>
      </c>
      <c r="J9" s="145" t="s">
        <v>8</v>
      </c>
      <c r="K9" s="145" t="s">
        <v>10</v>
      </c>
      <c r="L9" s="145" t="s">
        <v>11</v>
      </c>
      <c r="M9" s="145" t="s">
        <v>10</v>
      </c>
      <c r="N9" s="145" t="s">
        <v>8</v>
      </c>
      <c r="O9" s="145" t="s">
        <v>10</v>
      </c>
    </row>
    <row r="10" spans="1:15" s="4" customFormat="1" ht="21" customHeight="1">
      <c r="A10" s="146">
        <v>1</v>
      </c>
      <c r="B10" s="146">
        <v>2</v>
      </c>
      <c r="C10" s="146">
        <v>3</v>
      </c>
      <c r="D10" s="146">
        <v>4</v>
      </c>
      <c r="E10" s="146">
        <v>5</v>
      </c>
      <c r="F10" s="3">
        <v>6</v>
      </c>
      <c r="G10" s="3">
        <v>7</v>
      </c>
      <c r="H10" s="38">
        <v>8</v>
      </c>
      <c r="I10" s="38">
        <v>9</v>
      </c>
      <c r="J10" s="38">
        <v>10</v>
      </c>
      <c r="K10" s="38">
        <v>11</v>
      </c>
      <c r="L10" s="38">
        <v>12</v>
      </c>
      <c r="M10" s="38">
        <v>13</v>
      </c>
      <c r="N10" s="38">
        <v>14</v>
      </c>
      <c r="O10" s="38">
        <v>15</v>
      </c>
    </row>
    <row r="11" spans="1:15" s="4" customFormat="1" ht="66.75" customHeight="1">
      <c r="A11" s="146">
        <v>1</v>
      </c>
      <c r="B11" s="236" t="s">
        <v>18</v>
      </c>
      <c r="C11" s="145" t="s">
        <v>19</v>
      </c>
      <c r="D11" s="145" t="s">
        <v>20</v>
      </c>
      <c r="E11" s="145" t="s">
        <v>21</v>
      </c>
      <c r="F11" s="27">
        <v>2049</v>
      </c>
      <c r="G11" s="327">
        <v>214636.31099999999</v>
      </c>
      <c r="H11" s="39">
        <v>2253</v>
      </c>
      <c r="I11" s="327">
        <v>204509.21100000001</v>
      </c>
      <c r="J11" s="39">
        <v>2336</v>
      </c>
      <c r="K11" s="327">
        <v>243117.86300000001</v>
      </c>
      <c r="L11" s="39">
        <v>2336</v>
      </c>
      <c r="M11" s="327">
        <v>223665.024</v>
      </c>
      <c r="N11" s="39">
        <v>2336</v>
      </c>
      <c r="O11" s="327">
        <v>223665.024</v>
      </c>
    </row>
    <row r="12" spans="1:15" s="4" customFormat="1" ht="93" customHeight="1">
      <c r="A12" s="146">
        <v>2</v>
      </c>
      <c r="B12" s="273"/>
      <c r="C12" s="145" t="s">
        <v>22</v>
      </c>
      <c r="D12" s="145" t="s">
        <v>23</v>
      </c>
      <c r="E12" s="145" t="s">
        <v>24</v>
      </c>
      <c r="F12" s="39">
        <v>42</v>
      </c>
      <c r="G12" s="328">
        <v>5607.3580000000002</v>
      </c>
      <c r="H12" s="39">
        <v>45</v>
      </c>
      <c r="I12" s="328">
        <v>4707.1859999999997</v>
      </c>
      <c r="J12" s="39">
        <v>45</v>
      </c>
      <c r="K12" s="328">
        <v>5155.6729999999998</v>
      </c>
      <c r="L12" s="39">
        <v>45</v>
      </c>
      <c r="M12" s="328">
        <v>5155.6729999999998</v>
      </c>
      <c r="N12" s="39">
        <v>45</v>
      </c>
      <c r="O12" s="328">
        <v>5155.6729999999998</v>
      </c>
    </row>
    <row r="13" spans="1:15" s="4" customFormat="1" ht="101.25" customHeight="1">
      <c r="A13" s="146">
        <v>3</v>
      </c>
      <c r="B13" s="273"/>
      <c r="C13" s="145" t="s">
        <v>25</v>
      </c>
      <c r="D13" s="145" t="s">
        <v>26</v>
      </c>
      <c r="E13" s="145" t="s">
        <v>27</v>
      </c>
      <c r="F13" s="39">
        <v>128</v>
      </c>
      <c r="G13" s="328">
        <v>20476.288</v>
      </c>
      <c r="H13" s="39">
        <v>144</v>
      </c>
      <c r="I13" s="328">
        <v>34089.983999999997</v>
      </c>
      <c r="J13" s="39">
        <v>146</v>
      </c>
      <c r="K13" s="328">
        <v>20169.543000000001</v>
      </c>
      <c r="L13" s="39">
        <v>146</v>
      </c>
      <c r="M13" s="328">
        <v>20251.212</v>
      </c>
      <c r="N13" s="39">
        <v>146</v>
      </c>
      <c r="O13" s="328">
        <v>20251.212</v>
      </c>
    </row>
    <row r="14" spans="1:15" s="4" customFormat="1" ht="49.5" customHeight="1">
      <c r="A14" s="146">
        <v>4</v>
      </c>
      <c r="B14" s="273"/>
      <c r="C14" s="19" t="s">
        <v>28</v>
      </c>
      <c r="D14" s="145" t="s">
        <v>26</v>
      </c>
      <c r="E14" s="20" t="s">
        <v>29</v>
      </c>
      <c r="F14" s="39">
        <v>60</v>
      </c>
      <c r="G14" s="328">
        <v>76152.786999999997</v>
      </c>
      <c r="H14" s="39">
        <v>50</v>
      </c>
      <c r="I14" s="328">
        <v>83946.48</v>
      </c>
      <c r="J14" s="39">
        <v>48</v>
      </c>
      <c r="K14" s="328">
        <v>83211.755000000005</v>
      </c>
      <c r="L14" s="39">
        <v>48</v>
      </c>
      <c r="M14" s="328">
        <v>79882.955000000002</v>
      </c>
      <c r="N14" s="39">
        <v>48</v>
      </c>
      <c r="O14" s="328">
        <v>79882.955000000002</v>
      </c>
    </row>
    <row r="15" spans="1:15" s="4" customFormat="1" ht="123" customHeight="1">
      <c r="A15" s="146">
        <v>5</v>
      </c>
      <c r="B15" s="273"/>
      <c r="C15" s="19" t="s">
        <v>30</v>
      </c>
      <c r="D15" s="145" t="s">
        <v>26</v>
      </c>
      <c r="E15" s="145" t="s">
        <v>31</v>
      </c>
      <c r="F15" s="39">
        <v>837</v>
      </c>
      <c r="G15" s="328">
        <v>39442.398999999998</v>
      </c>
      <c r="H15" s="39">
        <v>1227</v>
      </c>
      <c r="I15" s="328">
        <v>49206.951000000001</v>
      </c>
      <c r="J15" s="39">
        <v>807</v>
      </c>
      <c r="K15" s="328">
        <v>44431.542000000001</v>
      </c>
      <c r="L15" s="39">
        <v>807</v>
      </c>
      <c r="M15" s="328">
        <v>44431.542000000001</v>
      </c>
      <c r="N15" s="39">
        <v>807</v>
      </c>
      <c r="O15" s="328">
        <v>44431.542000000001</v>
      </c>
    </row>
    <row r="16" spans="1:15" s="4" customFormat="1" ht="90.75" customHeight="1">
      <c r="A16" s="146">
        <v>6</v>
      </c>
      <c r="B16" s="273"/>
      <c r="C16" s="145" t="s">
        <v>32</v>
      </c>
      <c r="D16" s="145" t="s">
        <v>26</v>
      </c>
      <c r="E16" s="145" t="s">
        <v>33</v>
      </c>
      <c r="F16" s="39">
        <v>361</v>
      </c>
      <c r="G16" s="328">
        <v>68182.796000000002</v>
      </c>
      <c r="H16" s="39">
        <v>378</v>
      </c>
      <c r="I16" s="328">
        <v>68207.505999999994</v>
      </c>
      <c r="J16" s="39">
        <v>380</v>
      </c>
      <c r="K16" s="328">
        <v>68136.5</v>
      </c>
      <c r="L16" s="39">
        <v>380</v>
      </c>
      <c r="M16" s="328">
        <v>68136.5</v>
      </c>
      <c r="N16" s="39">
        <v>380</v>
      </c>
      <c r="O16" s="328">
        <v>68136.5</v>
      </c>
    </row>
    <row r="17" spans="1:15" s="4" customFormat="1" ht="33.75" customHeight="1">
      <c r="A17" s="146">
        <v>7</v>
      </c>
      <c r="B17" s="273"/>
      <c r="C17" s="145" t="s">
        <v>34</v>
      </c>
      <c r="D17" s="145" t="s">
        <v>26</v>
      </c>
      <c r="E17" s="145" t="s">
        <v>35</v>
      </c>
      <c r="F17" s="39">
        <v>62272</v>
      </c>
      <c r="G17" s="328">
        <v>158254.927</v>
      </c>
      <c r="H17" s="39">
        <v>71983</v>
      </c>
      <c r="I17" s="328">
        <v>173513.47500000001</v>
      </c>
      <c r="J17" s="39">
        <v>71522</v>
      </c>
      <c r="K17" s="328">
        <v>179947.27900000001</v>
      </c>
      <c r="L17" s="39">
        <v>63787</v>
      </c>
      <c r="M17" s="328">
        <v>156323.72200000001</v>
      </c>
      <c r="N17" s="39">
        <v>63787</v>
      </c>
      <c r="O17" s="328">
        <v>156323.72200000001</v>
      </c>
    </row>
    <row r="18" spans="1:15" s="11" customFormat="1" ht="26.25" customHeight="1" thickBot="1">
      <c r="A18" s="239" t="s">
        <v>1</v>
      </c>
      <c r="B18" s="240"/>
      <c r="C18" s="241"/>
      <c r="D18" s="7" t="s">
        <v>2</v>
      </c>
      <c r="E18" s="7" t="s">
        <v>2</v>
      </c>
      <c r="F18" s="40" t="s">
        <v>2</v>
      </c>
      <c r="G18" s="329">
        <f>SUM(G11:G17)</f>
        <v>582752.86600000004</v>
      </c>
      <c r="H18" s="40" t="s">
        <v>2</v>
      </c>
      <c r="I18" s="329">
        <f>SUM(I11:I17)</f>
        <v>618180.79299999995</v>
      </c>
      <c r="J18" s="40" t="s">
        <v>2</v>
      </c>
      <c r="K18" s="329">
        <f>SUM(K11:K17)</f>
        <v>644170.15500000003</v>
      </c>
      <c r="L18" s="40" t="s">
        <v>2</v>
      </c>
      <c r="M18" s="329">
        <f>SUM(M11:M17)</f>
        <v>597846.62800000003</v>
      </c>
      <c r="N18" s="40" t="s">
        <v>2</v>
      </c>
      <c r="O18" s="329">
        <f>SUM(O11:O17)</f>
        <v>597846.62800000003</v>
      </c>
    </row>
    <row r="19" spans="1:15" s="11" customFormat="1" ht="30.75" customHeight="1">
      <c r="A19" s="9"/>
      <c r="B19" s="9"/>
      <c r="C19" s="144"/>
      <c r="D19" s="9"/>
      <c r="E19" s="9"/>
      <c r="F19" s="9"/>
      <c r="G19" s="9"/>
      <c r="H19" s="9"/>
      <c r="I19" s="10"/>
      <c r="J19" s="10"/>
      <c r="K19" s="9"/>
      <c r="L19" s="10"/>
      <c r="M19" s="9"/>
      <c r="N19" s="10"/>
      <c r="O19" s="9"/>
    </row>
    <row r="20" spans="1:15" s="11" customFormat="1" ht="18.75">
      <c r="A20" s="21"/>
      <c r="B20" s="21"/>
      <c r="C20" s="242"/>
      <c r="D20" s="242"/>
      <c r="E20" s="242"/>
      <c r="F20" s="242"/>
      <c r="G20" s="242"/>
      <c r="H20" s="242"/>
      <c r="I20" s="13"/>
      <c r="J20" s="12"/>
      <c r="K20" s="13"/>
      <c r="L20" s="12"/>
      <c r="M20" s="13"/>
      <c r="N20" s="12"/>
      <c r="O20" s="13"/>
    </row>
    <row r="21" spans="1:15" s="11" customFormat="1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</row>
    <row r="22" spans="1:15" s="11" customFormat="1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  <row r="23" spans="1:15" s="11" customFormat="1">
      <c r="A23" s="14"/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s="11" customFormat="1">
      <c r="A24" s="14"/>
      <c r="B24" s="14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s="11" customFormat="1">
      <c r="A25" s="245"/>
      <c r="B25" s="245"/>
      <c r="C25" s="246"/>
      <c r="D25" s="12"/>
      <c r="E25" s="12"/>
      <c r="F25" s="12"/>
      <c r="G25" s="13"/>
      <c r="H25" s="12"/>
      <c r="I25" s="13"/>
      <c r="J25" s="12"/>
      <c r="K25" s="13"/>
      <c r="L25" s="12"/>
      <c r="M25" s="13"/>
      <c r="N25" s="12"/>
      <c r="O25" s="13"/>
    </row>
    <row r="26" spans="1:15" s="11" customFormat="1"/>
    <row r="27" spans="1:15" s="11" customFormat="1">
      <c r="A27" s="231"/>
      <c r="B27" s="231"/>
      <c r="C27" s="231"/>
      <c r="D27" s="231"/>
      <c r="E27" s="231"/>
      <c r="F27" s="9"/>
      <c r="G27" s="9"/>
      <c r="H27" s="9"/>
      <c r="I27" s="9"/>
      <c r="J27" s="9"/>
      <c r="K27" s="9"/>
      <c r="L27" s="9"/>
      <c r="M27" s="9"/>
      <c r="N27" s="9"/>
    </row>
    <row r="28" spans="1:15" s="11" customFormat="1">
      <c r="A28" s="231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</row>
    <row r="29" spans="1:15" s="11" customFormat="1">
      <c r="A29" s="231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144"/>
      <c r="N29" s="144"/>
    </row>
    <row r="30" spans="1:15" s="11" customFormat="1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</row>
    <row r="31" spans="1:15" s="11" customFormat="1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</row>
    <row r="32" spans="1:15" s="11" customFormat="1"/>
    <row r="33" spans="1:15" s="11" customFormat="1">
      <c r="D33" s="226"/>
      <c r="E33" s="227"/>
    </row>
    <row r="34" spans="1:15" s="11" customFormat="1">
      <c r="D34" s="226"/>
      <c r="E34" s="227"/>
    </row>
    <row r="35" spans="1:15" s="11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11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mergeCells count="21">
    <mergeCell ref="D34:E34"/>
    <mergeCell ref="A21:O21"/>
    <mergeCell ref="B8:B9"/>
    <mergeCell ref="C8:C9"/>
    <mergeCell ref="D8:D9"/>
    <mergeCell ref="E8:E9"/>
    <mergeCell ref="F8:G8"/>
    <mergeCell ref="H8:I8"/>
    <mergeCell ref="J8:K8"/>
    <mergeCell ref="L8:M8"/>
    <mergeCell ref="N8:O8"/>
    <mergeCell ref="A25:C25"/>
    <mergeCell ref="A27:E27"/>
    <mergeCell ref="A28:N28"/>
    <mergeCell ref="A29:L29"/>
    <mergeCell ref="D33:E33"/>
    <mergeCell ref="A2:O6"/>
    <mergeCell ref="A8:A9"/>
    <mergeCell ref="B11:B17"/>
    <mergeCell ref="A18:C18"/>
    <mergeCell ref="C20:H2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2:O34"/>
  <sheetViews>
    <sheetView view="pageBreakPreview" zoomScale="60" zoomScaleNormal="55" workbookViewId="0">
      <selection activeCell="J14" sqref="J14"/>
    </sheetView>
  </sheetViews>
  <sheetFormatPr defaultColWidth="9.140625" defaultRowHeight="15.75"/>
  <cols>
    <col min="1" max="1" width="9.140625" style="1"/>
    <col min="2" max="2" width="27" style="1" customWidth="1"/>
    <col min="3" max="3" width="23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232" t="s">
        <v>414</v>
      </c>
      <c r="B2" s="23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5" ht="31.5" customHeight="1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15" ht="7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15" hidden="1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15" hidden="1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34" t="s">
        <v>3</v>
      </c>
      <c r="B8" s="236" t="s">
        <v>13</v>
      </c>
      <c r="C8" s="236" t="s">
        <v>4</v>
      </c>
      <c r="D8" s="236" t="s">
        <v>5</v>
      </c>
      <c r="E8" s="236" t="s">
        <v>0</v>
      </c>
      <c r="F8" s="238" t="s">
        <v>260</v>
      </c>
      <c r="G8" s="238"/>
      <c r="H8" s="238" t="s">
        <v>261</v>
      </c>
      <c r="I8" s="238"/>
      <c r="J8" s="238" t="s">
        <v>251</v>
      </c>
      <c r="K8" s="238"/>
      <c r="L8" s="238" t="s">
        <v>15</v>
      </c>
      <c r="M8" s="238"/>
      <c r="N8" s="238" t="s">
        <v>262</v>
      </c>
      <c r="O8" s="238"/>
    </row>
    <row r="9" spans="1:15" ht="126">
      <c r="A9" s="235"/>
      <c r="B9" s="237"/>
      <c r="C9" s="237"/>
      <c r="D9" s="237"/>
      <c r="E9" s="237"/>
      <c r="F9" s="110" t="s">
        <v>6</v>
      </c>
      <c r="G9" s="110" t="s">
        <v>7</v>
      </c>
      <c r="H9" s="110" t="s">
        <v>8</v>
      </c>
      <c r="I9" s="110" t="s">
        <v>9</v>
      </c>
      <c r="J9" s="110" t="s">
        <v>8</v>
      </c>
      <c r="K9" s="110" t="s">
        <v>10</v>
      </c>
      <c r="L9" s="110" t="s">
        <v>11</v>
      </c>
      <c r="M9" s="110" t="s">
        <v>10</v>
      </c>
      <c r="N9" s="110" t="s">
        <v>8</v>
      </c>
      <c r="O9" s="110" t="s">
        <v>10</v>
      </c>
    </row>
    <row r="10" spans="1:15" s="4" customFormat="1" ht="21" customHeight="1">
      <c r="A10" s="111">
        <v>1</v>
      </c>
      <c r="B10" s="111">
        <v>2</v>
      </c>
      <c r="C10" s="111">
        <v>3</v>
      </c>
      <c r="D10" s="111">
        <v>4</v>
      </c>
      <c r="E10" s="11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68.25" customHeight="1">
      <c r="A11" s="111">
        <v>1</v>
      </c>
      <c r="B11" s="276" t="s">
        <v>337</v>
      </c>
      <c r="C11" s="110" t="s">
        <v>338</v>
      </c>
      <c r="D11" s="110" t="s">
        <v>339</v>
      </c>
      <c r="E11" s="165" t="s">
        <v>410</v>
      </c>
      <c r="F11" s="3">
        <v>5471700</v>
      </c>
      <c r="G11" s="6">
        <v>53695.5</v>
      </c>
      <c r="H11" s="3">
        <v>5155280</v>
      </c>
      <c r="I11" s="6">
        <v>61884</v>
      </c>
      <c r="J11" s="3">
        <v>5155280</v>
      </c>
      <c r="K11" s="6">
        <v>65186.459000000003</v>
      </c>
      <c r="L11" s="3">
        <v>5155280</v>
      </c>
      <c r="M11" s="6">
        <v>65186.459000000003</v>
      </c>
      <c r="N11" s="3">
        <v>5155280</v>
      </c>
      <c r="O11" s="6">
        <v>65186.459000000003</v>
      </c>
    </row>
    <row r="12" spans="1:15" s="4" customFormat="1" ht="56.25" customHeight="1">
      <c r="A12" s="111">
        <v>2</v>
      </c>
      <c r="B12" s="277"/>
      <c r="C12" s="110" t="s">
        <v>340</v>
      </c>
      <c r="D12" s="110" t="s">
        <v>142</v>
      </c>
      <c r="E12" s="111" t="s">
        <v>35</v>
      </c>
      <c r="F12" s="6">
        <v>1720.7</v>
      </c>
      <c r="G12" s="6">
        <v>42388.1</v>
      </c>
      <c r="H12" s="6">
        <v>1720.7</v>
      </c>
      <c r="I12" s="6">
        <v>40277.1</v>
      </c>
      <c r="J12" s="6">
        <v>1720.7</v>
      </c>
      <c r="K12" s="6">
        <v>40907.970999999998</v>
      </c>
      <c r="L12" s="6">
        <v>1720.7</v>
      </c>
      <c r="M12" s="6">
        <v>40907.970999999998</v>
      </c>
      <c r="N12" s="6">
        <v>1720.7</v>
      </c>
      <c r="O12" s="6">
        <v>40907.970999999998</v>
      </c>
    </row>
    <row r="13" spans="1:15" s="4" customFormat="1" ht="63.75" customHeight="1">
      <c r="A13" s="111">
        <v>3</v>
      </c>
      <c r="B13" s="277"/>
      <c r="C13" s="110" t="s">
        <v>341</v>
      </c>
      <c r="D13" s="110" t="s">
        <v>142</v>
      </c>
      <c r="E13" s="110" t="s">
        <v>342</v>
      </c>
      <c r="F13" s="6">
        <v>46928.6</v>
      </c>
      <c r="G13" s="6">
        <v>17179.099999999999</v>
      </c>
      <c r="H13" s="6">
        <v>46928.6</v>
      </c>
      <c r="I13" s="6">
        <v>17853.400000000001</v>
      </c>
      <c r="J13" s="6">
        <v>46928.6</v>
      </c>
      <c r="K13" s="6">
        <v>17853.371999999999</v>
      </c>
      <c r="L13" s="6">
        <v>46928</v>
      </c>
      <c r="M13" s="6">
        <v>17853.371999999999</v>
      </c>
      <c r="N13" s="6">
        <v>46928</v>
      </c>
      <c r="O13" s="6">
        <v>17853.371999999999</v>
      </c>
    </row>
    <row r="14" spans="1:15" ht="77.25" customHeight="1">
      <c r="A14" s="234">
        <v>4</v>
      </c>
      <c r="B14" s="277"/>
      <c r="C14" s="236" t="s">
        <v>343</v>
      </c>
      <c r="D14" s="236" t="s">
        <v>344</v>
      </c>
      <c r="E14" s="110" t="s">
        <v>141</v>
      </c>
      <c r="F14" s="43">
        <v>2068</v>
      </c>
      <c r="G14" s="6">
        <v>14812.7</v>
      </c>
      <c r="H14" s="43"/>
      <c r="I14" s="6"/>
      <c r="J14" s="43"/>
      <c r="K14" s="6"/>
      <c r="L14" s="43"/>
      <c r="M14" s="6"/>
      <c r="N14" s="43"/>
      <c r="O14" s="6"/>
    </row>
    <row r="15" spans="1:15" ht="77.25" customHeight="1">
      <c r="A15" s="278"/>
      <c r="B15" s="275"/>
      <c r="C15" s="275"/>
      <c r="D15" s="275"/>
      <c r="E15" s="110" t="s">
        <v>345</v>
      </c>
      <c r="F15" s="43"/>
      <c r="G15" s="6"/>
      <c r="H15" s="43">
        <v>6100</v>
      </c>
      <c r="I15" s="6">
        <v>15320.1</v>
      </c>
      <c r="J15" s="43">
        <v>6100</v>
      </c>
      <c r="K15" s="6">
        <v>15338.017</v>
      </c>
      <c r="L15" s="43">
        <v>6100</v>
      </c>
      <c r="M15" s="6">
        <v>15338.017</v>
      </c>
      <c r="N15" s="43">
        <v>6100</v>
      </c>
      <c r="O15" s="6">
        <v>15338.017</v>
      </c>
    </row>
    <row r="16" spans="1:15" s="11" customFormat="1" ht="26.25" customHeight="1" thickBot="1">
      <c r="A16" s="239" t="s">
        <v>1</v>
      </c>
      <c r="B16" s="240"/>
      <c r="C16" s="241"/>
      <c r="D16" s="7" t="s">
        <v>2</v>
      </c>
      <c r="E16" s="7" t="s">
        <v>2</v>
      </c>
      <c r="F16" s="7" t="s">
        <v>2</v>
      </c>
      <c r="G16" s="8">
        <v>128075.4</v>
      </c>
      <c r="H16" s="7" t="s">
        <v>2</v>
      </c>
      <c r="I16" s="8">
        <v>135334.6</v>
      </c>
      <c r="J16" s="7" t="s">
        <v>2</v>
      </c>
      <c r="K16" s="8">
        <f>SUM(K11:K15)</f>
        <v>139285.81899999999</v>
      </c>
      <c r="L16" s="7" t="s">
        <v>2</v>
      </c>
      <c r="M16" s="8">
        <f>SUM(M11:M15)</f>
        <v>139285.81899999999</v>
      </c>
      <c r="N16" s="7" t="s">
        <v>2</v>
      </c>
      <c r="O16" s="8">
        <f>SUM(O11:O15)</f>
        <v>139285.81899999999</v>
      </c>
    </row>
    <row r="17" spans="1:15" s="11" customFormat="1" ht="30.75" customHeight="1">
      <c r="A17" s="9"/>
      <c r="B17" s="9"/>
      <c r="C17" s="106"/>
      <c r="D17" s="9"/>
      <c r="E17" s="9"/>
      <c r="F17" s="9"/>
      <c r="G17" s="9"/>
      <c r="H17" s="9"/>
      <c r="I17" s="10"/>
      <c r="J17" s="10"/>
      <c r="K17" s="9"/>
      <c r="L17" s="10"/>
      <c r="M17" s="9"/>
      <c r="N17" s="10"/>
      <c r="O17" s="9"/>
    </row>
    <row r="18" spans="1:15" s="11" customFormat="1" ht="18.75">
      <c r="A18" s="21"/>
      <c r="B18" s="21"/>
      <c r="C18" s="242"/>
      <c r="D18" s="242"/>
      <c r="E18" s="242"/>
      <c r="F18" s="242"/>
      <c r="G18" s="242"/>
      <c r="H18" s="242"/>
      <c r="I18" s="13"/>
      <c r="J18" s="12"/>
      <c r="K18" s="13"/>
      <c r="L18" s="12"/>
      <c r="M18" s="13"/>
      <c r="N18" s="12"/>
      <c r="O18" s="13"/>
    </row>
    <row r="19" spans="1:15" s="11" customFormat="1">
      <c r="A19" s="243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</row>
    <row r="20" spans="1:15" s="11" customFormat="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spans="1:15" s="11" customFormat="1">
      <c r="A21" s="14"/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s="11" customFormat="1">
      <c r="A22" s="14"/>
      <c r="B22" s="14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s="11" customFormat="1">
      <c r="A23" s="245"/>
      <c r="B23" s="245"/>
      <c r="C23" s="246"/>
      <c r="D23" s="12"/>
      <c r="E23" s="12"/>
      <c r="F23" s="12"/>
      <c r="G23" s="13"/>
      <c r="H23" s="12"/>
      <c r="I23" s="13"/>
      <c r="J23" s="12"/>
      <c r="K23" s="13"/>
      <c r="L23" s="12"/>
      <c r="M23" s="13"/>
      <c r="N23" s="12"/>
      <c r="O23" s="13"/>
    </row>
    <row r="24" spans="1:15" s="11" customFormat="1"/>
    <row r="25" spans="1:15" s="11" customFormat="1">
      <c r="A25" s="231"/>
      <c r="B25" s="231"/>
      <c r="C25" s="231"/>
      <c r="D25" s="231"/>
      <c r="E25" s="231"/>
      <c r="F25" s="9"/>
      <c r="G25" s="9"/>
      <c r="H25" s="9"/>
      <c r="I25" s="9"/>
      <c r="J25" s="9"/>
      <c r="K25" s="9"/>
      <c r="L25" s="9"/>
      <c r="M25" s="9"/>
      <c r="N25" s="9"/>
    </row>
    <row r="26" spans="1:15" s="11" customFormat="1">
      <c r="A26" s="231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</row>
    <row r="27" spans="1:15" s="11" customFormat="1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06"/>
      <c r="N27" s="106"/>
    </row>
    <row r="28" spans="1:15" s="11" customFormat="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1:15" s="11" customForma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5" s="11" customFormat="1"/>
    <row r="31" spans="1:15" s="11" customFormat="1">
      <c r="D31" s="226"/>
      <c r="E31" s="227"/>
    </row>
    <row r="32" spans="1:15" s="11" customFormat="1">
      <c r="D32" s="226"/>
      <c r="E32" s="227"/>
    </row>
    <row r="33" spans="1:15" s="11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11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24">
    <mergeCell ref="N8:O8"/>
    <mergeCell ref="A2:O6"/>
    <mergeCell ref="A8:A9"/>
    <mergeCell ref="B8:B9"/>
    <mergeCell ref="C8:C9"/>
    <mergeCell ref="D8:D9"/>
    <mergeCell ref="E8:E9"/>
    <mergeCell ref="F8:G8"/>
    <mergeCell ref="H8:I8"/>
    <mergeCell ref="J8:K8"/>
    <mergeCell ref="L8:M8"/>
    <mergeCell ref="C14:C15"/>
    <mergeCell ref="D14:D15"/>
    <mergeCell ref="A16:C16"/>
    <mergeCell ref="C18:H18"/>
    <mergeCell ref="A19:O19"/>
    <mergeCell ref="B11:B15"/>
    <mergeCell ref="A14:A15"/>
    <mergeCell ref="D32:E32"/>
    <mergeCell ref="A23:C23"/>
    <mergeCell ref="A25:E25"/>
    <mergeCell ref="A26:N26"/>
    <mergeCell ref="A27:L27"/>
    <mergeCell ref="D31:E31"/>
  </mergeCells>
  <conditionalFormatting sqref="D11:D39 D41:D42">
    <cfRule type="expression" dxfId="283" priority="202" stopIfTrue="1">
      <formula>HasError()</formula>
    </cfRule>
    <cfRule type="expression" dxfId="282" priority="203" stopIfTrue="1">
      <formula>LockedByCondition()</formula>
    </cfRule>
    <cfRule type="expression" dxfId="281" priority="204" stopIfTrue="1">
      <formula>Locked()</formula>
    </cfRule>
  </conditionalFormatting>
  <conditionalFormatting sqref="F11:F40">
    <cfRule type="expression" dxfId="280" priority="199" stopIfTrue="1">
      <formula>HasError()</formula>
    </cfRule>
    <cfRule type="expression" dxfId="279" priority="200" stopIfTrue="1">
      <formula>LockedByCondition()</formula>
    </cfRule>
    <cfRule type="expression" dxfId="278" priority="201" stopIfTrue="1">
      <formula>Locked()</formula>
    </cfRule>
  </conditionalFormatting>
  <conditionalFormatting sqref="C38">
    <cfRule type="expression" dxfId="277" priority="196" stopIfTrue="1">
      <formula>HasError()</formula>
    </cfRule>
    <cfRule type="expression" dxfId="276" priority="197" stopIfTrue="1">
      <formula>LockedByCondition()</formula>
    </cfRule>
    <cfRule type="expression" dxfId="275" priority="198" stopIfTrue="1">
      <formula>Locked()</formula>
    </cfRule>
  </conditionalFormatting>
  <conditionalFormatting sqref="C39">
    <cfRule type="expression" dxfId="274" priority="193" stopIfTrue="1">
      <formula>HasError()</formula>
    </cfRule>
    <cfRule type="expression" dxfId="273" priority="194" stopIfTrue="1">
      <formula>LockedByCondition()</formula>
    </cfRule>
    <cfRule type="expression" dxfId="272" priority="195" stopIfTrue="1">
      <formula>Locked()</formula>
    </cfRule>
  </conditionalFormatting>
  <conditionalFormatting sqref="C40">
    <cfRule type="expression" dxfId="271" priority="190" stopIfTrue="1">
      <formula>HasError()</formula>
    </cfRule>
    <cfRule type="expression" dxfId="270" priority="191" stopIfTrue="1">
      <formula>LockedByCondition()</formula>
    </cfRule>
    <cfRule type="expression" dxfId="269" priority="192" stopIfTrue="1">
      <formula>Locked()</formula>
    </cfRule>
  </conditionalFormatting>
  <conditionalFormatting sqref="E38">
    <cfRule type="expression" dxfId="268" priority="187" stopIfTrue="1">
      <formula>HasError()</formula>
    </cfRule>
    <cfRule type="expression" dxfId="267" priority="188" stopIfTrue="1">
      <formula>LockedByCondition()</formula>
    </cfRule>
    <cfRule type="expression" dxfId="266" priority="189" stopIfTrue="1">
      <formula>Locked()</formula>
    </cfRule>
  </conditionalFormatting>
  <conditionalFormatting sqref="E39:E40">
    <cfRule type="expression" dxfId="265" priority="184" stopIfTrue="1">
      <formula>HasError()</formula>
    </cfRule>
    <cfRule type="expression" dxfId="264" priority="185" stopIfTrue="1">
      <formula>LockedByCondition()</formula>
    </cfRule>
    <cfRule type="expression" dxfId="263" priority="186" stopIfTrue="1">
      <formula>Locked()</formula>
    </cfRule>
  </conditionalFormatting>
  <conditionalFormatting sqref="H11:H37">
    <cfRule type="expression" dxfId="262" priority="181" stopIfTrue="1">
      <formula>HasError()</formula>
    </cfRule>
    <cfRule type="expression" dxfId="261" priority="182" stopIfTrue="1">
      <formula>LockedByCondition()</formula>
    </cfRule>
    <cfRule type="expression" dxfId="260" priority="183" stopIfTrue="1">
      <formula>Locked()</formula>
    </cfRule>
  </conditionalFormatting>
  <conditionalFormatting sqref="H38:H40">
    <cfRule type="expression" dxfId="259" priority="178" stopIfTrue="1">
      <formula>HasError()</formula>
    </cfRule>
    <cfRule type="expression" dxfId="258" priority="179" stopIfTrue="1">
      <formula>LockedByCondition()</formula>
    </cfRule>
    <cfRule type="expression" dxfId="257" priority="180" stopIfTrue="1">
      <formula>Locked()</formula>
    </cfRule>
  </conditionalFormatting>
  <conditionalFormatting sqref="H41">
    <cfRule type="expression" dxfId="256" priority="175" stopIfTrue="1">
      <formula>HasError()</formula>
    </cfRule>
    <cfRule type="expression" dxfId="255" priority="176" stopIfTrue="1">
      <formula>LockedByCondition()</formula>
    </cfRule>
    <cfRule type="expression" dxfId="254" priority="177" stopIfTrue="1">
      <formula>Locked()</formula>
    </cfRule>
  </conditionalFormatting>
  <conditionalFormatting sqref="I11:I37">
    <cfRule type="expression" dxfId="253" priority="172" stopIfTrue="1">
      <formula>HasError()</formula>
    </cfRule>
    <cfRule type="expression" dxfId="252" priority="173" stopIfTrue="1">
      <formula>LockedByCondition()</formula>
    </cfRule>
    <cfRule type="expression" dxfId="251" priority="174" stopIfTrue="1">
      <formula>Locked()</formula>
    </cfRule>
  </conditionalFormatting>
  <conditionalFormatting sqref="I38:I41">
    <cfRule type="expression" dxfId="250" priority="169" stopIfTrue="1">
      <formula>HasError()</formula>
    </cfRule>
    <cfRule type="expression" dxfId="249" priority="170" stopIfTrue="1">
      <formula>LockedByCondition()</formula>
    </cfRule>
    <cfRule type="expression" dxfId="248" priority="171" stopIfTrue="1">
      <formula>Locked()</formula>
    </cfRule>
  </conditionalFormatting>
  <conditionalFormatting sqref="K11:K37">
    <cfRule type="expression" dxfId="247" priority="166" stopIfTrue="1">
      <formula>HasError()</formula>
    </cfRule>
    <cfRule type="expression" dxfId="246" priority="167" stopIfTrue="1">
      <formula>LockedByCondition()</formula>
    </cfRule>
    <cfRule type="expression" dxfId="245" priority="168" stopIfTrue="1">
      <formula>Locked()</formula>
    </cfRule>
  </conditionalFormatting>
  <conditionalFormatting sqref="K38:K40">
    <cfRule type="expression" dxfId="244" priority="163" stopIfTrue="1">
      <formula>HasError()</formula>
    </cfRule>
    <cfRule type="expression" dxfId="243" priority="164" stopIfTrue="1">
      <formula>LockedByCondition()</formula>
    </cfRule>
    <cfRule type="expression" dxfId="242" priority="165" stopIfTrue="1">
      <formula>Locked()</formula>
    </cfRule>
  </conditionalFormatting>
  <conditionalFormatting sqref="K41">
    <cfRule type="expression" dxfId="241" priority="160" stopIfTrue="1">
      <formula>HasError()</formula>
    </cfRule>
    <cfRule type="expression" dxfId="240" priority="161" stopIfTrue="1">
      <formula>LockedByCondition()</formula>
    </cfRule>
    <cfRule type="expression" dxfId="239" priority="162" stopIfTrue="1">
      <formula>Locked()</formula>
    </cfRule>
  </conditionalFormatting>
  <conditionalFormatting sqref="M11:M37">
    <cfRule type="expression" dxfId="238" priority="157" stopIfTrue="1">
      <formula>HasError()</formula>
    </cfRule>
    <cfRule type="expression" dxfId="237" priority="158" stopIfTrue="1">
      <formula>LockedByCondition()</formula>
    </cfRule>
    <cfRule type="expression" dxfId="236" priority="159" stopIfTrue="1">
      <formula>Locked()</formula>
    </cfRule>
  </conditionalFormatting>
  <conditionalFormatting sqref="M38:M40">
    <cfRule type="expression" dxfId="235" priority="154" stopIfTrue="1">
      <formula>HasError()</formula>
    </cfRule>
    <cfRule type="expression" dxfId="234" priority="155" stopIfTrue="1">
      <formula>LockedByCondition()</formula>
    </cfRule>
    <cfRule type="expression" dxfId="233" priority="156" stopIfTrue="1">
      <formula>Locked()</formula>
    </cfRule>
  </conditionalFormatting>
  <conditionalFormatting sqref="M41">
    <cfRule type="expression" dxfId="232" priority="151" stopIfTrue="1">
      <formula>HasError()</formula>
    </cfRule>
    <cfRule type="expression" dxfId="231" priority="152" stopIfTrue="1">
      <formula>LockedByCondition()</formula>
    </cfRule>
    <cfRule type="expression" dxfId="230" priority="153" stopIfTrue="1">
      <formula>Locked()</formula>
    </cfRule>
  </conditionalFormatting>
  <conditionalFormatting sqref="O11:O37">
    <cfRule type="expression" dxfId="229" priority="148" stopIfTrue="1">
      <formula>HasError()</formula>
    </cfRule>
    <cfRule type="expression" dxfId="228" priority="149" stopIfTrue="1">
      <formula>LockedByCondition()</formula>
    </cfRule>
    <cfRule type="expression" dxfId="227" priority="150" stopIfTrue="1">
      <formula>Locked()</formula>
    </cfRule>
  </conditionalFormatting>
  <conditionalFormatting sqref="O38:O40">
    <cfRule type="expression" dxfId="226" priority="145" stopIfTrue="1">
      <formula>HasError()</formula>
    </cfRule>
    <cfRule type="expression" dxfId="225" priority="146" stopIfTrue="1">
      <formula>LockedByCondition()</formula>
    </cfRule>
    <cfRule type="expression" dxfId="224" priority="147" stopIfTrue="1">
      <formula>Locked()</formula>
    </cfRule>
  </conditionalFormatting>
  <conditionalFormatting sqref="O41">
    <cfRule type="expression" dxfId="223" priority="142" stopIfTrue="1">
      <formula>HasError()</formula>
    </cfRule>
    <cfRule type="expression" dxfId="222" priority="143" stopIfTrue="1">
      <formula>LockedByCondition()</formula>
    </cfRule>
    <cfRule type="expression" dxfId="221" priority="144" stopIfTrue="1">
      <formula>Locked()</formula>
    </cfRule>
  </conditionalFormatting>
  <conditionalFormatting sqref="J11:J37">
    <cfRule type="expression" dxfId="220" priority="139" stopIfTrue="1">
      <formula>HasError()</formula>
    </cfRule>
    <cfRule type="expression" dxfId="219" priority="140" stopIfTrue="1">
      <formula>LockedByCondition()</formula>
    </cfRule>
    <cfRule type="expression" dxfId="218" priority="141" stopIfTrue="1">
      <formula>Locked()</formula>
    </cfRule>
  </conditionalFormatting>
  <conditionalFormatting sqref="J38:J40">
    <cfRule type="expression" dxfId="217" priority="136" stopIfTrue="1">
      <formula>HasError()</formula>
    </cfRule>
    <cfRule type="expression" dxfId="216" priority="137" stopIfTrue="1">
      <formula>LockedByCondition()</formula>
    </cfRule>
    <cfRule type="expression" dxfId="215" priority="138" stopIfTrue="1">
      <formula>Locked()</formula>
    </cfRule>
  </conditionalFormatting>
  <conditionalFormatting sqref="J41">
    <cfRule type="expression" dxfId="214" priority="133" stopIfTrue="1">
      <formula>HasError()</formula>
    </cfRule>
    <cfRule type="expression" dxfId="213" priority="134" stopIfTrue="1">
      <formula>LockedByCondition()</formula>
    </cfRule>
    <cfRule type="expression" dxfId="212" priority="135" stopIfTrue="1">
      <formula>Locked()</formula>
    </cfRule>
  </conditionalFormatting>
  <conditionalFormatting sqref="L11:L37">
    <cfRule type="expression" dxfId="211" priority="130" stopIfTrue="1">
      <formula>HasError()</formula>
    </cfRule>
    <cfRule type="expression" dxfId="210" priority="131" stopIfTrue="1">
      <formula>LockedByCondition()</formula>
    </cfRule>
    <cfRule type="expression" dxfId="209" priority="132" stopIfTrue="1">
      <formula>Locked()</formula>
    </cfRule>
  </conditionalFormatting>
  <conditionalFormatting sqref="L38:L40">
    <cfRule type="expression" dxfId="208" priority="127" stopIfTrue="1">
      <formula>HasError()</formula>
    </cfRule>
    <cfRule type="expression" dxfId="207" priority="128" stopIfTrue="1">
      <formula>LockedByCondition()</formula>
    </cfRule>
    <cfRule type="expression" dxfId="206" priority="129" stopIfTrue="1">
      <formula>Locked()</formula>
    </cfRule>
  </conditionalFormatting>
  <conditionalFormatting sqref="L41">
    <cfRule type="expression" dxfId="205" priority="124" stopIfTrue="1">
      <formula>HasError()</formula>
    </cfRule>
    <cfRule type="expression" dxfId="204" priority="125" stopIfTrue="1">
      <formula>LockedByCondition()</formula>
    </cfRule>
    <cfRule type="expression" dxfId="203" priority="126" stopIfTrue="1">
      <formula>Locked()</formula>
    </cfRule>
  </conditionalFormatting>
  <conditionalFormatting sqref="N11:N37">
    <cfRule type="expression" dxfId="202" priority="121" stopIfTrue="1">
      <formula>HasError()</formula>
    </cfRule>
    <cfRule type="expression" dxfId="201" priority="122" stopIfTrue="1">
      <formula>LockedByCondition()</formula>
    </cfRule>
    <cfRule type="expression" dxfId="200" priority="123" stopIfTrue="1">
      <formula>Locked()</formula>
    </cfRule>
  </conditionalFormatting>
  <conditionalFormatting sqref="N38:N40">
    <cfRule type="expression" dxfId="199" priority="118" stopIfTrue="1">
      <formula>HasError()</formula>
    </cfRule>
    <cfRule type="expression" dxfId="198" priority="119" stopIfTrue="1">
      <formula>LockedByCondition()</formula>
    </cfRule>
    <cfRule type="expression" dxfId="197" priority="120" stopIfTrue="1">
      <formula>Locked()</formula>
    </cfRule>
  </conditionalFormatting>
  <conditionalFormatting sqref="N41">
    <cfRule type="expression" dxfId="196" priority="115" stopIfTrue="1">
      <formula>HasError()</formula>
    </cfRule>
    <cfRule type="expression" dxfId="195" priority="116" stopIfTrue="1">
      <formula>LockedByCondition()</formula>
    </cfRule>
    <cfRule type="expression" dxfId="194" priority="117" stopIfTrue="1">
      <formula>Locked()</formula>
    </cfRule>
  </conditionalFormatting>
  <conditionalFormatting sqref="J12">
    <cfRule type="expression" dxfId="193" priority="112" stopIfTrue="1">
      <formula>HasError()</formula>
    </cfRule>
    <cfRule type="expression" dxfId="192" priority="113" stopIfTrue="1">
      <formula>LockedByCondition()</formula>
    </cfRule>
    <cfRule type="expression" dxfId="191" priority="114" stopIfTrue="1">
      <formula>Locked()</formula>
    </cfRule>
  </conditionalFormatting>
  <conditionalFormatting sqref="J12">
    <cfRule type="expression" dxfId="190" priority="109" stopIfTrue="1">
      <formula>HasError()</formula>
    </cfRule>
    <cfRule type="expression" dxfId="189" priority="110" stopIfTrue="1">
      <formula>LockedByCondition()</formula>
    </cfRule>
    <cfRule type="expression" dxfId="188" priority="111" stopIfTrue="1">
      <formula>Locked()</formula>
    </cfRule>
  </conditionalFormatting>
  <conditionalFormatting sqref="M11:M15">
    <cfRule type="expression" dxfId="187" priority="106" stopIfTrue="1">
      <formula>HasError()</formula>
    </cfRule>
    <cfRule type="expression" dxfId="186" priority="107" stopIfTrue="1">
      <formula>LockedByCondition()</formula>
    </cfRule>
    <cfRule type="expression" dxfId="185" priority="108" stopIfTrue="1">
      <formula>Locked()</formula>
    </cfRule>
  </conditionalFormatting>
  <conditionalFormatting sqref="L11:L15">
    <cfRule type="expression" dxfId="184" priority="103" stopIfTrue="1">
      <formula>HasError()</formula>
    </cfRule>
    <cfRule type="expression" dxfId="183" priority="104" stopIfTrue="1">
      <formula>LockedByCondition()</formula>
    </cfRule>
    <cfRule type="expression" dxfId="182" priority="105" stopIfTrue="1">
      <formula>Locked()</formula>
    </cfRule>
  </conditionalFormatting>
  <conditionalFormatting sqref="L12">
    <cfRule type="expression" dxfId="181" priority="100" stopIfTrue="1">
      <formula>HasError()</formula>
    </cfRule>
    <cfRule type="expression" dxfId="180" priority="101" stopIfTrue="1">
      <formula>LockedByCondition()</formula>
    </cfRule>
    <cfRule type="expression" dxfId="179" priority="102" stopIfTrue="1">
      <formula>Locked()</formula>
    </cfRule>
  </conditionalFormatting>
  <conditionalFormatting sqref="L12">
    <cfRule type="expression" dxfId="178" priority="97" stopIfTrue="1">
      <formula>HasError()</formula>
    </cfRule>
    <cfRule type="expression" dxfId="177" priority="98" stopIfTrue="1">
      <formula>LockedByCondition()</formula>
    </cfRule>
    <cfRule type="expression" dxfId="176" priority="99" stopIfTrue="1">
      <formula>Locked()</formula>
    </cfRule>
  </conditionalFormatting>
  <conditionalFormatting sqref="M16">
    <cfRule type="expression" dxfId="175" priority="94" stopIfTrue="1">
      <formula>HasError()</formula>
    </cfRule>
    <cfRule type="expression" dxfId="174" priority="95" stopIfTrue="1">
      <formula>LockedByCondition()</formula>
    </cfRule>
    <cfRule type="expression" dxfId="173" priority="96" stopIfTrue="1">
      <formula>Locked()</formula>
    </cfRule>
  </conditionalFormatting>
  <conditionalFormatting sqref="O16">
    <cfRule type="expression" dxfId="172" priority="91" stopIfTrue="1">
      <formula>HasError()</formula>
    </cfRule>
    <cfRule type="expression" dxfId="171" priority="92" stopIfTrue="1">
      <formula>LockedByCondition()</formula>
    </cfRule>
    <cfRule type="expression" dxfId="170" priority="93" stopIfTrue="1">
      <formula>Locked()</formula>
    </cfRule>
  </conditionalFormatting>
  <conditionalFormatting sqref="O11:O15">
    <cfRule type="expression" dxfId="169" priority="88" stopIfTrue="1">
      <formula>HasError()</formula>
    </cfRule>
    <cfRule type="expression" dxfId="168" priority="89" stopIfTrue="1">
      <formula>LockedByCondition()</formula>
    </cfRule>
    <cfRule type="expression" dxfId="167" priority="90" stopIfTrue="1">
      <formula>Locked()</formula>
    </cfRule>
  </conditionalFormatting>
  <conditionalFormatting sqref="N11:N15">
    <cfRule type="expression" dxfId="166" priority="85" stopIfTrue="1">
      <formula>HasError()</formula>
    </cfRule>
    <cfRule type="expression" dxfId="165" priority="86" stopIfTrue="1">
      <formula>LockedByCondition()</formula>
    </cfRule>
    <cfRule type="expression" dxfId="164" priority="87" stopIfTrue="1">
      <formula>Locked()</formula>
    </cfRule>
  </conditionalFormatting>
  <conditionalFormatting sqref="O11:O15">
    <cfRule type="expression" dxfId="163" priority="82" stopIfTrue="1">
      <formula>HasError()</formula>
    </cfRule>
    <cfRule type="expression" dxfId="162" priority="83" stopIfTrue="1">
      <formula>LockedByCondition()</formula>
    </cfRule>
    <cfRule type="expression" dxfId="161" priority="84" stopIfTrue="1">
      <formula>Locked()</formula>
    </cfRule>
  </conditionalFormatting>
  <conditionalFormatting sqref="N11:N15">
    <cfRule type="expression" dxfId="160" priority="79" stopIfTrue="1">
      <formula>HasError()</formula>
    </cfRule>
    <cfRule type="expression" dxfId="159" priority="80" stopIfTrue="1">
      <formula>LockedByCondition()</formula>
    </cfRule>
    <cfRule type="expression" dxfId="158" priority="81" stopIfTrue="1">
      <formula>Locked()</formula>
    </cfRule>
  </conditionalFormatting>
  <conditionalFormatting sqref="N12">
    <cfRule type="expression" dxfId="157" priority="76" stopIfTrue="1">
      <formula>HasError()</formula>
    </cfRule>
    <cfRule type="expression" dxfId="156" priority="77" stopIfTrue="1">
      <formula>LockedByCondition()</formula>
    </cfRule>
    <cfRule type="expression" dxfId="155" priority="78" stopIfTrue="1">
      <formula>Locked()</formula>
    </cfRule>
  </conditionalFormatting>
  <conditionalFormatting sqref="N12">
    <cfRule type="expression" dxfId="154" priority="73" stopIfTrue="1">
      <formula>HasError()</formula>
    </cfRule>
    <cfRule type="expression" dxfId="153" priority="74" stopIfTrue="1">
      <formula>LockedByCondition()</formula>
    </cfRule>
    <cfRule type="expression" dxfId="152" priority="75" stopIfTrue="1">
      <formula>Locked()</formula>
    </cfRule>
  </conditionalFormatting>
  <conditionalFormatting sqref="L11">
    <cfRule type="expression" dxfId="151" priority="70" stopIfTrue="1">
      <formula>HasError()</formula>
    </cfRule>
    <cfRule type="expression" dxfId="150" priority="71" stopIfTrue="1">
      <formula>LockedByCondition()</formula>
    </cfRule>
    <cfRule type="expression" dxfId="149" priority="72" stopIfTrue="1">
      <formula>Locked()</formula>
    </cfRule>
  </conditionalFormatting>
  <conditionalFormatting sqref="N11">
    <cfRule type="expression" dxfId="148" priority="67" stopIfTrue="1">
      <formula>HasError()</formula>
    </cfRule>
    <cfRule type="expression" dxfId="147" priority="68" stopIfTrue="1">
      <formula>LockedByCondition()</formula>
    </cfRule>
    <cfRule type="expression" dxfId="146" priority="69" stopIfTrue="1">
      <formula>Locked()</formula>
    </cfRule>
  </conditionalFormatting>
  <conditionalFormatting sqref="N11">
    <cfRule type="expression" dxfId="145" priority="64" stopIfTrue="1">
      <formula>HasError()</formula>
    </cfRule>
    <cfRule type="expression" dxfId="144" priority="65" stopIfTrue="1">
      <formula>LockedByCondition()</formula>
    </cfRule>
    <cfRule type="expression" dxfId="143" priority="66" stopIfTrue="1">
      <formula>Locked()</formula>
    </cfRule>
  </conditionalFormatting>
  <conditionalFormatting sqref="N11">
    <cfRule type="expression" dxfId="142" priority="61" stopIfTrue="1">
      <formula>HasError()</formula>
    </cfRule>
    <cfRule type="expression" dxfId="141" priority="62" stopIfTrue="1">
      <formula>LockedByCondition()</formula>
    </cfRule>
    <cfRule type="expression" dxfId="140" priority="63" stopIfTrue="1">
      <formula>Locked()</formula>
    </cfRule>
  </conditionalFormatting>
  <conditionalFormatting sqref="H11">
    <cfRule type="expression" dxfId="139" priority="58" stopIfTrue="1">
      <formula>HasError()</formula>
    </cfRule>
    <cfRule type="expression" dxfId="138" priority="59" stopIfTrue="1">
      <formula>LockedByCondition()</formula>
    </cfRule>
    <cfRule type="expression" dxfId="137" priority="60" stopIfTrue="1">
      <formula>Locked()</formula>
    </cfRule>
  </conditionalFormatting>
  <conditionalFormatting sqref="H11">
    <cfRule type="expression" dxfId="136" priority="55" stopIfTrue="1">
      <formula>HasError()</formula>
    </cfRule>
    <cfRule type="expression" dxfId="135" priority="56" stopIfTrue="1">
      <formula>LockedByCondition()</formula>
    </cfRule>
    <cfRule type="expression" dxfId="134" priority="57" stopIfTrue="1">
      <formula>Locked()</formula>
    </cfRule>
  </conditionalFormatting>
  <conditionalFormatting sqref="J11">
    <cfRule type="expression" dxfId="133" priority="52" stopIfTrue="1">
      <formula>HasError()</formula>
    </cfRule>
    <cfRule type="expression" dxfId="132" priority="53" stopIfTrue="1">
      <formula>LockedByCondition()</formula>
    </cfRule>
    <cfRule type="expression" dxfId="131" priority="54" stopIfTrue="1">
      <formula>Locked()</formula>
    </cfRule>
  </conditionalFormatting>
  <conditionalFormatting sqref="J11">
    <cfRule type="expression" dxfId="130" priority="49" stopIfTrue="1">
      <formula>HasError()</formula>
    </cfRule>
    <cfRule type="expression" dxfId="129" priority="50" stopIfTrue="1">
      <formula>LockedByCondition()</formula>
    </cfRule>
    <cfRule type="expression" dxfId="128" priority="51" stopIfTrue="1">
      <formula>Locked()</formula>
    </cfRule>
  </conditionalFormatting>
  <conditionalFormatting sqref="J11">
    <cfRule type="expression" dxfId="127" priority="46" stopIfTrue="1">
      <formula>HasError()</formula>
    </cfRule>
    <cfRule type="expression" dxfId="126" priority="47" stopIfTrue="1">
      <formula>LockedByCondition()</formula>
    </cfRule>
    <cfRule type="expression" dxfId="125" priority="48" stopIfTrue="1">
      <formula>Locked()</formula>
    </cfRule>
  </conditionalFormatting>
  <conditionalFormatting sqref="L11">
    <cfRule type="expression" dxfId="124" priority="43" stopIfTrue="1">
      <formula>HasError()</formula>
    </cfRule>
    <cfRule type="expression" dxfId="123" priority="44" stopIfTrue="1">
      <formula>LockedByCondition()</formula>
    </cfRule>
    <cfRule type="expression" dxfId="122" priority="45" stopIfTrue="1">
      <formula>Locked()</formula>
    </cfRule>
  </conditionalFormatting>
  <conditionalFormatting sqref="L11">
    <cfRule type="expression" dxfId="121" priority="40" stopIfTrue="1">
      <formula>HasError()</formula>
    </cfRule>
    <cfRule type="expression" dxfId="120" priority="41" stopIfTrue="1">
      <formula>LockedByCondition()</formula>
    </cfRule>
    <cfRule type="expression" dxfId="119" priority="42" stopIfTrue="1">
      <formula>Locked()</formula>
    </cfRule>
  </conditionalFormatting>
  <conditionalFormatting sqref="L11">
    <cfRule type="expression" dxfId="118" priority="37" stopIfTrue="1">
      <formula>HasError()</formula>
    </cfRule>
    <cfRule type="expression" dxfId="117" priority="38" stopIfTrue="1">
      <formula>LockedByCondition()</formula>
    </cfRule>
    <cfRule type="expression" dxfId="116" priority="39" stopIfTrue="1">
      <formula>Locked()</formula>
    </cfRule>
  </conditionalFormatting>
  <conditionalFormatting sqref="L11">
    <cfRule type="expression" dxfId="115" priority="34" stopIfTrue="1">
      <formula>HasError()</formula>
    </cfRule>
    <cfRule type="expression" dxfId="114" priority="35" stopIfTrue="1">
      <formula>LockedByCondition()</formula>
    </cfRule>
    <cfRule type="expression" dxfId="113" priority="36" stopIfTrue="1">
      <formula>Locked()</formula>
    </cfRule>
  </conditionalFormatting>
  <conditionalFormatting sqref="N11">
    <cfRule type="expression" dxfId="112" priority="31" stopIfTrue="1">
      <formula>HasError()</formula>
    </cfRule>
    <cfRule type="expression" dxfId="111" priority="32" stopIfTrue="1">
      <formula>LockedByCondition()</formula>
    </cfRule>
    <cfRule type="expression" dxfId="110" priority="33" stopIfTrue="1">
      <formula>Locked()</formula>
    </cfRule>
  </conditionalFormatting>
  <conditionalFormatting sqref="N11">
    <cfRule type="expression" dxfId="109" priority="28" stopIfTrue="1">
      <formula>HasError()</formula>
    </cfRule>
    <cfRule type="expression" dxfId="108" priority="29" stopIfTrue="1">
      <formula>LockedByCondition()</formula>
    </cfRule>
    <cfRule type="expression" dxfId="107" priority="30" stopIfTrue="1">
      <formula>Locked()</formula>
    </cfRule>
  </conditionalFormatting>
  <conditionalFormatting sqref="N11">
    <cfRule type="expression" dxfId="106" priority="25" stopIfTrue="1">
      <formula>HasError()</formula>
    </cfRule>
    <cfRule type="expression" dxfId="105" priority="26" stopIfTrue="1">
      <formula>LockedByCondition()</formula>
    </cfRule>
    <cfRule type="expression" dxfId="104" priority="27" stopIfTrue="1">
      <formula>Locked()</formula>
    </cfRule>
  </conditionalFormatting>
  <conditionalFormatting sqref="N11">
    <cfRule type="expression" dxfId="103" priority="22" stopIfTrue="1">
      <formula>HasError()</formula>
    </cfRule>
    <cfRule type="expression" dxfId="102" priority="23" stopIfTrue="1">
      <formula>LockedByCondition()</formula>
    </cfRule>
    <cfRule type="expression" dxfId="101" priority="24" stopIfTrue="1">
      <formula>Locked()</formula>
    </cfRule>
  </conditionalFormatting>
  <conditionalFormatting sqref="N11">
    <cfRule type="expression" dxfId="100" priority="19" stopIfTrue="1">
      <formula>HasError()</formula>
    </cfRule>
    <cfRule type="expression" dxfId="99" priority="20" stopIfTrue="1">
      <formula>LockedByCondition()</formula>
    </cfRule>
    <cfRule type="expression" dxfId="98" priority="21" stopIfTrue="1">
      <formula>Locked()</formula>
    </cfRule>
  </conditionalFormatting>
  <conditionalFormatting sqref="N11">
    <cfRule type="expression" dxfId="97" priority="16" stopIfTrue="1">
      <formula>HasError()</formula>
    </cfRule>
    <cfRule type="expression" dxfId="96" priority="17" stopIfTrue="1">
      <formula>LockedByCondition()</formula>
    </cfRule>
    <cfRule type="expression" dxfId="95" priority="18" stopIfTrue="1">
      <formula>Locked()</formula>
    </cfRule>
  </conditionalFormatting>
  <conditionalFormatting sqref="N11">
    <cfRule type="expression" dxfId="94" priority="13" stopIfTrue="1">
      <formula>HasError()</formula>
    </cfRule>
    <cfRule type="expression" dxfId="93" priority="14" stopIfTrue="1">
      <formula>LockedByCondition()</formula>
    </cfRule>
    <cfRule type="expression" dxfId="92" priority="15" stopIfTrue="1">
      <formula>Locked()</formula>
    </cfRule>
  </conditionalFormatting>
  <conditionalFormatting sqref="F11">
    <cfRule type="expression" dxfId="91" priority="10" stopIfTrue="1">
      <formula>HasError()</formula>
    </cfRule>
    <cfRule type="expression" dxfId="90" priority="11" stopIfTrue="1">
      <formula>LockedByCondition()</formula>
    </cfRule>
    <cfRule type="expression" dxfId="89" priority="12" stopIfTrue="1">
      <formula>Locked()</formula>
    </cfRule>
  </conditionalFormatting>
  <conditionalFormatting sqref="F11">
    <cfRule type="expression" dxfId="88" priority="7" stopIfTrue="1">
      <formula>HasError()</formula>
    </cfRule>
    <cfRule type="expression" dxfId="87" priority="8" stopIfTrue="1">
      <formula>LockedByCondition()</formula>
    </cfRule>
    <cfRule type="expression" dxfId="86" priority="9" stopIfTrue="1">
      <formula>Locked()</formula>
    </cfRule>
  </conditionalFormatting>
  <conditionalFormatting sqref="F11">
    <cfRule type="expression" dxfId="85" priority="4" stopIfTrue="1">
      <formula>HasError()</formula>
    </cfRule>
    <cfRule type="expression" dxfId="84" priority="5" stopIfTrue="1">
      <formula>LockedByCondition()</formula>
    </cfRule>
    <cfRule type="expression" dxfId="83" priority="6" stopIfTrue="1">
      <formula>Locked()</formula>
    </cfRule>
  </conditionalFormatting>
  <conditionalFormatting sqref="F11">
    <cfRule type="expression" dxfId="82" priority="1" stopIfTrue="1">
      <formula>HasError()</formula>
    </cfRule>
    <cfRule type="expression" dxfId="81" priority="2" stopIfTrue="1">
      <formula>LockedByCondition()</formula>
    </cfRule>
    <cfRule type="expression" dxfId="80" priority="3" stopIfTrue="1">
      <formula>Locked()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20</vt:i4>
      </vt:variant>
    </vt:vector>
  </HeadingPairs>
  <TitlesOfParts>
    <vt:vector size="40" baseType="lpstr">
      <vt:lpstr>Администрация КО</vt:lpstr>
      <vt:lpstr>Комитет образования КО</vt:lpstr>
      <vt:lpstr>Комитет здравоохранения КО</vt:lpstr>
      <vt:lpstr>Комитет соц.обеспечения КО</vt:lpstr>
      <vt:lpstr>Комитет по культуре КО</vt:lpstr>
      <vt:lpstr>Комитет ЖКХ и ТЭК КО</vt:lpstr>
      <vt:lpstr>Комитет строительства КО</vt:lpstr>
      <vt:lpstr>Комитет по физкультуре КО</vt:lpstr>
      <vt:lpstr>Комитет информации и печати КО</vt:lpstr>
      <vt:lpstr>Комитет по управлению имущество</vt:lpstr>
      <vt:lpstr>Комитет молодежной политики КО</vt:lpstr>
      <vt:lpstr>Комитет арх-ры и град-ва КО</vt:lpstr>
      <vt:lpstr>Управление ветеринарии КО</vt:lpstr>
      <vt:lpstr>Комитет природных ресурсов КО</vt:lpstr>
      <vt:lpstr>Комитет пром-ти, торговли КО</vt:lpstr>
      <vt:lpstr>Госстройнадзор</vt:lpstr>
      <vt:lpstr>Комитет экономики КО</vt:lpstr>
      <vt:lpstr>Комитет культурного наследия КО</vt:lpstr>
      <vt:lpstr>Комитет цифрового развития КО</vt:lpstr>
      <vt:lpstr>Комитет региональной без-ти КО</vt:lpstr>
      <vt:lpstr>'Комитет здравоохранения КО'!Заголовки_для_печати</vt:lpstr>
      <vt:lpstr>'Администрация КО'!Область_печати</vt:lpstr>
      <vt:lpstr>Госстройнадзор!Область_печати</vt:lpstr>
      <vt:lpstr>'Комитет арх-ры и град-ва КО'!Область_печати</vt:lpstr>
      <vt:lpstr>'Комитет ЖКХ и ТЭК КО'!Область_печати</vt:lpstr>
      <vt:lpstr>'Комитет здравоохранения КО'!Область_печати</vt:lpstr>
      <vt:lpstr>'Комитет информации и печати КО'!Область_печати</vt:lpstr>
      <vt:lpstr>'Комитет молодежной политики КО'!Область_печати</vt:lpstr>
      <vt:lpstr>'Комитет образования КО'!Область_печати</vt:lpstr>
      <vt:lpstr>'Комитет по культуре КО'!Область_печати</vt:lpstr>
      <vt:lpstr>'Комитет по управлению имущество'!Область_печати</vt:lpstr>
      <vt:lpstr>'Комитет по физкультуре КО'!Область_печати</vt:lpstr>
      <vt:lpstr>'Комитет природных ресурсов КО'!Область_печати</vt:lpstr>
      <vt:lpstr>'Комитет пром-ти, торговли КО'!Область_печати</vt:lpstr>
      <vt:lpstr>'Комитет региональной без-ти КО'!Область_печати</vt:lpstr>
      <vt:lpstr>'Комитет соц.обеспечения КО'!Область_печати</vt:lpstr>
      <vt:lpstr>'Комитет строительства КО'!Область_печати</vt:lpstr>
      <vt:lpstr>'Комитет цифрового развития КО'!Область_печати</vt:lpstr>
      <vt:lpstr>'Комитет экономики КО'!Область_печати</vt:lpstr>
      <vt:lpstr>'Управление ветеринарии КО'!Область_печати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</dc:creator>
  <cp:lastModifiedBy>Ирина В. Терехова</cp:lastModifiedBy>
  <cp:lastPrinted>2021-10-14T06:26:36Z</cp:lastPrinted>
  <dcterms:created xsi:type="dcterms:W3CDTF">2019-09-25T06:59:06Z</dcterms:created>
  <dcterms:modified xsi:type="dcterms:W3CDTF">2022-10-17T15:27:52Z</dcterms:modified>
</cp:coreProperties>
</file>