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060" windowHeight="11250"/>
  </bookViews>
  <sheets>
    <sheet name="Скр (2023)" sheetId="18" r:id="rId1"/>
    <sheet name="Скр (2024)" sheetId="15" r:id="rId2"/>
    <sheet name="Скр (2025)" sheetId="17" r:id="rId3"/>
  </sheets>
  <definedNames>
    <definedName name="_xlnm.Print_Area" localSheetId="0">'Скр (2023)'!$A$1:$M$97</definedName>
    <definedName name="_xlnm.Print_Area" localSheetId="1">'Скр (2024)'!$A$1:$M$97</definedName>
    <definedName name="_xlnm.Print_Area" localSheetId="2">'Скр (2025)'!$A$1:$M$96</definedName>
  </definedNames>
  <calcPr calcId="125725"/>
</workbook>
</file>

<file path=xl/calcChain.xml><?xml version="1.0" encoding="utf-8"?>
<calcChain xmlns="http://schemas.openxmlformats.org/spreadsheetml/2006/main">
  <c r="D89" i="17"/>
  <c r="D40"/>
  <c r="D88"/>
  <c r="D39"/>
  <c r="D87"/>
  <c r="D38"/>
  <c r="B93"/>
  <c r="C93"/>
  <c r="C44"/>
  <c r="B44" s="1"/>
  <c r="C94" i="15"/>
  <c r="B94" s="1"/>
  <c r="C45"/>
  <c r="B45" s="1"/>
  <c r="C45" i="18"/>
  <c r="B45" s="1"/>
  <c r="C94"/>
  <c r="B94" s="1"/>
  <c r="M93"/>
  <c r="M95" s="1"/>
  <c r="L93"/>
  <c r="L95" s="1"/>
  <c r="K93"/>
  <c r="K95" s="1"/>
  <c r="J93"/>
  <c r="J95" s="1"/>
  <c r="I93"/>
  <c r="H93"/>
  <c r="G93"/>
  <c r="F93"/>
  <c r="C93"/>
  <c r="I90"/>
  <c r="H90"/>
  <c r="G90"/>
  <c r="F90"/>
  <c r="C90"/>
  <c r="I89"/>
  <c r="H89"/>
  <c r="G89"/>
  <c r="F89"/>
  <c r="C89"/>
  <c r="I88"/>
  <c r="H88"/>
  <c r="G88"/>
  <c r="F88"/>
  <c r="C88"/>
  <c r="M44"/>
  <c r="M46" s="1"/>
  <c r="L44"/>
  <c r="L46" s="1"/>
  <c r="K44"/>
  <c r="K46" s="1"/>
  <c r="J44"/>
  <c r="J46" s="1"/>
  <c r="I44"/>
  <c r="H44"/>
  <c r="G44"/>
  <c r="F44"/>
  <c r="C44"/>
  <c r="I41"/>
  <c r="H41"/>
  <c r="G41"/>
  <c r="D41" s="1"/>
  <c r="F41"/>
  <c r="C41"/>
  <c r="I40"/>
  <c r="H40"/>
  <c r="G40"/>
  <c r="D40" s="1"/>
  <c r="F40"/>
  <c r="C40"/>
  <c r="I39"/>
  <c r="D39" s="1"/>
  <c r="H39"/>
  <c r="G39"/>
  <c r="F39"/>
  <c r="C39"/>
  <c r="C87" i="17"/>
  <c r="M92"/>
  <c r="M94" s="1"/>
  <c r="L92"/>
  <c r="L94" s="1"/>
  <c r="K92"/>
  <c r="K94" s="1"/>
  <c r="J92"/>
  <c r="J94" s="1"/>
  <c r="I92"/>
  <c r="H92"/>
  <c r="G92"/>
  <c r="F92"/>
  <c r="C92"/>
  <c r="I89"/>
  <c r="H89"/>
  <c r="G89"/>
  <c r="F89"/>
  <c r="C89"/>
  <c r="I88"/>
  <c r="H88"/>
  <c r="G88"/>
  <c r="F88"/>
  <c r="C88"/>
  <c r="I87"/>
  <c r="H87"/>
  <c r="G87"/>
  <c r="F87"/>
  <c r="M43"/>
  <c r="M45" s="1"/>
  <c r="L43"/>
  <c r="L45" s="1"/>
  <c r="K43"/>
  <c r="K45" s="1"/>
  <c r="J43"/>
  <c r="J45" s="1"/>
  <c r="I43"/>
  <c r="H43"/>
  <c r="G43"/>
  <c r="F43"/>
  <c r="C43"/>
  <c r="I40"/>
  <c r="H40"/>
  <c r="G40"/>
  <c r="F40"/>
  <c r="C40"/>
  <c r="I39"/>
  <c r="H39"/>
  <c r="G39"/>
  <c r="F39"/>
  <c r="C39"/>
  <c r="I38"/>
  <c r="H38"/>
  <c r="G38"/>
  <c r="F38"/>
  <c r="C38"/>
  <c r="M93" i="15"/>
  <c r="M95" s="1"/>
  <c r="L93"/>
  <c r="L95" s="1"/>
  <c r="K93"/>
  <c r="K95" s="1"/>
  <c r="J93"/>
  <c r="J95" s="1"/>
  <c r="I93"/>
  <c r="H93"/>
  <c r="G93"/>
  <c r="F93"/>
  <c r="C93"/>
  <c r="I90"/>
  <c r="H90"/>
  <c r="G90"/>
  <c r="F90"/>
  <c r="C90"/>
  <c r="I89"/>
  <c r="H89"/>
  <c r="G89"/>
  <c r="F89"/>
  <c r="C89"/>
  <c r="I88"/>
  <c r="H88"/>
  <c r="G88"/>
  <c r="F88"/>
  <c r="C88"/>
  <c r="M44"/>
  <c r="M46" s="1"/>
  <c r="L44"/>
  <c r="L46" s="1"/>
  <c r="K44"/>
  <c r="K46" s="1"/>
  <c r="J44"/>
  <c r="J46" s="1"/>
  <c r="I44"/>
  <c r="H44"/>
  <c r="G44"/>
  <c r="F44"/>
  <c r="C44"/>
  <c r="I41"/>
  <c r="H41"/>
  <c r="G41"/>
  <c r="F41"/>
  <c r="C41"/>
  <c r="I40"/>
  <c r="H40"/>
  <c r="G40"/>
  <c r="F40"/>
  <c r="C40"/>
  <c r="I39"/>
  <c r="H39"/>
  <c r="G39"/>
  <c r="D39" s="1"/>
  <c r="F39"/>
  <c r="C39"/>
  <c r="D89" i="18" l="1"/>
  <c r="B89" s="1"/>
  <c r="D88" i="15"/>
  <c r="B88" s="1"/>
  <c r="B40" i="17"/>
  <c r="B87"/>
  <c r="B39"/>
  <c r="B88"/>
  <c r="D89" i="15"/>
  <c r="B89" s="1"/>
  <c r="D40"/>
  <c r="B40" s="1"/>
  <c r="D41"/>
  <c r="B41" s="1"/>
  <c r="D90"/>
  <c r="B90" s="1"/>
  <c r="B40" i="18"/>
  <c r="D88"/>
  <c r="B88" s="1"/>
  <c r="D90"/>
  <c r="B90" s="1"/>
  <c r="B41"/>
  <c r="B89" i="17"/>
  <c r="B39" i="15"/>
  <c r="D43" i="17" l="1"/>
  <c r="D45" s="1"/>
  <c r="B38"/>
  <c r="B43" s="1"/>
  <c r="B45" s="1"/>
  <c r="D44" i="18"/>
  <c r="D46" s="1"/>
  <c r="D93"/>
  <c r="D95" s="1"/>
  <c r="B39"/>
  <c r="B44" s="1"/>
  <c r="B46" s="1"/>
  <c r="B93"/>
  <c r="B95" s="1"/>
  <c r="D92" i="17"/>
  <c r="D94" s="1"/>
  <c r="B92"/>
  <c r="B94" s="1"/>
  <c r="D93" i="15"/>
  <c r="D95" s="1"/>
  <c r="D44"/>
  <c r="D46" s="1"/>
  <c r="B44"/>
  <c r="B46" s="1"/>
  <c r="B99" i="18" l="1"/>
  <c r="B100" i="15"/>
  <c r="B93"/>
  <c r="B95" s="1"/>
</calcChain>
</file>

<file path=xl/sharedStrings.xml><?xml version="1.0" encoding="utf-8"?>
<sst xmlns="http://schemas.openxmlformats.org/spreadsheetml/2006/main" count="382" uniqueCount="69">
  <si>
    <t>Местные бюджеты</t>
  </si>
  <si>
    <t>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</si>
  <si>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</si>
  <si>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</si>
  <si>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</si>
  <si>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</si>
  <si>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</si>
  <si>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</si>
  <si>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</si>
  <si>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</si>
  <si>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</si>
  <si>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</si>
  <si>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</si>
  <si>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</si>
  <si>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</si>
  <si>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</si>
  <si>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</si>
  <si>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</si>
  <si>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</si>
  <si>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</si>
  <si>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</si>
  <si>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</si>
  <si>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</si>
  <si>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</si>
  <si>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</si>
  <si>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</si>
  <si>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</si>
  <si>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</si>
  <si>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</si>
  <si>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</si>
  <si>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МУНИЦИПАЛЬНЫЕ РАЙОНЫ</t>
  </si>
  <si>
    <t>г.Железногорск</t>
  </si>
  <si>
    <t>г.Курск</t>
  </si>
  <si>
    <t>г.Курчатов</t>
  </si>
  <si>
    <t>г.Льгов</t>
  </si>
  <si>
    <t>г.Щигры</t>
  </si>
  <si>
    <t>ИТОГО ГОРОДСКИЕ ОКРУГА</t>
  </si>
  <si>
    <t>Нераспределенный резерв</t>
  </si>
  <si>
    <t>ВСЕГО</t>
  </si>
  <si>
    <t>Размер субвенции</t>
  </si>
  <si>
    <t>количество месяцев, принимаемых для расчета</t>
  </si>
  <si>
    <t>численность</t>
  </si>
  <si>
    <t xml:space="preserve">одиноко проживающих неработающих собственников жилых помещений в многоквартирных домах, достигших возраста 80лет, имеющих право на компенсацию </t>
  </si>
  <si>
    <t xml:space="preserve">одиноко проживающих неработающих собственников жилых помещений в многоквартирных домах, достигших возраста 70лет, имеющих право на компенсацию </t>
  </si>
  <si>
    <t>Spc</t>
  </si>
  <si>
    <t>доля стоимости взноса на капитальный ремонт, учитываемая при предоставлении компенсации расходов на уплату взноса на капитальный ремонт</t>
  </si>
  <si>
    <t>1003 03 1 06 R4620 530</t>
  </si>
  <si>
    <t>коэффициент (софинансирование)</t>
  </si>
  <si>
    <r>
      <t>Ci</t>
    </r>
    <r>
      <rPr>
        <b/>
        <vertAlign val="superscript"/>
        <sz val="10"/>
        <rFont val="Times New Roman"/>
        <family val="1"/>
        <charset val="204"/>
      </rPr>
      <t>Кр</t>
    </r>
  </si>
  <si>
    <r>
      <t>Чiо</t>
    </r>
    <r>
      <rPr>
        <b/>
        <vertAlign val="superscript"/>
        <sz val="10"/>
        <rFont val="Times New Roman"/>
        <family val="1"/>
        <charset val="204"/>
      </rPr>
      <t>П70</t>
    </r>
  </si>
  <si>
    <r>
      <t>Чiс</t>
    </r>
    <r>
      <rPr>
        <b/>
        <vertAlign val="superscript"/>
        <sz val="10"/>
        <rFont val="Times New Roman"/>
        <family val="1"/>
        <charset val="204"/>
      </rPr>
      <t>П70</t>
    </r>
  </si>
  <si>
    <r>
      <t>Чiо</t>
    </r>
    <r>
      <rPr>
        <b/>
        <vertAlign val="superscript"/>
        <sz val="10"/>
        <rFont val="Times New Roman"/>
        <family val="1"/>
        <charset val="204"/>
      </rPr>
      <t>П80</t>
    </r>
  </si>
  <si>
    <r>
      <t>Чiс</t>
    </r>
    <r>
      <rPr>
        <b/>
        <vertAlign val="superscript"/>
        <sz val="10"/>
        <rFont val="Times New Roman"/>
        <family val="1"/>
        <charset val="204"/>
      </rPr>
      <t>П80</t>
    </r>
  </si>
  <si>
    <t xml:space="preserve"> областной стандарт нормативной площади жилого помещения, используемый для расчета субсидий на оплату жилого помещения и коммунальных услуг *</t>
  </si>
  <si>
    <t>Общий бъем субвенции (областной + федеральный бюджеты)</t>
  </si>
  <si>
    <r>
      <t>Р</t>
    </r>
    <r>
      <rPr>
        <b/>
        <vertAlign val="superscript"/>
        <sz val="10"/>
        <rFont val="Times New Roman"/>
        <family val="1"/>
        <charset val="204"/>
      </rPr>
      <t>Кр</t>
    </r>
  </si>
  <si>
    <t>минимальный размер взноса на капитальный ремонт на один квадратный метр общей площади жилого помещения в месяц     **</t>
  </si>
  <si>
    <t>собственников жилых помещений в многоквартирных домах, достигших возраста 70лет и проживающих в составе семьи, состоящей только из совместно проживающих неработающих граждан пенсионного возраста и (или) неработающих инвалидов I и (или) II групп</t>
  </si>
  <si>
    <t>собственников жилых помещений в многоквартирных домах, достигших возраста 80лет и проживающих в составе семьи, состоящей только из совместно проживающих неработающих граждан пенсионного возраста и (или) неработающих инвалидов I и (или) II групп</t>
  </si>
  <si>
    <t>*   Постановление от 08.02.2006 N 8 (18 кв. метров общей площади жилья на одного члена семьи для семей различной численности; 33 кв. метра общей площади жилья для одиноко проживающего гражданина)</t>
  </si>
  <si>
    <t xml:space="preserve">одиноко проживающих </t>
  </si>
  <si>
    <t>проживающих в составе семьи</t>
  </si>
  <si>
    <t>** Постановление от 16.12.2020 N 1301-па (установить на 2021 год мин.размер взноса на кап.ремонт общего имущества в многоквартирном доме на территории Курской области в размере 8,66 рубля на 1кв.м общей площади помещений в месяц) на 2020 год мин.размер взноса 8,33  N 1286-па  18.12.2019</t>
  </si>
  <si>
    <t>областной</t>
  </si>
  <si>
    <t>федеральный</t>
  </si>
  <si>
    <t>Субвенции бюджетам муниципальных образований на осуществление отдельных государственных полномочий
на предоставление компенсации расходов на уплату взноса на капитальный ремонт в 2023 году</t>
  </si>
  <si>
    <t>Приложение № 1.11.10</t>
  </si>
  <si>
    <t>Субвенции бюджетам муниципальных образований на осуществление отдельных государственных полномочий
на предоставление компенсации расходов на уплату взноса на капитальный ремонт на 2024 год</t>
  </si>
  <si>
    <t>Субвенции бюджетам муниципальных образований на осуществление отдельных государственных полномочий
на предоставление компенсации расходов на уплату взноса на капитальный ремонт гна 2025 год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</si>
</sst>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\ _₽_-;\-* #,##0\ _₽_-;_-* &quot;-&quot;??\ _₽_-;_-@_-"/>
  </numFmts>
  <fonts count="5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2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" fillId="3" borderId="7" applyNumberFormat="0" applyFon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164" fontId="19" fillId="0" borderId="0">
      <alignment vertical="top" wrapText="1"/>
    </xf>
    <xf numFmtId="0" fontId="1" fillId="0" borderId="0"/>
    <xf numFmtId="43" fontId="42" fillId="0" borderId="0" applyFont="0" applyFill="0" applyBorder="0" applyAlignment="0" applyProtection="0"/>
  </cellStyleXfs>
  <cellXfs count="100">
    <xf numFmtId="0" fontId="0" fillId="0" borderId="0" xfId="0"/>
    <xf numFmtId="0" fontId="0" fillId="17" borderId="0" xfId="0" applyFill="1"/>
    <xf numFmtId="0" fontId="41" fillId="17" borderId="0" xfId="43" applyNumberFormat="1" applyFont="1" applyFill="1" applyAlignment="1">
      <alignment horizontal="center" vertical="center" wrapText="1"/>
    </xf>
    <xf numFmtId="0" fontId="38" fillId="17" borderId="0" xfId="43" applyNumberFormat="1" applyFont="1" applyFill="1" applyAlignment="1">
      <alignment horizontal="center" vertical="center" wrapText="1"/>
    </xf>
    <xf numFmtId="0" fontId="44" fillId="17" borderId="0" xfId="0" applyFont="1" applyFill="1"/>
    <xf numFmtId="0" fontId="33" fillId="17" borderId="0" xfId="43" applyNumberFormat="1" applyFont="1" applyFill="1" applyAlignment="1">
      <alignment horizontal="center" vertical="center" wrapText="1"/>
    </xf>
    <xf numFmtId="0" fontId="25" fillId="17" borderId="0" xfId="43" applyFont="1" applyFill="1"/>
    <xf numFmtId="0" fontId="31" fillId="17" borderId="0" xfId="0" applyFont="1" applyFill="1"/>
    <xf numFmtId="0" fontId="26" fillId="17" borderId="15" xfId="44" applyNumberFormat="1" applyFont="1" applyFill="1" applyBorder="1" applyAlignment="1">
      <alignment horizontal="center" vertical="center" wrapText="1"/>
    </xf>
    <xf numFmtId="0" fontId="35" fillId="17" borderId="12" xfId="43" applyFont="1" applyFill="1" applyBorder="1" applyAlignment="1">
      <alignment horizontal="center" vertical="center" wrapText="1"/>
    </xf>
    <xf numFmtId="0" fontId="29" fillId="17" borderId="12" xfId="44" applyNumberFormat="1" applyFont="1" applyFill="1" applyBorder="1" applyAlignment="1">
      <alignment horizontal="center" vertical="center" wrapText="1"/>
    </xf>
    <xf numFmtId="0" fontId="37" fillId="17" borderId="12" xfId="0" applyFont="1" applyFill="1" applyBorder="1" applyAlignment="1">
      <alignment horizontal="center" vertical="center" wrapText="1"/>
    </xf>
    <xf numFmtId="0" fontId="30" fillId="17" borderId="12" xfId="43" applyFont="1" applyFill="1" applyBorder="1" applyAlignment="1">
      <alignment horizontal="center" vertical="center" wrapText="1"/>
    </xf>
    <xf numFmtId="0" fontId="30" fillId="17" borderId="11" xfId="43" applyFont="1" applyFill="1" applyBorder="1" applyAlignment="1">
      <alignment horizontal="center" vertical="center" wrapText="1"/>
    </xf>
    <xf numFmtId="0" fontId="35" fillId="17" borderId="11" xfId="43" applyFont="1" applyFill="1" applyBorder="1" applyAlignment="1">
      <alignment horizontal="center" vertical="center" wrapText="1"/>
    </xf>
    <xf numFmtId="0" fontId="26" fillId="17" borderId="16" xfId="44" applyNumberFormat="1" applyFont="1" applyFill="1" applyBorder="1" applyAlignment="1">
      <alignment horizontal="center" vertical="center" wrapText="1"/>
    </xf>
    <xf numFmtId="0" fontId="35" fillId="17" borderId="14" xfId="43" applyFont="1" applyFill="1" applyBorder="1" applyAlignment="1">
      <alignment horizontal="center" vertical="center" wrapText="1"/>
    </xf>
    <xf numFmtId="0" fontId="29" fillId="17" borderId="14" xfId="44" applyNumberFormat="1" applyFont="1" applyFill="1" applyBorder="1" applyAlignment="1">
      <alignment horizontal="center" vertical="center" wrapText="1"/>
    </xf>
    <xf numFmtId="0" fontId="37" fillId="17" borderId="14" xfId="0" applyFont="1" applyFill="1" applyBorder="1" applyAlignment="1">
      <alignment horizontal="center" vertical="center" wrapText="1"/>
    </xf>
    <xf numFmtId="0" fontId="30" fillId="17" borderId="14" xfId="43" applyFont="1" applyFill="1" applyBorder="1" applyAlignment="1">
      <alignment horizontal="center" vertical="center" wrapText="1"/>
    </xf>
    <xf numFmtId="49" fontId="30" fillId="17" borderId="12" xfId="43" applyNumberFormat="1" applyFont="1" applyFill="1" applyBorder="1" applyAlignment="1">
      <alignment horizontal="center" vertical="center" wrapText="1"/>
    </xf>
    <xf numFmtId="0" fontId="26" fillId="17" borderId="17" xfId="44" applyNumberFormat="1" applyFont="1" applyFill="1" applyBorder="1" applyAlignment="1">
      <alignment horizontal="center" vertical="center" wrapText="1"/>
    </xf>
    <xf numFmtId="0" fontId="35" fillId="17" borderId="13" xfId="43" applyFont="1" applyFill="1" applyBorder="1" applyAlignment="1">
      <alignment horizontal="center" vertical="center" wrapText="1"/>
    </xf>
    <xf numFmtId="0" fontId="29" fillId="17" borderId="13" xfId="44" applyNumberFormat="1" applyFont="1" applyFill="1" applyBorder="1" applyAlignment="1">
      <alignment horizontal="center" vertical="center" wrapText="1"/>
    </xf>
    <xf numFmtId="0" fontId="37" fillId="17" borderId="13" xfId="0" applyFont="1" applyFill="1" applyBorder="1" applyAlignment="1">
      <alignment horizontal="center" vertical="center" wrapText="1"/>
    </xf>
    <xf numFmtId="0" fontId="30" fillId="17" borderId="13" xfId="43" applyFont="1" applyFill="1" applyBorder="1" applyAlignment="1">
      <alignment horizontal="center" vertical="center" wrapText="1"/>
    </xf>
    <xf numFmtId="0" fontId="30" fillId="17" borderId="11" xfId="43" applyFont="1" applyFill="1" applyBorder="1" applyAlignment="1">
      <alignment horizontal="center" vertical="center" wrapText="1"/>
    </xf>
    <xf numFmtId="49" fontId="30" fillId="17" borderId="13" xfId="43" applyNumberFormat="1" applyFont="1" applyFill="1" applyBorder="1" applyAlignment="1">
      <alignment horizontal="center" vertical="center" wrapText="1"/>
    </xf>
    <xf numFmtId="0" fontId="26" fillId="17" borderId="10" xfId="44" applyNumberFormat="1" applyFont="1" applyFill="1" applyBorder="1" applyAlignment="1">
      <alignment horizontal="center" vertical="center" wrapText="1"/>
    </xf>
    <xf numFmtId="0" fontId="25" fillId="17" borderId="11" xfId="43" applyFont="1" applyFill="1" applyBorder="1"/>
    <xf numFmtId="0" fontId="31" fillId="17" borderId="11" xfId="0" applyFont="1" applyFill="1" applyBorder="1"/>
    <xf numFmtId="0" fontId="21" fillId="17" borderId="11" xfId="43" applyFont="1" applyFill="1" applyBorder="1" applyAlignment="1">
      <alignment horizontal="center"/>
    </xf>
    <xf numFmtId="0" fontId="21" fillId="17" borderId="11" xfId="0" applyFont="1" applyFill="1" applyBorder="1" applyAlignment="1">
      <alignment horizontal="center"/>
    </xf>
    <xf numFmtId="0" fontId="21" fillId="17" borderId="11" xfId="43" applyFont="1" applyFill="1" applyBorder="1" applyAlignment="1">
      <alignment horizontal="center"/>
    </xf>
    <xf numFmtId="0" fontId="27" fillId="17" borderId="10" xfId="44" applyNumberFormat="1" applyFont="1" applyFill="1" applyBorder="1" applyAlignment="1">
      <alignment horizontal="center" vertical="center" wrapText="1"/>
    </xf>
    <xf numFmtId="0" fontId="30" fillId="17" borderId="11" xfId="43" applyFont="1" applyFill="1" applyBorder="1" applyAlignment="1">
      <alignment horizontal="center"/>
    </xf>
    <xf numFmtId="0" fontId="30" fillId="17" borderId="14" xfId="43" applyFont="1" applyFill="1" applyBorder="1" applyAlignment="1">
      <alignment horizontal="center"/>
    </xf>
    <xf numFmtId="0" fontId="32" fillId="17" borderId="10" xfId="44" applyNumberFormat="1" applyFont="1" applyFill="1" applyBorder="1" applyAlignment="1">
      <alignment vertical="top" wrapText="1"/>
    </xf>
    <xf numFmtId="0" fontId="23" fillId="17" borderId="10" xfId="44" applyNumberFormat="1" applyFont="1" applyFill="1" applyBorder="1" applyAlignment="1">
      <alignment vertical="top" wrapText="1"/>
    </xf>
    <xf numFmtId="0" fontId="28" fillId="17" borderId="10" xfId="44" applyNumberFormat="1" applyFont="1" applyFill="1" applyBorder="1" applyAlignment="1">
      <alignment vertical="top" wrapText="1"/>
    </xf>
    <xf numFmtId="3" fontId="21" fillId="17" borderId="11" xfId="43" applyNumberFormat="1" applyFont="1" applyFill="1" applyBorder="1" applyAlignment="1">
      <alignment horizontal="center" vertical="center"/>
    </xf>
    <xf numFmtId="0" fontId="25" fillId="17" borderId="11" xfId="43" applyFont="1" applyFill="1" applyBorder="1" applyAlignment="1">
      <alignment horizontal="center"/>
    </xf>
    <xf numFmtId="4" fontId="21" fillId="17" borderId="11" xfId="43" applyNumberFormat="1" applyFont="1" applyFill="1" applyBorder="1" applyAlignment="1">
      <alignment horizontal="center"/>
    </xf>
    <xf numFmtId="3" fontId="25" fillId="17" borderId="11" xfId="43" applyNumberFormat="1" applyFont="1" applyFill="1" applyBorder="1" applyAlignment="1">
      <alignment horizontal="center" vertical="center"/>
    </xf>
    <xf numFmtId="4" fontId="25" fillId="17" borderId="11" xfId="43" applyNumberFormat="1" applyFont="1" applyFill="1" applyBorder="1" applyAlignment="1">
      <alignment horizontal="center" vertical="center"/>
    </xf>
    <xf numFmtId="3" fontId="25" fillId="17" borderId="11" xfId="43" applyNumberFormat="1" applyFont="1" applyFill="1" applyBorder="1" applyAlignment="1">
      <alignment horizontal="center"/>
    </xf>
    <xf numFmtId="0" fontId="22" fillId="17" borderId="10" xfId="44" applyNumberFormat="1" applyFont="1" applyFill="1" applyBorder="1" applyAlignment="1">
      <alignment wrapText="1"/>
    </xf>
    <xf numFmtId="3" fontId="21" fillId="17" borderId="11" xfId="43" applyNumberFormat="1" applyFont="1" applyFill="1" applyBorder="1" applyAlignment="1">
      <alignment horizontal="center"/>
    </xf>
    <xf numFmtId="0" fontId="22" fillId="17" borderId="10" xfId="44" applyNumberFormat="1" applyFont="1" applyFill="1" applyBorder="1" applyAlignment="1">
      <alignment vertical="top" wrapText="1"/>
    </xf>
    <xf numFmtId="0" fontId="34" fillId="17" borderId="11" xfId="43" applyFont="1" applyFill="1" applyBorder="1" applyAlignment="1">
      <alignment horizontal="center"/>
    </xf>
    <xf numFmtId="3" fontId="34" fillId="17" borderId="11" xfId="43" applyNumberFormat="1" applyFont="1" applyFill="1" applyBorder="1" applyAlignment="1">
      <alignment horizontal="center" vertical="center"/>
    </xf>
    <xf numFmtId="4" fontId="34" fillId="17" borderId="11" xfId="43" applyNumberFormat="1" applyFont="1" applyFill="1" applyBorder="1" applyAlignment="1">
      <alignment horizontal="center" vertical="center"/>
    </xf>
    <xf numFmtId="0" fontId="36" fillId="17" borderId="0" xfId="43" applyFont="1" applyFill="1"/>
    <xf numFmtId="0" fontId="39" fillId="17" borderId="0" xfId="42" applyFont="1" applyFill="1" applyAlignment="1">
      <alignment horizontal="right"/>
    </xf>
    <xf numFmtId="49" fontId="24" fillId="17" borderId="0" xfId="45" applyNumberFormat="1" applyFont="1" applyFill="1" applyAlignment="1">
      <alignment horizontal="left" vertical="top" wrapText="1"/>
    </xf>
    <xf numFmtId="165" fontId="24" fillId="17" borderId="0" xfId="46" applyNumberFormat="1" applyFont="1" applyFill="1" applyAlignment="1">
      <alignment vertical="center" wrapText="1"/>
    </xf>
    <xf numFmtId="3" fontId="25" fillId="17" borderId="0" xfId="43" applyNumberFormat="1" applyFont="1" applyFill="1" applyBorder="1" applyAlignment="1">
      <alignment horizontal="center" vertical="center"/>
    </xf>
    <xf numFmtId="0" fontId="31" fillId="17" borderId="0" xfId="0" applyFont="1" applyFill="1" applyAlignment="1">
      <alignment horizontal="left" wrapText="1"/>
    </xf>
    <xf numFmtId="0" fontId="31" fillId="17" borderId="0" xfId="0" applyFont="1" applyFill="1" applyAlignment="1">
      <alignment horizontal="left" wrapText="1"/>
    </xf>
    <xf numFmtId="0" fontId="43" fillId="17" borderId="0" xfId="0" applyFont="1" applyFill="1"/>
    <xf numFmtId="0" fontId="40" fillId="17" borderId="0" xfId="0" applyFont="1" applyFill="1" applyAlignment="1">
      <alignment horizontal="left" vertical="top" wrapText="1"/>
    </xf>
    <xf numFmtId="4" fontId="21" fillId="17" borderId="11" xfId="43" applyNumberFormat="1" applyFont="1" applyFill="1" applyBorder="1" applyAlignment="1">
      <alignment horizontal="center" vertical="center"/>
    </xf>
    <xf numFmtId="3" fontId="21" fillId="17" borderId="0" xfId="43" applyNumberFormat="1" applyFont="1" applyFill="1" applyBorder="1" applyAlignment="1">
      <alignment horizontal="center"/>
    </xf>
    <xf numFmtId="0" fontId="34" fillId="17" borderId="0" xfId="43" applyFont="1" applyFill="1" applyBorder="1" applyAlignment="1">
      <alignment horizontal="center"/>
    </xf>
    <xf numFmtId="4" fontId="21" fillId="17" borderId="0" xfId="43" applyNumberFormat="1" applyFont="1" applyFill="1" applyBorder="1" applyAlignment="1">
      <alignment horizontal="center"/>
    </xf>
    <xf numFmtId="3" fontId="21" fillId="17" borderId="0" xfId="43" applyNumberFormat="1" applyFont="1" applyFill="1" applyBorder="1" applyAlignment="1">
      <alignment horizontal="center" vertical="center"/>
    </xf>
    <xf numFmtId="3" fontId="34" fillId="17" borderId="0" xfId="43" applyNumberFormat="1" applyFont="1" applyFill="1" applyBorder="1" applyAlignment="1">
      <alignment horizontal="center" vertical="center"/>
    </xf>
    <xf numFmtId="4" fontId="34" fillId="17" borderId="0" xfId="43" applyNumberFormat="1" applyFont="1" applyFill="1" applyBorder="1" applyAlignment="1">
      <alignment horizontal="center" vertical="center"/>
    </xf>
    <xf numFmtId="3" fontId="0" fillId="17" borderId="0" xfId="0" applyNumberFormat="1" applyFill="1"/>
    <xf numFmtId="0" fontId="45" fillId="17" borderId="0" xfId="43" applyNumberFormat="1" applyFont="1" applyFill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46" fillId="17" borderId="0" xfId="0" applyFont="1" applyFill="1"/>
    <xf numFmtId="0" fontId="47" fillId="17" borderId="0" xfId="0" applyFont="1" applyFill="1"/>
    <xf numFmtId="0" fontId="48" fillId="17" borderId="0" xfId="0" applyFont="1" applyFill="1"/>
    <xf numFmtId="0" fontId="49" fillId="17" borderId="15" xfId="44" applyNumberFormat="1" applyFont="1" applyFill="1" applyBorder="1" applyAlignment="1">
      <alignment horizontal="center" vertical="center" wrapText="1"/>
    </xf>
    <xf numFmtId="0" fontId="30" fillId="17" borderId="12" xfId="44" applyNumberFormat="1" applyFont="1" applyFill="1" applyBorder="1" applyAlignment="1">
      <alignment horizontal="center" vertical="center" wrapText="1"/>
    </xf>
    <xf numFmtId="0" fontId="30" fillId="17" borderId="12" xfId="0" applyFont="1" applyFill="1" applyBorder="1" applyAlignment="1">
      <alignment horizontal="center" vertical="center" wrapText="1"/>
    </xf>
    <xf numFmtId="0" fontId="49" fillId="17" borderId="16" xfId="44" applyNumberFormat="1" applyFont="1" applyFill="1" applyBorder="1" applyAlignment="1">
      <alignment horizontal="center" vertical="center" wrapText="1"/>
    </xf>
    <xf numFmtId="0" fontId="30" fillId="17" borderId="14" xfId="44" applyNumberFormat="1" applyFont="1" applyFill="1" applyBorder="1" applyAlignment="1">
      <alignment horizontal="center" vertical="center" wrapText="1"/>
    </xf>
    <xf numFmtId="0" fontId="30" fillId="17" borderId="14" xfId="0" applyFont="1" applyFill="1" applyBorder="1" applyAlignment="1">
      <alignment horizontal="center" vertical="center" wrapText="1"/>
    </xf>
    <xf numFmtId="0" fontId="49" fillId="17" borderId="17" xfId="44" applyNumberFormat="1" applyFont="1" applyFill="1" applyBorder="1" applyAlignment="1">
      <alignment horizontal="center" vertical="center" wrapText="1"/>
    </xf>
    <xf numFmtId="0" fontId="30" fillId="17" borderId="13" xfId="44" applyNumberFormat="1" applyFont="1" applyFill="1" applyBorder="1" applyAlignment="1">
      <alignment horizontal="center" vertical="center" wrapText="1"/>
    </xf>
    <xf numFmtId="0" fontId="30" fillId="17" borderId="13" xfId="0" applyFont="1" applyFill="1" applyBorder="1" applyAlignment="1">
      <alignment horizontal="center" vertical="center" wrapText="1"/>
    </xf>
    <xf numFmtId="0" fontId="49" fillId="17" borderId="10" xfId="44" applyNumberFormat="1" applyFont="1" applyFill="1" applyBorder="1" applyAlignment="1">
      <alignment horizontal="center" vertical="center" wrapText="1"/>
    </xf>
    <xf numFmtId="0" fontId="48" fillId="17" borderId="11" xfId="0" applyFont="1" applyFill="1" applyBorder="1"/>
    <xf numFmtId="0" fontId="50" fillId="17" borderId="10" xfId="44" applyNumberFormat="1" applyFont="1" applyFill="1" applyBorder="1" applyAlignment="1">
      <alignment horizontal="center" vertical="center" wrapText="1"/>
    </xf>
    <xf numFmtId="0" fontId="51" fillId="17" borderId="10" xfId="44" applyNumberFormat="1" applyFont="1" applyFill="1" applyBorder="1" applyAlignment="1">
      <alignment vertical="top" wrapText="1"/>
    </xf>
    <xf numFmtId="0" fontId="52" fillId="17" borderId="10" xfId="44" applyNumberFormat="1" applyFont="1" applyFill="1" applyBorder="1" applyAlignment="1">
      <alignment vertical="top" wrapText="1"/>
    </xf>
    <xf numFmtId="0" fontId="25" fillId="17" borderId="10" xfId="44" applyNumberFormat="1" applyFont="1" applyFill="1" applyBorder="1" applyAlignment="1">
      <alignment vertical="top" wrapText="1"/>
    </xf>
    <xf numFmtId="0" fontId="21" fillId="17" borderId="10" xfId="44" applyNumberFormat="1" applyFont="1" applyFill="1" applyBorder="1" applyAlignment="1">
      <alignment wrapText="1"/>
    </xf>
    <xf numFmtId="0" fontId="21" fillId="17" borderId="10" xfId="44" applyNumberFormat="1" applyFont="1" applyFill="1" applyBorder="1" applyAlignment="1">
      <alignment vertical="top" wrapText="1"/>
    </xf>
    <xf numFmtId="0" fontId="53" fillId="17" borderId="0" xfId="43" applyFont="1" applyFill="1"/>
    <xf numFmtId="0" fontId="48" fillId="17" borderId="0" xfId="0" applyFont="1" applyFill="1" applyAlignment="1">
      <alignment horizontal="left" wrapText="1"/>
    </xf>
    <xf numFmtId="0" fontId="48" fillId="17" borderId="0" xfId="0" applyFont="1" applyFill="1" applyAlignment="1">
      <alignment horizontal="left" wrapText="1"/>
    </xf>
    <xf numFmtId="0" fontId="45" fillId="17" borderId="0" xfId="0" applyFont="1" applyFill="1"/>
    <xf numFmtId="0" fontId="49" fillId="17" borderId="0" xfId="0" applyFont="1" applyFill="1" applyAlignment="1">
      <alignment horizontal="left" vertical="top" wrapText="1"/>
    </xf>
    <xf numFmtId="0" fontId="21" fillId="17" borderId="0" xfId="43" applyFont="1" applyFill="1" applyBorder="1" applyAlignment="1">
      <alignment horizontal="center"/>
    </xf>
    <xf numFmtId="4" fontId="21" fillId="17" borderId="0" xfId="43" applyNumberFormat="1" applyFont="1" applyFill="1" applyBorder="1" applyAlignment="1">
      <alignment horizontal="center" vertical="center"/>
    </xf>
    <xf numFmtId="3" fontId="46" fillId="17" borderId="0" xfId="0" applyNumberFormat="1" applyFont="1" applyFill="1"/>
    <xf numFmtId="0" fontId="46" fillId="17" borderId="0" xfId="0" applyFont="1" applyFill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_Лист1_Лист9" xfId="44"/>
    <cellStyle name="Обычный_Лист6" xfId="42"/>
    <cellStyle name="Обычный_Лист9" xfId="43"/>
    <cellStyle name="Обычный_Скр" xfId="45"/>
    <cellStyle name="Финансовый" xfId="46" builtinId="3"/>
  </cellStyles>
  <dxfs count="0"/>
  <tableStyles count="0" defaultTableStyle="TableStyleMedium9" defaultPivotStyle="PivotStyleLight16"/>
  <colors>
    <mruColors>
      <color rgb="FFE1E1FF"/>
      <color rgb="FFE3EFC7"/>
      <color rgb="FFB3FFFF"/>
      <color rgb="FFB1FDE0"/>
      <color rgb="FFF9D5FF"/>
      <color rgb="FFCC99FF"/>
      <color rgb="FF00FFCC"/>
      <color rgb="FFCCECFF"/>
      <color rgb="FF66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M99"/>
  <sheetViews>
    <sheetView tabSelected="1" view="pageBreakPreview" zoomScaleNormal="100" zoomScaleSheetLayoutView="100" workbookViewId="0">
      <selection activeCell="L6" sqref="L6:L7"/>
    </sheetView>
  </sheetViews>
  <sheetFormatPr defaultRowHeight="15"/>
  <cols>
    <col min="1" max="1" width="28" style="1" customWidth="1"/>
    <col min="2" max="2" width="16.7109375" style="1" customWidth="1"/>
    <col min="3" max="3" width="11.28515625" style="1" customWidth="1"/>
    <col min="4" max="4" width="13.85546875" style="1" customWidth="1"/>
    <col min="5" max="5" width="10.85546875" style="1" customWidth="1"/>
    <col min="6" max="6" width="15.140625" style="1" customWidth="1"/>
    <col min="7" max="7" width="8.7109375" style="1" customWidth="1"/>
    <col min="8" max="8" width="8.85546875" style="1" customWidth="1"/>
    <col min="9" max="9" width="15" style="1" customWidth="1"/>
    <col min="10" max="10" width="16.28515625" style="1" customWidth="1"/>
    <col min="11" max="11" width="21" style="1" customWidth="1"/>
    <col min="12" max="12" width="15.5703125" style="1" customWidth="1"/>
    <col min="13" max="13" width="20.5703125" style="1" customWidth="1"/>
    <col min="14" max="14" width="9.140625" style="1"/>
    <col min="15" max="16" width="9.140625" style="1" customWidth="1"/>
    <col min="17" max="16384" width="9.140625" style="1"/>
  </cols>
  <sheetData>
    <row r="1" spans="1:13">
      <c r="L1" s="70" t="s">
        <v>66</v>
      </c>
      <c r="M1" s="70"/>
    </row>
    <row r="2" spans="1:13" ht="52.5" customHeight="1">
      <c r="A2" s="69" t="s">
        <v>65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3.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4" t="s">
        <v>63</v>
      </c>
      <c r="B4" s="5"/>
      <c r="C4" s="5"/>
      <c r="D4" s="5"/>
      <c r="E4" s="5"/>
      <c r="F4" s="5"/>
      <c r="G4" s="6"/>
      <c r="H4" s="6"/>
      <c r="I4" s="6"/>
      <c r="J4" s="7"/>
      <c r="K4" s="7"/>
      <c r="L4" s="7"/>
      <c r="M4" s="7"/>
    </row>
    <row r="5" spans="1:13" ht="20.25" customHeight="1">
      <c r="A5" s="8" t="s">
        <v>0</v>
      </c>
      <c r="B5" s="9" t="s">
        <v>39</v>
      </c>
      <c r="C5" s="10" t="s">
        <v>47</v>
      </c>
      <c r="D5" s="11" t="s">
        <v>54</v>
      </c>
      <c r="E5" s="12" t="s">
        <v>40</v>
      </c>
      <c r="F5" s="12" t="s">
        <v>56</v>
      </c>
      <c r="G5" s="13" t="s">
        <v>53</v>
      </c>
      <c r="H5" s="13"/>
      <c r="I5" s="12" t="s">
        <v>45</v>
      </c>
      <c r="J5" s="14" t="s">
        <v>41</v>
      </c>
      <c r="K5" s="14"/>
      <c r="L5" s="14"/>
      <c r="M5" s="14"/>
    </row>
    <row r="6" spans="1:13" ht="97.5" customHeight="1">
      <c r="A6" s="15"/>
      <c r="B6" s="16"/>
      <c r="C6" s="17"/>
      <c r="D6" s="18"/>
      <c r="E6" s="19"/>
      <c r="F6" s="19"/>
      <c r="G6" s="13"/>
      <c r="H6" s="13"/>
      <c r="I6" s="19"/>
      <c r="J6" s="20" t="s">
        <v>43</v>
      </c>
      <c r="K6" s="12" t="s">
        <v>57</v>
      </c>
      <c r="L6" s="20" t="s">
        <v>42</v>
      </c>
      <c r="M6" s="12" t="s">
        <v>58</v>
      </c>
    </row>
    <row r="7" spans="1:13" ht="49.5" customHeight="1">
      <c r="A7" s="21"/>
      <c r="B7" s="22"/>
      <c r="C7" s="23"/>
      <c r="D7" s="24"/>
      <c r="E7" s="25"/>
      <c r="F7" s="19"/>
      <c r="G7" s="26" t="s">
        <v>60</v>
      </c>
      <c r="H7" s="26" t="s">
        <v>61</v>
      </c>
      <c r="I7" s="25"/>
      <c r="J7" s="27"/>
      <c r="K7" s="25"/>
      <c r="L7" s="27"/>
      <c r="M7" s="25"/>
    </row>
    <row r="8" spans="1:13" ht="16.5">
      <c r="A8" s="28"/>
      <c r="B8" s="29"/>
      <c r="C8" s="30"/>
      <c r="D8" s="31" t="s">
        <v>48</v>
      </c>
      <c r="E8" s="29"/>
      <c r="F8" s="32" t="s">
        <v>55</v>
      </c>
      <c r="G8" s="33" t="s">
        <v>44</v>
      </c>
      <c r="H8" s="33"/>
      <c r="I8" s="31">
        <v>0.5</v>
      </c>
      <c r="J8" s="31" t="s">
        <v>49</v>
      </c>
      <c r="K8" s="31" t="s">
        <v>50</v>
      </c>
      <c r="L8" s="31" t="s">
        <v>51</v>
      </c>
      <c r="M8" s="31" t="s">
        <v>52</v>
      </c>
    </row>
    <row r="9" spans="1:13">
      <c r="A9" s="34" t="s">
        <v>1</v>
      </c>
      <c r="B9" s="35">
        <v>2</v>
      </c>
      <c r="C9" s="35">
        <v>3</v>
      </c>
      <c r="D9" s="35">
        <v>4</v>
      </c>
      <c r="E9" s="36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</row>
    <row r="10" spans="1:13" ht="15" hidden="1" customHeight="1">
      <c r="A10" s="37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" hidden="1" customHeight="1">
      <c r="A11" s="37" t="s">
        <v>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" hidden="1" customHeight="1">
      <c r="A12" s="37" t="s">
        <v>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" hidden="1" customHeight="1">
      <c r="A13" s="37" t="s">
        <v>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15" hidden="1" customHeight="1">
      <c r="A14" s="37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ht="15" hidden="1" customHeight="1">
      <c r="A15" s="37" t="s">
        <v>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ht="15" hidden="1" customHeight="1">
      <c r="A16" s="37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15" hidden="1" customHeight="1">
      <c r="A17" s="37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" hidden="1" customHeight="1">
      <c r="A18" s="37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5" hidden="1" customHeight="1">
      <c r="A19" s="37" t="s">
        <v>11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5" hidden="1" customHeight="1">
      <c r="A20" s="37" t="s">
        <v>12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5" hidden="1" customHeight="1">
      <c r="A21" s="37" t="s">
        <v>13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5" hidden="1" customHeight="1">
      <c r="A22" s="37" t="s">
        <v>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hidden="1" customHeight="1">
      <c r="A23" s="37" t="s">
        <v>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5" hidden="1" customHeight="1">
      <c r="A24" s="37" t="s">
        <v>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5" hidden="1" customHeight="1">
      <c r="A25" s="37" t="s">
        <v>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15" hidden="1" customHeight="1">
      <c r="A26" s="37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5" hidden="1" customHeight="1">
      <c r="A27" s="37" t="s">
        <v>19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5" hidden="1" customHeight="1">
      <c r="A28" s="37" t="s">
        <v>20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15" hidden="1" customHeight="1">
      <c r="A29" s="37" t="s">
        <v>21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" hidden="1" customHeight="1">
      <c r="A30" s="37" t="s">
        <v>22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" hidden="1" customHeight="1">
      <c r="A31" s="37" t="s">
        <v>23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5" hidden="1" customHeight="1">
      <c r="A32" s="37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" hidden="1" customHeight="1">
      <c r="A33" s="37" t="s">
        <v>25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15" hidden="1" customHeight="1">
      <c r="A34" s="37" t="s">
        <v>26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15" hidden="1" customHeight="1">
      <c r="A35" s="37" t="s">
        <v>27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5" hidden="1" customHeight="1">
      <c r="A36" s="37" t="s">
        <v>28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5" hidden="1" customHeight="1">
      <c r="A37" s="37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5" hidden="1" customHeight="1">
      <c r="A38" s="38" t="s">
        <v>30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39" t="s">
        <v>31</v>
      </c>
      <c r="B39" s="40">
        <f>ROUND(D39*C39,0)</f>
        <v>92363</v>
      </c>
      <c r="C39" s="41">
        <f>C46</f>
        <v>0.13</v>
      </c>
      <c r="D39" s="42">
        <f>ROUND(((J39*G39+K39*H39)*F39*I39+(L39*G39+M39*H39)*F39)*12,0)-87</f>
        <v>710483</v>
      </c>
      <c r="E39" s="43">
        <v>12</v>
      </c>
      <c r="F39" s="44">
        <f>F46</f>
        <v>9.0500000000000007</v>
      </c>
      <c r="G39" s="43">
        <f>G46</f>
        <v>33</v>
      </c>
      <c r="H39" s="43">
        <f>H46</f>
        <v>18</v>
      </c>
      <c r="I39" s="44">
        <f>I46</f>
        <v>0.5</v>
      </c>
      <c r="J39" s="43">
        <v>232</v>
      </c>
      <c r="K39" s="43">
        <v>67</v>
      </c>
      <c r="L39" s="43">
        <v>34</v>
      </c>
      <c r="M39" s="43">
        <v>55</v>
      </c>
    </row>
    <row r="40" spans="1:13">
      <c r="A40" s="39" t="s">
        <v>32</v>
      </c>
      <c r="B40" s="40">
        <f>ROUND(D40*C40,0)</f>
        <v>56911</v>
      </c>
      <c r="C40" s="41">
        <f>C46</f>
        <v>0.13</v>
      </c>
      <c r="D40" s="42">
        <f>ROUND(((J40*G40+K40*H40)*F40*I40+(L40*G40+M40*H40)*F40)*12,0)-95</f>
        <v>437780</v>
      </c>
      <c r="E40" s="43">
        <v>12</v>
      </c>
      <c r="F40" s="44">
        <f>F46</f>
        <v>9.0500000000000007</v>
      </c>
      <c r="G40" s="43">
        <f>G46</f>
        <v>33</v>
      </c>
      <c r="H40" s="43">
        <f>H46</f>
        <v>18</v>
      </c>
      <c r="I40" s="44">
        <f>I46</f>
        <v>0.5</v>
      </c>
      <c r="J40" s="43">
        <v>162</v>
      </c>
      <c r="K40" s="43">
        <v>35</v>
      </c>
      <c r="L40" s="43">
        <v>24</v>
      </c>
      <c r="M40" s="43">
        <v>14</v>
      </c>
    </row>
    <row r="41" spans="1:13">
      <c r="A41" s="39" t="s">
        <v>33</v>
      </c>
      <c r="B41" s="40">
        <f>ROUND(D41*C41,0)</f>
        <v>19272</v>
      </c>
      <c r="C41" s="41">
        <f>C46</f>
        <v>0.13</v>
      </c>
      <c r="D41" s="42">
        <f>ROUND(((J41*G41+K41*H41)*F41*I41+(L41*G41+M41*H41)*F41)*12,0)+7</f>
        <v>148246</v>
      </c>
      <c r="E41" s="43">
        <v>12</v>
      </c>
      <c r="F41" s="44">
        <f>F46</f>
        <v>9.0500000000000007</v>
      </c>
      <c r="G41" s="43">
        <f>G46</f>
        <v>33</v>
      </c>
      <c r="H41" s="43">
        <f>H46</f>
        <v>18</v>
      </c>
      <c r="I41" s="44">
        <f>I46</f>
        <v>0.5</v>
      </c>
      <c r="J41" s="43">
        <v>50</v>
      </c>
      <c r="K41" s="43">
        <v>43</v>
      </c>
      <c r="L41" s="43">
        <v>3</v>
      </c>
      <c r="M41" s="43">
        <v>3</v>
      </c>
    </row>
    <row r="42" spans="1:13" ht="15" hidden="1" customHeight="1">
      <c r="A42" s="39" t="s">
        <v>34</v>
      </c>
      <c r="B42" s="40"/>
      <c r="C42" s="44"/>
      <c r="D42" s="44"/>
      <c r="E42" s="45"/>
      <c r="F42" s="41"/>
      <c r="G42" s="45"/>
      <c r="H42" s="45"/>
      <c r="I42" s="41"/>
      <c r="J42" s="45"/>
      <c r="K42" s="45"/>
      <c r="L42" s="45"/>
      <c r="M42" s="45"/>
    </row>
    <row r="43" spans="1:13" ht="15" hidden="1" customHeight="1">
      <c r="A43" s="39" t="s">
        <v>35</v>
      </c>
      <c r="B43" s="40"/>
      <c r="C43" s="44"/>
      <c r="D43" s="44"/>
      <c r="E43" s="45"/>
      <c r="F43" s="41"/>
      <c r="G43" s="45"/>
      <c r="H43" s="45"/>
      <c r="I43" s="41"/>
      <c r="J43" s="45"/>
      <c r="K43" s="45"/>
      <c r="L43" s="45"/>
      <c r="M43" s="45"/>
    </row>
    <row r="44" spans="1:13" ht="17.25" customHeight="1">
      <c r="A44" s="46" t="s">
        <v>36</v>
      </c>
      <c r="B44" s="47">
        <f>SUM(B39:B41)</f>
        <v>168546</v>
      </c>
      <c r="C44" s="41">
        <f>C46</f>
        <v>0.13</v>
      </c>
      <c r="D44" s="42">
        <f>SUM(D39:D41)</f>
        <v>1296509</v>
      </c>
      <c r="E44" s="47">
        <v>12</v>
      </c>
      <c r="F44" s="42">
        <f>F46</f>
        <v>9.0500000000000007</v>
      </c>
      <c r="G44" s="47">
        <f>G46</f>
        <v>33</v>
      </c>
      <c r="H44" s="47">
        <f>H46</f>
        <v>18</v>
      </c>
      <c r="I44" s="42">
        <f>I46</f>
        <v>0.5</v>
      </c>
      <c r="J44" s="47">
        <f>SUM(J39:J41)</f>
        <v>444</v>
      </c>
      <c r="K44" s="47">
        <f>SUM(K39:K41)</f>
        <v>145</v>
      </c>
      <c r="L44" s="47">
        <f>SUM(L39:L41)</f>
        <v>61</v>
      </c>
      <c r="M44" s="47">
        <f>SUM(M39:M41)</f>
        <v>72</v>
      </c>
    </row>
    <row r="45" spans="1:13">
      <c r="A45" s="39" t="s">
        <v>37</v>
      </c>
      <c r="B45" s="40">
        <f>ROUND(D45*C45,0)</f>
        <v>1103</v>
      </c>
      <c r="C45" s="44">
        <f>C46</f>
        <v>0.13</v>
      </c>
      <c r="D45" s="42">
        <v>8482</v>
      </c>
      <c r="E45" s="45"/>
      <c r="F45" s="41"/>
      <c r="G45" s="45"/>
      <c r="H45" s="45"/>
      <c r="I45" s="41"/>
      <c r="J45" s="45"/>
      <c r="K45" s="45"/>
      <c r="L45" s="45"/>
      <c r="M45" s="45"/>
    </row>
    <row r="46" spans="1:13">
      <c r="A46" s="48" t="s">
        <v>38</v>
      </c>
      <c r="B46" s="47">
        <f>B44+B45</f>
        <v>169649</v>
      </c>
      <c r="C46" s="49">
        <v>0.13</v>
      </c>
      <c r="D46" s="42">
        <f>D44+D45</f>
        <v>1304991</v>
      </c>
      <c r="E46" s="40">
        <v>12</v>
      </c>
      <c r="F46" s="49">
        <v>9.0500000000000007</v>
      </c>
      <c r="G46" s="50">
        <v>33</v>
      </c>
      <c r="H46" s="50">
        <v>18</v>
      </c>
      <c r="I46" s="51">
        <v>0.5</v>
      </c>
      <c r="J46" s="47">
        <f>J44</f>
        <v>444</v>
      </c>
      <c r="K46" s="47">
        <f>K44</f>
        <v>145</v>
      </c>
      <c r="L46" s="47">
        <f>L44</f>
        <v>61</v>
      </c>
      <c r="M46" s="47">
        <f>M44</f>
        <v>72</v>
      </c>
    </row>
    <row r="47" spans="1:13" ht="17.25" customHeight="1">
      <c r="A47" s="52" t="s">
        <v>46</v>
      </c>
      <c r="B47" s="6"/>
      <c r="C47" s="6"/>
      <c r="D47" s="6"/>
      <c r="E47" s="6"/>
      <c r="F47" s="53"/>
      <c r="G47" s="53"/>
      <c r="H47" s="53"/>
      <c r="I47" s="6"/>
      <c r="J47" s="7"/>
      <c r="K47" s="7"/>
      <c r="L47" s="7"/>
      <c r="M47" s="7"/>
    </row>
    <row r="48" spans="1:13">
      <c r="B48" s="54"/>
      <c r="C48" s="54"/>
      <c r="D48" s="55"/>
      <c r="E48" s="54"/>
      <c r="F48" s="6"/>
      <c r="G48" s="6"/>
      <c r="H48" s="6"/>
      <c r="I48" s="6"/>
      <c r="J48" s="56"/>
      <c r="K48" s="56"/>
      <c r="L48" s="56"/>
      <c r="M48" s="56"/>
    </row>
    <row r="49" spans="1:13" ht="15" hidden="1" customHeight="1">
      <c r="A49" s="7"/>
      <c r="B49" s="7"/>
      <c r="C49" s="7"/>
      <c r="D49" s="7"/>
      <c r="E49" s="7"/>
      <c r="F49" s="7"/>
      <c r="G49" s="7"/>
      <c r="H49" s="7"/>
      <c r="I49" s="7"/>
      <c r="J49" s="56"/>
      <c r="K49" s="56"/>
      <c r="L49" s="56"/>
      <c r="M49" s="56"/>
    </row>
    <row r="50" spans="1:13" ht="15" hidden="1" customHeight="1">
      <c r="A50" s="57" t="s">
        <v>59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 ht="30.75" hidden="1" customHeight="1">
      <c r="A51" s="57" t="s">
        <v>62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3" ht="15" hidden="1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1:13" ht="24.75" customHeight="1">
      <c r="A53" s="59" t="s">
        <v>64</v>
      </c>
      <c r="B53" s="60"/>
      <c r="C53" s="60"/>
      <c r="D53" s="60"/>
      <c r="E53" s="7"/>
      <c r="F53" s="7"/>
      <c r="G53" s="7"/>
      <c r="H53" s="7"/>
      <c r="I53" s="7"/>
      <c r="J53" s="7"/>
      <c r="K53" s="7"/>
      <c r="L53" s="7"/>
      <c r="M53" s="7"/>
    </row>
    <row r="54" spans="1:13" ht="15" customHeight="1">
      <c r="A54" s="8" t="s">
        <v>0</v>
      </c>
      <c r="B54" s="9" t="s">
        <v>39</v>
      </c>
      <c r="C54" s="10" t="s">
        <v>47</v>
      </c>
      <c r="D54" s="11" t="s">
        <v>54</v>
      </c>
      <c r="E54" s="12" t="s">
        <v>40</v>
      </c>
      <c r="F54" s="12" t="s">
        <v>56</v>
      </c>
      <c r="G54" s="13" t="s">
        <v>53</v>
      </c>
      <c r="H54" s="13"/>
      <c r="I54" s="12" t="s">
        <v>45</v>
      </c>
      <c r="J54" s="14" t="s">
        <v>41</v>
      </c>
      <c r="K54" s="14"/>
      <c r="L54" s="14"/>
      <c r="M54" s="14"/>
    </row>
    <row r="55" spans="1:13" ht="81" customHeight="1">
      <c r="A55" s="15"/>
      <c r="B55" s="16"/>
      <c r="C55" s="17"/>
      <c r="D55" s="18"/>
      <c r="E55" s="19"/>
      <c r="F55" s="19"/>
      <c r="G55" s="13"/>
      <c r="H55" s="13"/>
      <c r="I55" s="19"/>
      <c r="J55" s="20" t="s">
        <v>43</v>
      </c>
      <c r="K55" s="12" t="s">
        <v>57</v>
      </c>
      <c r="L55" s="20" t="s">
        <v>42</v>
      </c>
      <c r="M55" s="12" t="s">
        <v>58</v>
      </c>
    </row>
    <row r="56" spans="1:13" ht="45">
      <c r="A56" s="21"/>
      <c r="B56" s="22"/>
      <c r="C56" s="23"/>
      <c r="D56" s="24"/>
      <c r="E56" s="25"/>
      <c r="F56" s="19"/>
      <c r="G56" s="26" t="s">
        <v>60</v>
      </c>
      <c r="H56" s="26" t="s">
        <v>61</v>
      </c>
      <c r="I56" s="25"/>
      <c r="J56" s="27"/>
      <c r="K56" s="25"/>
      <c r="L56" s="27"/>
      <c r="M56" s="25"/>
    </row>
    <row r="57" spans="1:13" ht="16.5">
      <c r="A57" s="28"/>
      <c r="B57" s="29"/>
      <c r="C57" s="30"/>
      <c r="D57" s="31" t="s">
        <v>48</v>
      </c>
      <c r="E57" s="29"/>
      <c r="F57" s="32" t="s">
        <v>55</v>
      </c>
      <c r="G57" s="33" t="s">
        <v>44</v>
      </c>
      <c r="H57" s="33"/>
      <c r="I57" s="31">
        <v>0.5</v>
      </c>
      <c r="J57" s="31" t="s">
        <v>49</v>
      </c>
      <c r="K57" s="31" t="s">
        <v>50</v>
      </c>
      <c r="L57" s="31" t="s">
        <v>51</v>
      </c>
      <c r="M57" s="31" t="s">
        <v>52</v>
      </c>
    </row>
    <row r="58" spans="1:13">
      <c r="A58" s="34" t="s">
        <v>1</v>
      </c>
      <c r="B58" s="35">
        <v>2</v>
      </c>
      <c r="C58" s="35">
        <v>3</v>
      </c>
      <c r="D58" s="35">
        <v>4</v>
      </c>
      <c r="E58" s="36">
        <v>5</v>
      </c>
      <c r="F58" s="35">
        <v>6</v>
      </c>
      <c r="G58" s="35">
        <v>7</v>
      </c>
      <c r="H58" s="35">
        <v>8</v>
      </c>
      <c r="I58" s="35">
        <v>9</v>
      </c>
      <c r="J58" s="35">
        <v>10</v>
      </c>
      <c r="K58" s="35">
        <v>11</v>
      </c>
      <c r="L58" s="35">
        <v>12</v>
      </c>
      <c r="M58" s="35">
        <v>13</v>
      </c>
    </row>
    <row r="59" spans="1:13" ht="15" hidden="1" customHeight="1">
      <c r="A59" s="37" t="s">
        <v>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15" hidden="1" customHeight="1">
      <c r="A60" s="37" t="s">
        <v>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5" hidden="1" customHeight="1">
      <c r="A61" s="37" t="s">
        <v>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15" hidden="1" customHeight="1">
      <c r="A62" s="37" t="s">
        <v>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ht="15" hidden="1" customHeight="1">
      <c r="A63" s="37" t="s">
        <v>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ht="15" hidden="1" customHeight="1">
      <c r="A64" s="37" t="s">
        <v>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15" hidden="1" customHeight="1">
      <c r="A65" s="37" t="s">
        <v>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5" hidden="1" customHeight="1">
      <c r="A66" s="37" t="s">
        <v>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5" hidden="1" customHeight="1">
      <c r="A67" s="37" t="s">
        <v>10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ht="15" hidden="1" customHeight="1">
      <c r="A68" s="37" t="s">
        <v>11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ht="15" hidden="1" customHeight="1">
      <c r="A69" s="37" t="s">
        <v>12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15" hidden="1" customHeight="1">
      <c r="A70" s="37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" hidden="1" customHeight="1">
      <c r="A71" s="37" t="s">
        <v>14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ht="15" hidden="1" customHeight="1">
      <c r="A72" s="37" t="s">
        <v>15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15" hidden="1" customHeight="1">
      <c r="A73" s="37" t="s">
        <v>16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ht="15" hidden="1" customHeight="1">
      <c r="A74" s="37" t="s">
        <v>17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15" hidden="1" customHeight="1">
      <c r="A75" s="37" t="s">
        <v>18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ht="15" hidden="1" customHeight="1">
      <c r="A76" s="37" t="s">
        <v>19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ht="15" hidden="1" customHeight="1">
      <c r="A77" s="37" t="s">
        <v>20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5" hidden="1" customHeight="1">
      <c r="A78" s="37" t="s">
        <v>21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ht="15" hidden="1" customHeight="1">
      <c r="A79" s="37" t="s">
        <v>22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15" hidden="1" customHeight="1">
      <c r="A80" s="37" t="s">
        <v>23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t="15" hidden="1" customHeight="1">
      <c r="A81" s="37" t="s">
        <v>24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ht="15" hidden="1" customHeight="1">
      <c r="A82" s="37" t="s">
        <v>25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5" hidden="1" customHeight="1">
      <c r="A83" s="37" t="s">
        <v>26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5" hidden="1" customHeight="1">
      <c r="A84" s="37" t="s">
        <v>27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ht="15" hidden="1" customHeight="1">
      <c r="A85" s="37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 ht="15" hidden="1" customHeight="1">
      <c r="A86" s="37" t="s">
        <v>29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5" hidden="1" customHeight="1">
      <c r="A87" s="38" t="s">
        <v>30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>
      <c r="A88" s="39" t="s">
        <v>31</v>
      </c>
      <c r="B88" s="40">
        <f>ROUND(D88*C88+5%,0)</f>
        <v>618120</v>
      </c>
      <c r="C88" s="41">
        <f>C95</f>
        <v>0.87</v>
      </c>
      <c r="D88" s="42">
        <f>ROUND(((J88*G88+K88*H88)*F88*I88+(L88*G88+M88*H88)*F88)*12,0)-87</f>
        <v>710483</v>
      </c>
      <c r="E88" s="43">
        <v>12</v>
      </c>
      <c r="F88" s="44">
        <f>F95</f>
        <v>9.0500000000000007</v>
      </c>
      <c r="G88" s="43">
        <f>G95</f>
        <v>33</v>
      </c>
      <c r="H88" s="43">
        <f>H95</f>
        <v>18</v>
      </c>
      <c r="I88" s="44">
        <f>I95</f>
        <v>0.5</v>
      </c>
      <c r="J88" s="43">
        <v>232</v>
      </c>
      <c r="K88" s="43">
        <v>67</v>
      </c>
      <c r="L88" s="43">
        <v>34</v>
      </c>
      <c r="M88" s="43">
        <v>55</v>
      </c>
    </row>
    <row r="89" spans="1:13">
      <c r="A89" s="39" t="s">
        <v>32</v>
      </c>
      <c r="B89" s="40">
        <f>ROUND(D89*C89,0)</f>
        <v>380869</v>
      </c>
      <c r="C89" s="41">
        <f>C95</f>
        <v>0.87</v>
      </c>
      <c r="D89" s="42">
        <f>ROUND(((J89*G89+K89*H89)*F89*I89+(L89*G89+M89*H89)*F89)*12,0)-95</f>
        <v>437780</v>
      </c>
      <c r="E89" s="43">
        <v>12</v>
      </c>
      <c r="F89" s="44">
        <f>F95</f>
        <v>9.0500000000000007</v>
      </c>
      <c r="G89" s="43">
        <f>G95</f>
        <v>33</v>
      </c>
      <c r="H89" s="43">
        <f>H95</f>
        <v>18</v>
      </c>
      <c r="I89" s="44">
        <f>I95</f>
        <v>0.5</v>
      </c>
      <c r="J89" s="43">
        <v>162</v>
      </c>
      <c r="K89" s="43">
        <v>35</v>
      </c>
      <c r="L89" s="43">
        <v>24</v>
      </c>
      <c r="M89" s="43">
        <v>14</v>
      </c>
    </row>
    <row r="90" spans="1:13">
      <c r="A90" s="39" t="s">
        <v>33</v>
      </c>
      <c r="B90" s="40">
        <f>ROUND(D90*C90,0)</f>
        <v>128974</v>
      </c>
      <c r="C90" s="41">
        <f>C95</f>
        <v>0.87</v>
      </c>
      <c r="D90" s="42">
        <f>ROUND(((J90*G90+K90*H90)*F90*I90+(L90*G90+M90*H90)*F90)*12,0)+7</f>
        <v>148246</v>
      </c>
      <c r="E90" s="43">
        <v>12</v>
      </c>
      <c r="F90" s="44">
        <f>F95</f>
        <v>9.0500000000000007</v>
      </c>
      <c r="G90" s="43">
        <f>G95</f>
        <v>33</v>
      </c>
      <c r="H90" s="43">
        <f>H95</f>
        <v>18</v>
      </c>
      <c r="I90" s="44">
        <f>I95</f>
        <v>0.5</v>
      </c>
      <c r="J90" s="43">
        <v>50</v>
      </c>
      <c r="K90" s="43">
        <v>43</v>
      </c>
      <c r="L90" s="43">
        <v>3</v>
      </c>
      <c r="M90" s="43">
        <v>3</v>
      </c>
    </row>
    <row r="91" spans="1:13" ht="15" hidden="1" customHeight="1">
      <c r="A91" s="39" t="s">
        <v>34</v>
      </c>
      <c r="B91" s="40"/>
      <c r="C91" s="44"/>
      <c r="D91" s="44"/>
      <c r="E91" s="45"/>
      <c r="F91" s="41"/>
      <c r="G91" s="45"/>
      <c r="H91" s="45"/>
      <c r="I91" s="41"/>
      <c r="J91" s="45"/>
      <c r="K91" s="45"/>
      <c r="L91" s="45"/>
      <c r="M91" s="45"/>
    </row>
    <row r="92" spans="1:13" ht="15" hidden="1" customHeight="1">
      <c r="A92" s="39" t="s">
        <v>35</v>
      </c>
      <c r="B92" s="40"/>
      <c r="C92" s="44"/>
      <c r="D92" s="44"/>
      <c r="E92" s="45"/>
      <c r="F92" s="41"/>
      <c r="G92" s="45"/>
      <c r="H92" s="45"/>
      <c r="I92" s="41"/>
      <c r="J92" s="45"/>
      <c r="K92" s="45"/>
      <c r="L92" s="45"/>
      <c r="M92" s="45"/>
    </row>
    <row r="93" spans="1:13">
      <c r="A93" s="48" t="s">
        <v>36</v>
      </c>
      <c r="B93" s="47">
        <f>SUM(B88:B90)</f>
        <v>1127963</v>
      </c>
      <c r="C93" s="41">
        <f>C95</f>
        <v>0.87</v>
      </c>
      <c r="D93" s="42">
        <f>SUM(D88:D90)</f>
        <v>1296509</v>
      </c>
      <c r="E93" s="40">
        <v>12</v>
      </c>
      <c r="F93" s="61">
        <f>F95</f>
        <v>9.0500000000000007</v>
      </c>
      <c r="G93" s="40">
        <f>G95</f>
        <v>33</v>
      </c>
      <c r="H93" s="40">
        <f>H95</f>
        <v>18</v>
      </c>
      <c r="I93" s="61">
        <f>I95</f>
        <v>0.5</v>
      </c>
      <c r="J93" s="47">
        <f>SUM(J88:J90)</f>
        <v>444</v>
      </c>
      <c r="K93" s="47">
        <f>SUM(K88:K90)</f>
        <v>145</v>
      </c>
      <c r="L93" s="47">
        <f>SUM(L88:L90)</f>
        <v>61</v>
      </c>
      <c r="M93" s="47">
        <f>SUM(M88:M90)</f>
        <v>72</v>
      </c>
    </row>
    <row r="94" spans="1:13">
      <c r="A94" s="39" t="s">
        <v>37</v>
      </c>
      <c r="B94" s="40">
        <f>ROUND(D94*C94,0)</f>
        <v>7379</v>
      </c>
      <c r="C94" s="44">
        <f>C95</f>
        <v>0.87</v>
      </c>
      <c r="D94" s="42">
        <v>8482</v>
      </c>
      <c r="E94" s="45"/>
      <c r="F94" s="41"/>
      <c r="G94" s="45"/>
      <c r="H94" s="45"/>
      <c r="I94" s="41"/>
      <c r="J94" s="45"/>
      <c r="K94" s="45"/>
      <c r="L94" s="45"/>
      <c r="M94" s="45"/>
    </row>
    <row r="95" spans="1:13">
      <c r="A95" s="48" t="s">
        <v>38</v>
      </c>
      <c r="B95" s="47">
        <f>B93+B94</f>
        <v>1135342</v>
      </c>
      <c r="C95" s="49">
        <v>0.87</v>
      </c>
      <c r="D95" s="42">
        <f>D93+D94</f>
        <v>1304991</v>
      </c>
      <c r="E95" s="40">
        <v>12</v>
      </c>
      <c r="F95" s="49">
        <v>9.0500000000000007</v>
      </c>
      <c r="G95" s="50">
        <v>33</v>
      </c>
      <c r="H95" s="50">
        <v>18</v>
      </c>
      <c r="I95" s="51">
        <v>0.5</v>
      </c>
      <c r="J95" s="47">
        <f>J93</f>
        <v>444</v>
      </c>
      <c r="K95" s="47">
        <f>K93</f>
        <v>145</v>
      </c>
      <c r="L95" s="47">
        <f>L93</f>
        <v>61</v>
      </c>
      <c r="M95" s="47">
        <f>M93</f>
        <v>72</v>
      </c>
    </row>
    <row r="96" spans="1:13">
      <c r="A96" s="52" t="s">
        <v>46</v>
      </c>
      <c r="B96" s="62"/>
      <c r="C96" s="63"/>
      <c r="D96" s="64"/>
      <c r="E96" s="65"/>
      <c r="F96" s="63"/>
      <c r="G96" s="66"/>
      <c r="H96" s="66"/>
      <c r="I96" s="67"/>
      <c r="J96" s="62"/>
      <c r="K96" s="62"/>
      <c r="L96" s="62"/>
      <c r="M96" s="62"/>
    </row>
    <row r="97" spans="2:2" ht="17.25" customHeight="1"/>
    <row r="99" spans="2:2" hidden="1">
      <c r="B99" s="68">
        <f>B95+B46</f>
        <v>1304991</v>
      </c>
    </row>
  </sheetData>
  <mergeCells count="33">
    <mergeCell ref="L1:M1"/>
    <mergeCell ref="G57:H57"/>
    <mergeCell ref="E54:E56"/>
    <mergeCell ref="F54:F56"/>
    <mergeCell ref="G54:H55"/>
    <mergeCell ref="I54:I56"/>
    <mergeCell ref="G8:H8"/>
    <mergeCell ref="A50:M50"/>
    <mergeCell ref="A51:M51"/>
    <mergeCell ref="B53:D53"/>
    <mergeCell ref="A54:A56"/>
    <mergeCell ref="B54:B56"/>
    <mergeCell ref="C54:C56"/>
    <mergeCell ref="D54:D56"/>
    <mergeCell ref="J54:M54"/>
    <mergeCell ref="J55:J56"/>
    <mergeCell ref="K55:K56"/>
    <mergeCell ref="L55:L56"/>
    <mergeCell ref="M55:M56"/>
    <mergeCell ref="A2:M2"/>
    <mergeCell ref="A5:A7"/>
    <mergeCell ref="B5:B7"/>
    <mergeCell ref="C5:C7"/>
    <mergeCell ref="D5:D7"/>
    <mergeCell ref="E5:E7"/>
    <mergeCell ref="F5:F7"/>
    <mergeCell ref="G5:H6"/>
    <mergeCell ref="I5:I7"/>
    <mergeCell ref="J5:M5"/>
    <mergeCell ref="J6:J7"/>
    <mergeCell ref="K6:K7"/>
    <mergeCell ref="L6:L7"/>
    <mergeCell ref="M6:M7"/>
  </mergeCells>
  <pageMargins left="0.2" right="0.2" top="0.25" bottom="0.32" header="0.2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M100"/>
  <sheetViews>
    <sheetView view="pageBreakPreview" zoomScaleNormal="100" zoomScaleSheetLayoutView="100" workbookViewId="0">
      <selection activeCell="I40" sqref="I40"/>
    </sheetView>
  </sheetViews>
  <sheetFormatPr defaultRowHeight="15"/>
  <cols>
    <col min="1" max="1" width="28" style="71" customWidth="1"/>
    <col min="2" max="2" width="10.7109375" style="71" customWidth="1"/>
    <col min="3" max="3" width="11.28515625" style="71" customWidth="1"/>
    <col min="4" max="4" width="13.85546875" style="71" customWidth="1"/>
    <col min="5" max="5" width="10.85546875" style="71" customWidth="1"/>
    <col min="6" max="6" width="15.140625" style="71" customWidth="1"/>
    <col min="7" max="7" width="8.7109375" style="71" customWidth="1"/>
    <col min="8" max="8" width="8.85546875" style="71" customWidth="1"/>
    <col min="9" max="9" width="15" style="71" customWidth="1"/>
    <col min="10" max="10" width="16.28515625" style="71" customWidth="1"/>
    <col min="11" max="11" width="21" style="71" customWidth="1"/>
    <col min="12" max="12" width="15.5703125" style="71" customWidth="1"/>
    <col min="13" max="13" width="20.5703125" style="71" customWidth="1"/>
    <col min="14" max="14" width="9.140625" style="71"/>
    <col min="15" max="16" width="9.140625" style="71" customWidth="1"/>
    <col min="17" max="16384" width="9.140625" style="71"/>
  </cols>
  <sheetData>
    <row r="1" spans="1:13">
      <c r="L1" s="99"/>
      <c r="M1" s="99"/>
    </row>
    <row r="2" spans="1:13" ht="40.5" customHeight="1">
      <c r="A2" s="69" t="s">
        <v>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1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72" t="s">
        <v>63</v>
      </c>
      <c r="B4" s="5"/>
      <c r="C4" s="5"/>
      <c r="D4" s="5"/>
      <c r="E4" s="5"/>
      <c r="F4" s="5"/>
      <c r="G4" s="6"/>
      <c r="H4" s="6"/>
      <c r="I4" s="6"/>
      <c r="J4" s="73"/>
      <c r="K4" s="73"/>
      <c r="L4" s="73"/>
      <c r="M4" s="73"/>
    </row>
    <row r="5" spans="1:13" ht="20.25" customHeight="1">
      <c r="A5" s="74" t="s">
        <v>0</v>
      </c>
      <c r="B5" s="9" t="s">
        <v>39</v>
      </c>
      <c r="C5" s="75" t="s">
        <v>47</v>
      </c>
      <c r="D5" s="76" t="s">
        <v>54</v>
      </c>
      <c r="E5" s="12" t="s">
        <v>40</v>
      </c>
      <c r="F5" s="12" t="s">
        <v>56</v>
      </c>
      <c r="G5" s="13" t="s">
        <v>53</v>
      </c>
      <c r="H5" s="13"/>
      <c r="I5" s="12" t="s">
        <v>45</v>
      </c>
      <c r="J5" s="14" t="s">
        <v>41</v>
      </c>
      <c r="K5" s="14"/>
      <c r="L5" s="14"/>
      <c r="M5" s="14"/>
    </row>
    <row r="6" spans="1:13" ht="97.5" customHeight="1">
      <c r="A6" s="77"/>
      <c r="B6" s="16"/>
      <c r="C6" s="78"/>
      <c r="D6" s="79"/>
      <c r="E6" s="19"/>
      <c r="F6" s="19"/>
      <c r="G6" s="13"/>
      <c r="H6" s="13"/>
      <c r="I6" s="19"/>
      <c r="J6" s="20" t="s">
        <v>43</v>
      </c>
      <c r="K6" s="12" t="s">
        <v>57</v>
      </c>
      <c r="L6" s="20" t="s">
        <v>42</v>
      </c>
      <c r="M6" s="12" t="s">
        <v>58</v>
      </c>
    </row>
    <row r="7" spans="1:13" ht="49.5" customHeight="1">
      <c r="A7" s="80"/>
      <c r="B7" s="22"/>
      <c r="C7" s="81"/>
      <c r="D7" s="82"/>
      <c r="E7" s="25"/>
      <c r="F7" s="19"/>
      <c r="G7" s="26" t="s">
        <v>60</v>
      </c>
      <c r="H7" s="26" t="s">
        <v>61</v>
      </c>
      <c r="I7" s="25"/>
      <c r="J7" s="27"/>
      <c r="K7" s="25"/>
      <c r="L7" s="27"/>
      <c r="M7" s="25"/>
    </row>
    <row r="8" spans="1:13" ht="16.5">
      <c r="A8" s="83"/>
      <c r="B8" s="31"/>
      <c r="C8" s="84"/>
      <c r="D8" s="31" t="s">
        <v>48</v>
      </c>
      <c r="E8" s="29"/>
      <c r="F8" s="32" t="s">
        <v>55</v>
      </c>
      <c r="G8" s="33" t="s">
        <v>44</v>
      </c>
      <c r="H8" s="33"/>
      <c r="I8" s="31">
        <v>0.5</v>
      </c>
      <c r="J8" s="31" t="s">
        <v>49</v>
      </c>
      <c r="K8" s="31" t="s">
        <v>50</v>
      </c>
      <c r="L8" s="31" t="s">
        <v>51</v>
      </c>
      <c r="M8" s="31" t="s">
        <v>52</v>
      </c>
    </row>
    <row r="9" spans="1:13">
      <c r="A9" s="85" t="s">
        <v>1</v>
      </c>
      <c r="B9" s="35">
        <v>2</v>
      </c>
      <c r="C9" s="35">
        <v>3</v>
      </c>
      <c r="D9" s="35">
        <v>4</v>
      </c>
      <c r="E9" s="36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</row>
    <row r="10" spans="1:13" ht="15" hidden="1" customHeight="1">
      <c r="A10" s="86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" hidden="1" customHeight="1">
      <c r="A11" s="86" t="s">
        <v>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" hidden="1" customHeight="1">
      <c r="A12" s="86" t="s">
        <v>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" hidden="1" customHeight="1">
      <c r="A13" s="86" t="s">
        <v>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15" hidden="1" customHeight="1">
      <c r="A14" s="86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ht="15" hidden="1" customHeight="1">
      <c r="A15" s="86" t="s">
        <v>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ht="15" hidden="1" customHeight="1">
      <c r="A16" s="86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15" hidden="1" customHeight="1">
      <c r="A17" s="86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" hidden="1" customHeight="1">
      <c r="A18" s="86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5" hidden="1" customHeight="1">
      <c r="A19" s="86" t="s">
        <v>11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5" hidden="1" customHeight="1">
      <c r="A20" s="86" t="s">
        <v>12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5" hidden="1" customHeight="1">
      <c r="A21" s="86" t="s">
        <v>13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5" hidden="1" customHeight="1">
      <c r="A22" s="86" t="s">
        <v>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hidden="1" customHeight="1">
      <c r="A23" s="86" t="s">
        <v>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5" hidden="1" customHeight="1">
      <c r="A24" s="86" t="s">
        <v>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5" hidden="1" customHeight="1">
      <c r="A25" s="86" t="s">
        <v>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15" hidden="1" customHeight="1">
      <c r="A26" s="86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5" hidden="1" customHeight="1">
      <c r="A27" s="86" t="s">
        <v>19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5" hidden="1" customHeight="1">
      <c r="A28" s="86" t="s">
        <v>20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15" hidden="1" customHeight="1">
      <c r="A29" s="86" t="s">
        <v>21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" hidden="1" customHeight="1">
      <c r="A30" s="86" t="s">
        <v>22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" hidden="1" customHeight="1">
      <c r="A31" s="86" t="s">
        <v>23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5" hidden="1" customHeight="1">
      <c r="A32" s="86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" hidden="1" customHeight="1">
      <c r="A33" s="86" t="s">
        <v>25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15" hidden="1" customHeight="1">
      <c r="A34" s="86" t="s">
        <v>26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15" hidden="1" customHeight="1">
      <c r="A35" s="86" t="s">
        <v>27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5" hidden="1" customHeight="1">
      <c r="A36" s="86" t="s">
        <v>28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5" hidden="1" customHeight="1">
      <c r="A37" s="86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5" hidden="1" customHeight="1">
      <c r="A38" s="87" t="s">
        <v>30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88" t="s">
        <v>31</v>
      </c>
      <c r="B39" s="40">
        <f>ROUND(D39*C39,0)</f>
        <v>92110</v>
      </c>
      <c r="C39" s="31">
        <f>C46</f>
        <v>0.13</v>
      </c>
      <c r="D39" s="47">
        <f>ROUND(((J39*G39+K39*H39)*F39*I39+(L39*G39+M39*H39)*F39)*12,0)-75</f>
        <v>708540</v>
      </c>
      <c r="E39" s="43">
        <v>12</v>
      </c>
      <c r="F39" s="44">
        <f>F46</f>
        <v>9.0500000000000007</v>
      </c>
      <c r="G39" s="43">
        <f>G46</f>
        <v>33</v>
      </c>
      <c r="H39" s="43">
        <f>H46</f>
        <v>18</v>
      </c>
      <c r="I39" s="44">
        <f>I46</f>
        <v>0.5</v>
      </c>
      <c r="J39" s="43">
        <v>232</v>
      </c>
      <c r="K39" s="43">
        <v>67</v>
      </c>
      <c r="L39" s="43">
        <v>34</v>
      </c>
      <c r="M39" s="43">
        <v>54</v>
      </c>
    </row>
    <row r="40" spans="1:13">
      <c r="A40" s="88" t="s">
        <v>32</v>
      </c>
      <c r="B40" s="40">
        <f>ROUND(D40*C40,0)</f>
        <v>56912</v>
      </c>
      <c r="C40" s="31">
        <f>C46</f>
        <v>0.13</v>
      </c>
      <c r="D40" s="47">
        <f>ROUND(((J40*G40+K40*H40)*F40*I40+(L40*G40+M40*H40)*F40)*12,0)+69</f>
        <v>437781</v>
      </c>
      <c r="E40" s="43">
        <v>12</v>
      </c>
      <c r="F40" s="44">
        <f>F46</f>
        <v>9.0500000000000007</v>
      </c>
      <c r="G40" s="43">
        <f>G46</f>
        <v>33</v>
      </c>
      <c r="H40" s="43">
        <f>H46</f>
        <v>18</v>
      </c>
      <c r="I40" s="44">
        <f>I46</f>
        <v>0.5</v>
      </c>
      <c r="J40" s="43">
        <v>163</v>
      </c>
      <c r="K40" s="43">
        <v>33</v>
      </c>
      <c r="L40" s="43">
        <v>24</v>
      </c>
      <c r="M40" s="43">
        <v>14</v>
      </c>
    </row>
    <row r="41" spans="1:13">
      <c r="A41" s="88" t="s">
        <v>33</v>
      </c>
      <c r="B41" s="40">
        <f>ROUND(D41*C41,0)</f>
        <v>19609</v>
      </c>
      <c r="C41" s="31">
        <f>C46</f>
        <v>0.13</v>
      </c>
      <c r="D41" s="47">
        <f>ROUND(((J41*G41+K41*H41)*F41*I41+(L41*G41+M41*H41)*F41)*12,0)-10</f>
        <v>150835</v>
      </c>
      <c r="E41" s="43">
        <v>12</v>
      </c>
      <c r="F41" s="44">
        <f>F46</f>
        <v>9.0500000000000007</v>
      </c>
      <c r="G41" s="43">
        <f>G46</f>
        <v>33</v>
      </c>
      <c r="H41" s="43">
        <f>H46</f>
        <v>18</v>
      </c>
      <c r="I41" s="44">
        <f>I46</f>
        <v>0.5</v>
      </c>
      <c r="J41" s="43">
        <v>52</v>
      </c>
      <c r="K41" s="43">
        <v>42</v>
      </c>
      <c r="L41" s="43">
        <v>3</v>
      </c>
      <c r="M41" s="43">
        <v>3</v>
      </c>
    </row>
    <row r="42" spans="1:13" ht="15" hidden="1" customHeight="1">
      <c r="A42" s="88" t="s">
        <v>34</v>
      </c>
      <c r="B42" s="40"/>
      <c r="C42" s="44"/>
      <c r="D42" s="47"/>
      <c r="E42" s="45"/>
      <c r="F42" s="41"/>
      <c r="G42" s="45"/>
      <c r="H42" s="45"/>
      <c r="I42" s="41"/>
      <c r="J42" s="45"/>
      <c r="K42" s="45"/>
      <c r="L42" s="45"/>
      <c r="M42" s="45"/>
    </row>
    <row r="43" spans="1:13" ht="15" hidden="1" customHeight="1">
      <c r="A43" s="88" t="s">
        <v>35</v>
      </c>
      <c r="B43" s="40"/>
      <c r="C43" s="44"/>
      <c r="D43" s="47"/>
      <c r="E43" s="45"/>
      <c r="F43" s="41"/>
      <c r="G43" s="45"/>
      <c r="H43" s="45"/>
      <c r="I43" s="41"/>
      <c r="J43" s="45"/>
      <c r="K43" s="45"/>
      <c r="L43" s="45"/>
      <c r="M43" s="45"/>
    </row>
    <row r="44" spans="1:13" ht="20.25" customHeight="1">
      <c r="A44" s="89" t="s">
        <v>36</v>
      </c>
      <c r="B44" s="47">
        <f>SUM(B39:B41)</f>
        <v>168631</v>
      </c>
      <c r="C44" s="31">
        <f>C46</f>
        <v>0.13</v>
      </c>
      <c r="D44" s="47">
        <f>SUM(D39:D41)</f>
        <v>1297156</v>
      </c>
      <c r="E44" s="47">
        <v>12</v>
      </c>
      <c r="F44" s="42">
        <f>F46</f>
        <v>9.0500000000000007</v>
      </c>
      <c r="G44" s="47">
        <f>G46</f>
        <v>33</v>
      </c>
      <c r="H44" s="47">
        <f>H46</f>
        <v>18</v>
      </c>
      <c r="I44" s="42">
        <f>I46</f>
        <v>0.5</v>
      </c>
      <c r="J44" s="47">
        <f>SUM(J39:J41)</f>
        <v>447</v>
      </c>
      <c r="K44" s="47">
        <f>SUM(K39:K41)</f>
        <v>142</v>
      </c>
      <c r="L44" s="47">
        <f>SUM(L39:L41)</f>
        <v>61</v>
      </c>
      <c r="M44" s="47">
        <f>SUM(M39:M41)</f>
        <v>71</v>
      </c>
    </row>
    <row r="45" spans="1:13">
      <c r="A45" s="88" t="s">
        <v>37</v>
      </c>
      <c r="B45" s="40">
        <f>ROUND(D45*C45,0)</f>
        <v>1103</v>
      </c>
      <c r="C45" s="61">
        <f>C46</f>
        <v>0.13</v>
      </c>
      <c r="D45" s="47">
        <v>8487</v>
      </c>
      <c r="E45" s="45"/>
      <c r="F45" s="41"/>
      <c r="G45" s="45"/>
      <c r="H45" s="45"/>
      <c r="I45" s="41"/>
      <c r="J45" s="45"/>
      <c r="K45" s="45"/>
      <c r="L45" s="45"/>
      <c r="M45" s="45"/>
    </row>
    <row r="46" spans="1:13">
      <c r="A46" s="90" t="s">
        <v>38</v>
      </c>
      <c r="B46" s="47">
        <f>B44+B45</f>
        <v>169734</v>
      </c>
      <c r="C46" s="31">
        <v>0.13</v>
      </c>
      <c r="D46" s="47">
        <f>D44+D45</f>
        <v>1305643</v>
      </c>
      <c r="E46" s="40">
        <v>12</v>
      </c>
      <c r="F46" s="31">
        <v>9.0500000000000007</v>
      </c>
      <c r="G46" s="40">
        <v>33</v>
      </c>
      <c r="H46" s="40">
        <v>18</v>
      </c>
      <c r="I46" s="61">
        <v>0.5</v>
      </c>
      <c r="J46" s="47">
        <f>J44</f>
        <v>447</v>
      </c>
      <c r="K46" s="47">
        <f>K44</f>
        <v>142</v>
      </c>
      <c r="L46" s="47">
        <f>L44</f>
        <v>61</v>
      </c>
      <c r="M46" s="47">
        <f>M44</f>
        <v>71</v>
      </c>
    </row>
    <row r="47" spans="1:13" ht="17.25" customHeight="1">
      <c r="A47" s="91"/>
      <c r="B47" s="6"/>
      <c r="C47" s="6"/>
      <c r="D47" s="6"/>
      <c r="E47" s="6"/>
      <c r="F47" s="53"/>
      <c r="G47" s="53"/>
      <c r="H47" s="53"/>
      <c r="I47" s="6"/>
      <c r="J47" s="73"/>
      <c r="K47" s="73"/>
      <c r="L47" s="73"/>
      <c r="M47" s="73"/>
    </row>
    <row r="48" spans="1:13">
      <c r="B48" s="54"/>
      <c r="C48" s="54"/>
      <c r="D48" s="55"/>
      <c r="E48" s="54"/>
      <c r="F48" s="6"/>
      <c r="G48" s="6"/>
      <c r="H48" s="6"/>
      <c r="I48" s="6"/>
      <c r="J48" s="56"/>
      <c r="K48" s="56"/>
      <c r="L48" s="56"/>
      <c r="M48" s="56"/>
    </row>
    <row r="49" spans="1:13" ht="15" hidden="1" customHeight="1">
      <c r="A49" s="73"/>
      <c r="B49" s="73"/>
      <c r="C49" s="73"/>
      <c r="D49" s="73"/>
      <c r="E49" s="73"/>
      <c r="F49" s="73"/>
      <c r="G49" s="73"/>
      <c r="H49" s="73"/>
      <c r="I49" s="73"/>
      <c r="J49" s="56"/>
      <c r="K49" s="56"/>
      <c r="L49" s="56"/>
      <c r="M49" s="56"/>
    </row>
    <row r="50" spans="1:13" ht="15" hidden="1" customHeight="1">
      <c r="A50" s="92" t="s">
        <v>59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</row>
    <row r="51" spans="1:13" ht="30.75" hidden="1" customHeight="1">
      <c r="A51" s="92" t="s">
        <v>62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</row>
    <row r="52" spans="1:13" ht="15" hidden="1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</row>
    <row r="53" spans="1:13" ht="24.75" customHeight="1">
      <c r="A53" s="94" t="s">
        <v>64</v>
      </c>
      <c r="B53" s="95"/>
      <c r="C53" s="95"/>
      <c r="D53" s="95"/>
      <c r="E53" s="73"/>
      <c r="F53" s="73"/>
      <c r="G53" s="73"/>
      <c r="H53" s="73"/>
      <c r="I53" s="73"/>
      <c r="J53" s="73"/>
      <c r="K53" s="73"/>
      <c r="L53" s="73"/>
      <c r="M53" s="73"/>
    </row>
    <row r="54" spans="1:13" ht="15" customHeight="1">
      <c r="A54" s="74" t="s">
        <v>0</v>
      </c>
      <c r="B54" s="9" t="s">
        <v>39</v>
      </c>
      <c r="C54" s="75" t="s">
        <v>47</v>
      </c>
      <c r="D54" s="76" t="s">
        <v>54</v>
      </c>
      <c r="E54" s="12" t="s">
        <v>40</v>
      </c>
      <c r="F54" s="12" t="s">
        <v>56</v>
      </c>
      <c r="G54" s="13" t="s">
        <v>53</v>
      </c>
      <c r="H54" s="13"/>
      <c r="I54" s="12" t="s">
        <v>45</v>
      </c>
      <c r="J54" s="14" t="s">
        <v>41</v>
      </c>
      <c r="K54" s="14"/>
      <c r="L54" s="14"/>
      <c r="M54" s="14"/>
    </row>
    <row r="55" spans="1:13" ht="81" customHeight="1">
      <c r="A55" s="77"/>
      <c r="B55" s="16"/>
      <c r="C55" s="78"/>
      <c r="D55" s="79"/>
      <c r="E55" s="19"/>
      <c r="F55" s="19"/>
      <c r="G55" s="13"/>
      <c r="H55" s="13"/>
      <c r="I55" s="19"/>
      <c r="J55" s="20" t="s">
        <v>43</v>
      </c>
      <c r="K55" s="12" t="s">
        <v>57</v>
      </c>
      <c r="L55" s="20" t="s">
        <v>42</v>
      </c>
      <c r="M55" s="12" t="s">
        <v>58</v>
      </c>
    </row>
    <row r="56" spans="1:13" ht="45">
      <c r="A56" s="80"/>
      <c r="B56" s="22"/>
      <c r="C56" s="81"/>
      <c r="D56" s="82"/>
      <c r="E56" s="25"/>
      <c r="F56" s="19"/>
      <c r="G56" s="26" t="s">
        <v>60</v>
      </c>
      <c r="H56" s="26" t="s">
        <v>61</v>
      </c>
      <c r="I56" s="25"/>
      <c r="J56" s="27"/>
      <c r="K56" s="25"/>
      <c r="L56" s="27"/>
      <c r="M56" s="25"/>
    </row>
    <row r="57" spans="1:13" ht="16.5">
      <c r="A57" s="83"/>
      <c r="B57" s="31" t="s">
        <v>48</v>
      </c>
      <c r="C57" s="84"/>
      <c r="D57" s="31" t="s">
        <v>48</v>
      </c>
      <c r="E57" s="29"/>
      <c r="F57" s="32" t="s">
        <v>55</v>
      </c>
      <c r="G57" s="33" t="s">
        <v>44</v>
      </c>
      <c r="H57" s="33"/>
      <c r="I57" s="31">
        <v>0.5</v>
      </c>
      <c r="J57" s="31" t="s">
        <v>49</v>
      </c>
      <c r="K57" s="31" t="s">
        <v>50</v>
      </c>
      <c r="L57" s="31" t="s">
        <v>51</v>
      </c>
      <c r="M57" s="31" t="s">
        <v>52</v>
      </c>
    </row>
    <row r="58" spans="1:13">
      <c r="A58" s="85" t="s">
        <v>1</v>
      </c>
      <c r="B58" s="35">
        <v>2</v>
      </c>
      <c r="C58" s="35">
        <v>3</v>
      </c>
      <c r="D58" s="35">
        <v>4</v>
      </c>
      <c r="E58" s="36">
        <v>5</v>
      </c>
      <c r="F58" s="35">
        <v>6</v>
      </c>
      <c r="G58" s="35">
        <v>7</v>
      </c>
      <c r="H58" s="35">
        <v>8</v>
      </c>
      <c r="I58" s="35">
        <v>9</v>
      </c>
      <c r="J58" s="35">
        <v>10</v>
      </c>
      <c r="K58" s="35">
        <v>11</v>
      </c>
      <c r="L58" s="35">
        <v>12</v>
      </c>
      <c r="M58" s="35">
        <v>13</v>
      </c>
    </row>
    <row r="59" spans="1:13" ht="15" hidden="1" customHeight="1">
      <c r="A59" s="86" t="s">
        <v>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15" hidden="1" customHeight="1">
      <c r="A60" s="86" t="s">
        <v>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5" hidden="1" customHeight="1">
      <c r="A61" s="86" t="s">
        <v>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15" hidden="1" customHeight="1">
      <c r="A62" s="86" t="s">
        <v>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ht="15" hidden="1" customHeight="1">
      <c r="A63" s="86" t="s">
        <v>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ht="15" hidden="1" customHeight="1">
      <c r="A64" s="86" t="s">
        <v>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15" hidden="1" customHeight="1">
      <c r="A65" s="86" t="s">
        <v>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5" hidden="1" customHeight="1">
      <c r="A66" s="86" t="s">
        <v>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5" hidden="1" customHeight="1">
      <c r="A67" s="86" t="s">
        <v>10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ht="15" hidden="1" customHeight="1">
      <c r="A68" s="86" t="s">
        <v>11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ht="15" hidden="1" customHeight="1">
      <c r="A69" s="86" t="s">
        <v>12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15" hidden="1" customHeight="1">
      <c r="A70" s="86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" hidden="1" customHeight="1">
      <c r="A71" s="86" t="s">
        <v>14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ht="15" hidden="1" customHeight="1">
      <c r="A72" s="86" t="s">
        <v>15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15" hidden="1" customHeight="1">
      <c r="A73" s="86" t="s">
        <v>16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ht="15" hidden="1" customHeight="1">
      <c r="A74" s="86" t="s">
        <v>17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15" hidden="1" customHeight="1">
      <c r="A75" s="86" t="s">
        <v>18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ht="15" hidden="1" customHeight="1">
      <c r="A76" s="86" t="s">
        <v>19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ht="15" hidden="1" customHeight="1">
      <c r="A77" s="86" t="s">
        <v>20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5" hidden="1" customHeight="1">
      <c r="A78" s="86" t="s">
        <v>21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ht="15" hidden="1" customHeight="1">
      <c r="A79" s="86" t="s">
        <v>22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15" hidden="1" customHeight="1">
      <c r="A80" s="86" t="s">
        <v>23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t="15" hidden="1" customHeight="1">
      <c r="A81" s="86" t="s">
        <v>24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ht="15" hidden="1" customHeight="1">
      <c r="A82" s="86" t="s">
        <v>25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5" hidden="1" customHeight="1">
      <c r="A83" s="86" t="s">
        <v>26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5" hidden="1" customHeight="1">
      <c r="A84" s="86" t="s">
        <v>27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ht="15" hidden="1" customHeight="1">
      <c r="A85" s="86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 ht="15" hidden="1" customHeight="1">
      <c r="A86" s="86" t="s">
        <v>29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5" hidden="1" customHeight="1">
      <c r="A87" s="87" t="s">
        <v>30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>
      <c r="A88" s="88" t="s">
        <v>31</v>
      </c>
      <c r="B88" s="40">
        <f>ROUND(D88*C88,0)</f>
        <v>616430</v>
      </c>
      <c r="C88" s="31">
        <f>C95</f>
        <v>0.87</v>
      </c>
      <c r="D88" s="47">
        <f>ROUND(((J88*G88+K88*H88)*F88*I88+(L88*G88+M88*H88)*F88)*12,0)-75</f>
        <v>708540</v>
      </c>
      <c r="E88" s="43">
        <v>12</v>
      </c>
      <c r="F88" s="44">
        <f>F95</f>
        <v>9.0500000000000007</v>
      </c>
      <c r="G88" s="43">
        <f>G95</f>
        <v>33</v>
      </c>
      <c r="H88" s="43">
        <f>H95</f>
        <v>18</v>
      </c>
      <c r="I88" s="44">
        <f>I95</f>
        <v>0.5</v>
      </c>
      <c r="J88" s="43">
        <v>232</v>
      </c>
      <c r="K88" s="43">
        <v>67</v>
      </c>
      <c r="L88" s="43">
        <v>34</v>
      </c>
      <c r="M88" s="43">
        <v>54</v>
      </c>
    </row>
    <row r="89" spans="1:13">
      <c r="A89" s="88" t="s">
        <v>32</v>
      </c>
      <c r="B89" s="40">
        <f>ROUND(D89*C89,0)</f>
        <v>380869</v>
      </c>
      <c r="C89" s="31">
        <f>C95</f>
        <v>0.87</v>
      </c>
      <c r="D89" s="47">
        <f>ROUND(((J89*G89+K89*H89)*F89*I89+(L89*G89+M89*H89)*F89)*12,0)+69</f>
        <v>437781</v>
      </c>
      <c r="E89" s="43">
        <v>12</v>
      </c>
      <c r="F89" s="44">
        <f>F95</f>
        <v>9.0500000000000007</v>
      </c>
      <c r="G89" s="43">
        <f>G95</f>
        <v>33</v>
      </c>
      <c r="H89" s="43">
        <f>H95</f>
        <v>18</v>
      </c>
      <c r="I89" s="44">
        <f>I95</f>
        <v>0.5</v>
      </c>
      <c r="J89" s="43">
        <v>163</v>
      </c>
      <c r="K89" s="43">
        <v>33</v>
      </c>
      <c r="L89" s="43">
        <v>24</v>
      </c>
      <c r="M89" s="43">
        <v>14</v>
      </c>
    </row>
    <row r="90" spans="1:13">
      <c r="A90" s="88" t="s">
        <v>33</v>
      </c>
      <c r="B90" s="40">
        <f>ROUND(D90*C90,0)</f>
        <v>131226</v>
      </c>
      <c r="C90" s="31">
        <f>C95</f>
        <v>0.87</v>
      </c>
      <c r="D90" s="47">
        <f>ROUND(((J90*G90+K90*H90)*F90*I90+(L90*G90+M90*H90)*F90)*12,0)-10</f>
        <v>150835</v>
      </c>
      <c r="E90" s="43">
        <v>12</v>
      </c>
      <c r="F90" s="44">
        <f>F95</f>
        <v>9.0500000000000007</v>
      </c>
      <c r="G90" s="43">
        <f>G95</f>
        <v>33</v>
      </c>
      <c r="H90" s="43">
        <f>H95</f>
        <v>18</v>
      </c>
      <c r="I90" s="44">
        <f>I95</f>
        <v>0.5</v>
      </c>
      <c r="J90" s="43">
        <v>52</v>
      </c>
      <c r="K90" s="43">
        <v>42</v>
      </c>
      <c r="L90" s="43">
        <v>3</v>
      </c>
      <c r="M90" s="43">
        <v>3</v>
      </c>
    </row>
    <row r="91" spans="1:13" ht="15" hidden="1" customHeight="1">
      <c r="A91" s="88" t="s">
        <v>34</v>
      </c>
      <c r="B91" s="40"/>
      <c r="C91" s="44"/>
      <c r="D91" s="43"/>
      <c r="E91" s="45"/>
      <c r="F91" s="41"/>
      <c r="G91" s="45"/>
      <c r="H91" s="45"/>
      <c r="I91" s="41"/>
      <c r="J91" s="45"/>
      <c r="K91" s="45"/>
      <c r="L91" s="45"/>
      <c r="M91" s="45"/>
    </row>
    <row r="92" spans="1:13" ht="15" hidden="1" customHeight="1">
      <c r="A92" s="88" t="s">
        <v>35</v>
      </c>
      <c r="B92" s="40"/>
      <c r="C92" s="44"/>
      <c r="D92" s="43"/>
      <c r="E92" s="45"/>
      <c r="F92" s="41"/>
      <c r="G92" s="45"/>
      <c r="H92" s="45"/>
      <c r="I92" s="41"/>
      <c r="J92" s="45"/>
      <c r="K92" s="45"/>
      <c r="L92" s="45"/>
      <c r="M92" s="45"/>
    </row>
    <row r="93" spans="1:13" ht="18.75" customHeight="1">
      <c r="A93" s="90" t="s">
        <v>36</v>
      </c>
      <c r="B93" s="47">
        <f>SUM(B88:B90)</f>
        <v>1128525</v>
      </c>
      <c r="C93" s="31">
        <f>C95</f>
        <v>0.87</v>
      </c>
      <c r="D93" s="47">
        <f>SUM(D88:D90)</f>
        <v>1297156</v>
      </c>
      <c r="E93" s="40">
        <v>12</v>
      </c>
      <c r="F93" s="61">
        <f>F95</f>
        <v>9.0500000000000007</v>
      </c>
      <c r="G93" s="40">
        <f>G95</f>
        <v>33</v>
      </c>
      <c r="H93" s="40">
        <f>H95</f>
        <v>18</v>
      </c>
      <c r="I93" s="61">
        <f>I95</f>
        <v>0.5</v>
      </c>
      <c r="J93" s="47">
        <f>SUM(J88:J90)</f>
        <v>447</v>
      </c>
      <c r="K93" s="47">
        <f>SUM(K88:K90)</f>
        <v>142</v>
      </c>
      <c r="L93" s="47">
        <f>SUM(L88:L90)</f>
        <v>61</v>
      </c>
      <c r="M93" s="47">
        <f>SUM(M88:M90)</f>
        <v>71</v>
      </c>
    </row>
    <row r="94" spans="1:13">
      <c r="A94" s="88" t="s">
        <v>37</v>
      </c>
      <c r="B94" s="40">
        <f>ROUND(D94*C94,0)</f>
        <v>7384</v>
      </c>
      <c r="C94" s="31">
        <f>C95</f>
        <v>0.87</v>
      </c>
      <c r="D94" s="47">
        <v>8487</v>
      </c>
      <c r="E94" s="45"/>
      <c r="F94" s="41"/>
      <c r="G94" s="45"/>
      <c r="H94" s="45"/>
      <c r="I94" s="41"/>
      <c r="J94" s="45"/>
      <c r="K94" s="45"/>
      <c r="L94" s="45"/>
      <c r="M94" s="45"/>
    </row>
    <row r="95" spans="1:13">
      <c r="A95" s="90" t="s">
        <v>38</v>
      </c>
      <c r="B95" s="47">
        <f>B93+B94</f>
        <v>1135909</v>
      </c>
      <c r="C95" s="31">
        <v>0.87</v>
      </c>
      <c r="D95" s="47">
        <f>D93+D94</f>
        <v>1305643</v>
      </c>
      <c r="E95" s="40">
        <v>12</v>
      </c>
      <c r="F95" s="31">
        <v>9.0500000000000007</v>
      </c>
      <c r="G95" s="40">
        <v>33</v>
      </c>
      <c r="H95" s="40">
        <v>18</v>
      </c>
      <c r="I95" s="61">
        <v>0.5</v>
      </c>
      <c r="J95" s="47">
        <f>J93</f>
        <v>447</v>
      </c>
      <c r="K95" s="47">
        <f>K93</f>
        <v>142</v>
      </c>
      <c r="L95" s="47">
        <f>L93</f>
        <v>61</v>
      </c>
      <c r="M95" s="47">
        <f>M93</f>
        <v>71</v>
      </c>
    </row>
    <row r="96" spans="1:13">
      <c r="A96" s="91"/>
      <c r="B96" s="62"/>
      <c r="C96" s="96"/>
      <c r="D96" s="64"/>
      <c r="E96" s="65"/>
      <c r="F96" s="96"/>
      <c r="G96" s="65"/>
      <c r="H96" s="65"/>
      <c r="I96" s="97"/>
      <c r="J96" s="62"/>
      <c r="K96" s="62"/>
      <c r="L96" s="62"/>
      <c r="M96" s="62"/>
    </row>
    <row r="97" spans="2:2" ht="17.25" customHeight="1"/>
    <row r="100" spans="2:2">
      <c r="B100" s="98">
        <f>B46+B95</f>
        <v>1305643</v>
      </c>
    </row>
  </sheetData>
  <mergeCells count="33">
    <mergeCell ref="L1:M1"/>
    <mergeCell ref="K55:K56"/>
    <mergeCell ref="L55:L56"/>
    <mergeCell ref="M55:M56"/>
    <mergeCell ref="G57:H57"/>
    <mergeCell ref="G8:H8"/>
    <mergeCell ref="A50:M50"/>
    <mergeCell ref="A51:M51"/>
    <mergeCell ref="B53:D53"/>
    <mergeCell ref="A54:A56"/>
    <mergeCell ref="B54:B56"/>
    <mergeCell ref="C54:C56"/>
    <mergeCell ref="D54:D56"/>
    <mergeCell ref="E54:E56"/>
    <mergeCell ref="F54:F56"/>
    <mergeCell ref="G54:H55"/>
    <mergeCell ref="I54:I56"/>
    <mergeCell ref="J54:M54"/>
    <mergeCell ref="J55:J56"/>
    <mergeCell ref="A2:M2"/>
    <mergeCell ref="A5:A7"/>
    <mergeCell ref="B5:B7"/>
    <mergeCell ref="C5:C7"/>
    <mergeCell ref="D5:D7"/>
    <mergeCell ref="E5:E7"/>
    <mergeCell ref="F5:F7"/>
    <mergeCell ref="G5:H6"/>
    <mergeCell ref="I5:I7"/>
    <mergeCell ref="J5:M5"/>
    <mergeCell ref="J6:J7"/>
    <mergeCell ref="K6:K7"/>
    <mergeCell ref="L6:L7"/>
    <mergeCell ref="M6:M7"/>
  </mergeCells>
  <pageMargins left="0.52" right="0.42" top="0.25" bottom="0.32" header="0.2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M96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8" style="1" customWidth="1"/>
    <col min="2" max="2" width="10.7109375" style="1" customWidth="1"/>
    <col min="3" max="3" width="11.28515625" style="1" customWidth="1"/>
    <col min="4" max="4" width="13.85546875" style="1" customWidth="1"/>
    <col min="5" max="5" width="10.85546875" style="1" customWidth="1"/>
    <col min="6" max="6" width="15.140625" style="1" customWidth="1"/>
    <col min="7" max="7" width="8.7109375" style="1" customWidth="1"/>
    <col min="8" max="8" width="8.85546875" style="1" customWidth="1"/>
    <col min="9" max="9" width="15" style="1" customWidth="1"/>
    <col min="10" max="10" width="16.28515625" style="1" customWidth="1"/>
    <col min="11" max="11" width="21" style="1" customWidth="1"/>
    <col min="12" max="12" width="15.5703125" style="1" customWidth="1"/>
    <col min="13" max="13" width="20.5703125" style="1" customWidth="1"/>
    <col min="14" max="14" width="9.140625" style="1"/>
    <col min="15" max="16" width="9.140625" style="1" customWidth="1"/>
    <col min="17" max="16384" width="9.140625" style="1"/>
  </cols>
  <sheetData>
    <row r="1" spans="1:13" ht="52.5" customHeight="1">
      <c r="A1" s="69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0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9.5" customHeight="1">
      <c r="A3" s="4" t="s">
        <v>63</v>
      </c>
      <c r="B3" s="5"/>
      <c r="C3" s="5"/>
      <c r="D3" s="5"/>
      <c r="E3" s="5"/>
      <c r="F3" s="5"/>
      <c r="G3" s="6"/>
      <c r="H3" s="6"/>
      <c r="I3" s="6"/>
      <c r="J3" s="7"/>
      <c r="K3" s="7"/>
      <c r="L3" s="7"/>
      <c r="M3" s="7"/>
    </row>
    <row r="4" spans="1:13" ht="20.25" customHeight="1">
      <c r="A4" s="8" t="s">
        <v>0</v>
      </c>
      <c r="B4" s="9" t="s">
        <v>39</v>
      </c>
      <c r="C4" s="10" t="s">
        <v>47</v>
      </c>
      <c r="D4" s="11" t="s">
        <v>54</v>
      </c>
      <c r="E4" s="12" t="s">
        <v>40</v>
      </c>
      <c r="F4" s="12" t="s">
        <v>56</v>
      </c>
      <c r="G4" s="13" t="s">
        <v>53</v>
      </c>
      <c r="H4" s="13"/>
      <c r="I4" s="12" t="s">
        <v>45</v>
      </c>
      <c r="J4" s="14" t="s">
        <v>41</v>
      </c>
      <c r="K4" s="14"/>
      <c r="L4" s="14"/>
      <c r="M4" s="14"/>
    </row>
    <row r="5" spans="1:13" ht="97.5" customHeight="1">
      <c r="A5" s="15"/>
      <c r="B5" s="16"/>
      <c r="C5" s="17"/>
      <c r="D5" s="18"/>
      <c r="E5" s="19"/>
      <c r="F5" s="19"/>
      <c r="G5" s="13"/>
      <c r="H5" s="13"/>
      <c r="I5" s="19"/>
      <c r="J5" s="20" t="s">
        <v>43</v>
      </c>
      <c r="K5" s="12" t="s">
        <v>57</v>
      </c>
      <c r="L5" s="20" t="s">
        <v>42</v>
      </c>
      <c r="M5" s="12" t="s">
        <v>58</v>
      </c>
    </row>
    <row r="6" spans="1:13" ht="49.5" customHeight="1">
      <c r="A6" s="21"/>
      <c r="B6" s="22"/>
      <c r="C6" s="23"/>
      <c r="D6" s="24"/>
      <c r="E6" s="25"/>
      <c r="F6" s="19"/>
      <c r="G6" s="26" t="s">
        <v>60</v>
      </c>
      <c r="H6" s="26" t="s">
        <v>61</v>
      </c>
      <c r="I6" s="25"/>
      <c r="J6" s="27"/>
      <c r="K6" s="25"/>
      <c r="L6" s="27"/>
      <c r="M6" s="25"/>
    </row>
    <row r="7" spans="1:13" ht="16.5">
      <c r="A7" s="28"/>
      <c r="B7" s="31"/>
      <c r="C7" s="30"/>
      <c r="D7" s="31" t="s">
        <v>48</v>
      </c>
      <c r="E7" s="29"/>
      <c r="F7" s="32" t="s">
        <v>55</v>
      </c>
      <c r="G7" s="33" t="s">
        <v>44</v>
      </c>
      <c r="H7" s="33"/>
      <c r="I7" s="31">
        <v>0.5</v>
      </c>
      <c r="J7" s="31" t="s">
        <v>49</v>
      </c>
      <c r="K7" s="31" t="s">
        <v>50</v>
      </c>
      <c r="L7" s="31" t="s">
        <v>51</v>
      </c>
      <c r="M7" s="31" t="s">
        <v>52</v>
      </c>
    </row>
    <row r="8" spans="1:13">
      <c r="A8" s="34" t="s">
        <v>1</v>
      </c>
      <c r="B8" s="35">
        <v>2</v>
      </c>
      <c r="C8" s="35">
        <v>3</v>
      </c>
      <c r="D8" s="35">
        <v>4</v>
      </c>
      <c r="E8" s="36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</row>
    <row r="9" spans="1:13" ht="15" hidden="1" customHeight="1">
      <c r="A9" s="37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5" hidden="1" customHeight="1">
      <c r="A10" s="37" t="s">
        <v>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" hidden="1" customHeight="1">
      <c r="A11" s="37" t="s">
        <v>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" hidden="1" customHeight="1">
      <c r="A12" s="37" t="s">
        <v>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" hidden="1" customHeight="1">
      <c r="A13" s="37" t="s">
        <v>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15" hidden="1" customHeight="1">
      <c r="A14" s="37" t="s">
        <v>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ht="15" hidden="1" customHeight="1">
      <c r="A15" s="37" t="s">
        <v>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ht="15" hidden="1" customHeight="1">
      <c r="A16" s="37" t="s">
        <v>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15" hidden="1" customHeight="1">
      <c r="A17" s="37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" hidden="1" customHeight="1">
      <c r="A18" s="37" t="s">
        <v>11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5" hidden="1" customHeight="1">
      <c r="A19" s="37" t="s">
        <v>12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5" hidden="1" customHeight="1">
      <c r="A20" s="37" t="s">
        <v>13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5" hidden="1" customHeight="1">
      <c r="A21" s="37" t="s">
        <v>14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5" hidden="1" customHeight="1">
      <c r="A22" s="37" t="s">
        <v>15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hidden="1" customHeight="1">
      <c r="A23" s="37" t="s">
        <v>16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5" hidden="1" customHeight="1">
      <c r="A24" s="37" t="s">
        <v>17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5" hidden="1" customHeight="1">
      <c r="A25" s="37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15" hidden="1" customHeight="1">
      <c r="A26" s="37" t="s">
        <v>19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5" hidden="1" customHeight="1">
      <c r="A27" s="37" t="s">
        <v>20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5" hidden="1" customHeight="1">
      <c r="A28" s="37" t="s">
        <v>21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15" hidden="1" customHeight="1">
      <c r="A29" s="37" t="s">
        <v>22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" hidden="1" customHeight="1">
      <c r="A30" s="37" t="s">
        <v>23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" hidden="1" customHeight="1">
      <c r="A31" s="37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5" hidden="1" customHeight="1">
      <c r="A32" s="37" t="s">
        <v>25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" hidden="1" customHeight="1">
      <c r="A33" s="37" t="s">
        <v>26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15" hidden="1" customHeight="1">
      <c r="A34" s="37" t="s">
        <v>27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15" hidden="1" customHeight="1">
      <c r="A35" s="37" t="s">
        <v>28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5" hidden="1" customHeight="1">
      <c r="A36" s="37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5" hidden="1" customHeight="1">
      <c r="A37" s="38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39" t="s">
        <v>31</v>
      </c>
      <c r="B38" s="40">
        <f>ROUND(D38*C38,0)</f>
        <v>106174</v>
      </c>
      <c r="C38" s="31">
        <f>C45</f>
        <v>0.15</v>
      </c>
      <c r="D38" s="42">
        <f>ROUND(((J38*G38+K38*H38)*F38*I38+(L38*G38+M38*H38)*F38)*12,0)+189</f>
        <v>707827</v>
      </c>
      <c r="E38" s="43">
        <v>12</v>
      </c>
      <c r="F38" s="44">
        <f>F45</f>
        <v>9.0500000000000007</v>
      </c>
      <c r="G38" s="43">
        <f>G45</f>
        <v>33</v>
      </c>
      <c r="H38" s="43">
        <f>H45</f>
        <v>18</v>
      </c>
      <c r="I38" s="44">
        <f>I45</f>
        <v>0.5</v>
      </c>
      <c r="J38" s="43">
        <v>234</v>
      </c>
      <c r="K38" s="43">
        <v>68</v>
      </c>
      <c r="L38" s="43">
        <v>33</v>
      </c>
      <c r="M38" s="43">
        <v>53</v>
      </c>
    </row>
    <row r="39" spans="1:13">
      <c r="A39" s="39" t="s">
        <v>32</v>
      </c>
      <c r="B39" s="40">
        <f>ROUND(D39*C39,0)</f>
        <v>65601</v>
      </c>
      <c r="C39" s="31">
        <f>C45</f>
        <v>0.15</v>
      </c>
      <c r="D39" s="42">
        <f>ROUND(((J39*G39+K39*H39)*F39*I39+(L39*G39+M39*H39)*F39)*12,0)-536</f>
        <v>437339</v>
      </c>
      <c r="E39" s="43">
        <v>12</v>
      </c>
      <c r="F39" s="44">
        <f>F45</f>
        <v>9.0500000000000007</v>
      </c>
      <c r="G39" s="43">
        <f>G45</f>
        <v>33</v>
      </c>
      <c r="H39" s="43">
        <f>H45</f>
        <v>18</v>
      </c>
      <c r="I39" s="44">
        <f>I45</f>
        <v>0.5</v>
      </c>
      <c r="J39" s="43">
        <v>162</v>
      </c>
      <c r="K39" s="43">
        <v>35</v>
      </c>
      <c r="L39" s="43">
        <v>24</v>
      </c>
      <c r="M39" s="43">
        <v>14</v>
      </c>
    </row>
    <row r="40" spans="1:13">
      <c r="A40" s="39" t="s">
        <v>33</v>
      </c>
      <c r="B40" s="40">
        <f>ROUND(D40*C40,0)</f>
        <v>22602</v>
      </c>
      <c r="C40" s="31">
        <f>C45</f>
        <v>0.15</v>
      </c>
      <c r="D40" s="42">
        <f>ROUND(((J40*G40+K40*H40)*F40*I40+(L40*G40+M40*H40)*F40)*12,0)+652</f>
        <v>150683</v>
      </c>
      <c r="E40" s="43">
        <v>12</v>
      </c>
      <c r="F40" s="44">
        <f>F45</f>
        <v>9.0500000000000007</v>
      </c>
      <c r="G40" s="43">
        <f>G45</f>
        <v>33</v>
      </c>
      <c r="H40" s="43">
        <f>H45</f>
        <v>18</v>
      </c>
      <c r="I40" s="44">
        <f>I45</f>
        <v>0.5</v>
      </c>
      <c r="J40" s="43">
        <v>51</v>
      </c>
      <c r="K40" s="43">
        <v>43</v>
      </c>
      <c r="L40" s="43">
        <v>3</v>
      </c>
      <c r="M40" s="43">
        <v>3</v>
      </c>
    </row>
    <row r="41" spans="1:13" ht="15" hidden="1" customHeight="1">
      <c r="A41" s="39" t="s">
        <v>34</v>
      </c>
      <c r="B41" s="40"/>
      <c r="C41" s="44"/>
      <c r="D41" s="44"/>
      <c r="E41" s="45"/>
      <c r="F41" s="41"/>
      <c r="G41" s="45"/>
      <c r="H41" s="45"/>
      <c r="I41" s="41"/>
      <c r="J41" s="45"/>
      <c r="K41" s="45"/>
      <c r="L41" s="45"/>
      <c r="M41" s="45"/>
    </row>
    <row r="42" spans="1:13" ht="15" hidden="1" customHeight="1">
      <c r="A42" s="39" t="s">
        <v>35</v>
      </c>
      <c r="B42" s="40"/>
      <c r="C42" s="44"/>
      <c r="D42" s="44"/>
      <c r="E42" s="45"/>
      <c r="F42" s="41"/>
      <c r="G42" s="45"/>
      <c r="H42" s="45"/>
      <c r="I42" s="41"/>
      <c r="J42" s="45"/>
      <c r="K42" s="45"/>
      <c r="L42" s="45"/>
      <c r="M42" s="45"/>
    </row>
    <row r="43" spans="1:13" ht="17.25" customHeight="1">
      <c r="A43" s="46" t="s">
        <v>36</v>
      </c>
      <c r="B43" s="47">
        <f>SUM(B38:B40)</f>
        <v>194377</v>
      </c>
      <c r="C43" s="31">
        <f>C45</f>
        <v>0.15</v>
      </c>
      <c r="D43" s="42">
        <f>SUM(D38:D40)</f>
        <v>1295849</v>
      </c>
      <c r="E43" s="47">
        <v>12</v>
      </c>
      <c r="F43" s="42">
        <f>F45</f>
        <v>9.0500000000000007</v>
      </c>
      <c r="G43" s="47">
        <f>G45</f>
        <v>33</v>
      </c>
      <c r="H43" s="47">
        <f>H45</f>
        <v>18</v>
      </c>
      <c r="I43" s="42">
        <f>I45</f>
        <v>0.5</v>
      </c>
      <c r="J43" s="47">
        <f>SUM(J38:J40)</f>
        <v>447</v>
      </c>
      <c r="K43" s="47">
        <f>SUM(K38:K40)</f>
        <v>146</v>
      </c>
      <c r="L43" s="47">
        <f>SUM(L38:L40)</f>
        <v>60</v>
      </c>
      <c r="M43" s="47">
        <f>SUM(M38:M40)</f>
        <v>70</v>
      </c>
    </row>
    <row r="44" spans="1:13">
      <c r="A44" s="39" t="s">
        <v>37</v>
      </c>
      <c r="B44" s="40">
        <f>ROUND(D44*C44,0)</f>
        <v>1469</v>
      </c>
      <c r="C44" s="44">
        <f>C45</f>
        <v>0.15</v>
      </c>
      <c r="D44" s="42">
        <v>9793</v>
      </c>
      <c r="E44" s="45"/>
      <c r="F44" s="41"/>
      <c r="G44" s="45"/>
      <c r="H44" s="45"/>
      <c r="I44" s="41"/>
      <c r="J44" s="45"/>
      <c r="K44" s="45"/>
      <c r="L44" s="45"/>
      <c r="M44" s="45"/>
    </row>
    <row r="45" spans="1:13">
      <c r="A45" s="48" t="s">
        <v>38</v>
      </c>
      <c r="B45" s="47">
        <f>B43+B44</f>
        <v>195846</v>
      </c>
      <c r="C45" s="49">
        <v>0.15</v>
      </c>
      <c r="D45" s="42">
        <f>D43+D44</f>
        <v>1305642</v>
      </c>
      <c r="E45" s="40">
        <v>12</v>
      </c>
      <c r="F45" s="49">
        <v>9.0500000000000007</v>
      </c>
      <c r="G45" s="50">
        <v>33</v>
      </c>
      <c r="H45" s="50">
        <v>18</v>
      </c>
      <c r="I45" s="51">
        <v>0.5</v>
      </c>
      <c r="J45" s="47">
        <f>J43</f>
        <v>447</v>
      </c>
      <c r="K45" s="47">
        <f>K43</f>
        <v>146</v>
      </c>
      <c r="L45" s="47">
        <f>L43</f>
        <v>60</v>
      </c>
      <c r="M45" s="47">
        <f>M43</f>
        <v>70</v>
      </c>
    </row>
    <row r="46" spans="1:13" ht="17.25" customHeight="1">
      <c r="A46" s="52" t="s">
        <v>46</v>
      </c>
      <c r="B46" s="6"/>
      <c r="C46" s="6"/>
      <c r="D46" s="6"/>
      <c r="E46" s="6"/>
      <c r="F46" s="53"/>
      <c r="G46" s="53"/>
      <c r="H46" s="53"/>
      <c r="I46" s="6"/>
      <c r="J46" s="7"/>
      <c r="K46" s="7"/>
      <c r="L46" s="7"/>
      <c r="M46" s="7"/>
    </row>
    <row r="47" spans="1:13">
      <c r="B47" s="54"/>
      <c r="C47" s="54"/>
      <c r="D47" s="55"/>
      <c r="E47" s="54"/>
      <c r="F47" s="6"/>
      <c r="G47" s="6"/>
      <c r="H47" s="6"/>
      <c r="I47" s="6"/>
      <c r="J47" s="56"/>
      <c r="K47" s="56"/>
      <c r="L47" s="56"/>
      <c r="M47" s="56"/>
    </row>
    <row r="48" spans="1:13" ht="15" hidden="1" customHeight="1">
      <c r="A48" s="7"/>
      <c r="B48" s="7"/>
      <c r="C48" s="7"/>
      <c r="D48" s="7"/>
      <c r="E48" s="7"/>
      <c r="F48" s="7"/>
      <c r="G48" s="7"/>
      <c r="H48" s="7"/>
      <c r="I48" s="7"/>
      <c r="J48" s="56"/>
      <c r="K48" s="56"/>
      <c r="L48" s="56"/>
      <c r="M48" s="56"/>
    </row>
    <row r="49" spans="1:13" ht="15" hidden="1" customHeight="1">
      <c r="A49" s="57" t="s">
        <v>59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ht="30.75" hidden="1" customHeight="1">
      <c r="A50" s="57" t="s">
        <v>62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 ht="15" hidden="1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 ht="24.75" customHeight="1">
      <c r="A52" s="59" t="s">
        <v>64</v>
      </c>
      <c r="B52" s="60"/>
      <c r="C52" s="60"/>
      <c r="D52" s="60"/>
      <c r="E52" s="7"/>
      <c r="F52" s="7"/>
      <c r="G52" s="7"/>
      <c r="H52" s="7"/>
      <c r="I52" s="7"/>
      <c r="J52" s="7"/>
      <c r="K52" s="7"/>
      <c r="L52" s="7"/>
      <c r="M52" s="7"/>
    </row>
    <row r="53" spans="1:13" ht="15" customHeight="1">
      <c r="A53" s="8" t="s">
        <v>0</v>
      </c>
      <c r="B53" s="9" t="s">
        <v>39</v>
      </c>
      <c r="C53" s="10" t="s">
        <v>47</v>
      </c>
      <c r="D53" s="11" t="s">
        <v>54</v>
      </c>
      <c r="E53" s="12" t="s">
        <v>40</v>
      </c>
      <c r="F53" s="12" t="s">
        <v>56</v>
      </c>
      <c r="G53" s="13" t="s">
        <v>53</v>
      </c>
      <c r="H53" s="13"/>
      <c r="I53" s="12" t="s">
        <v>45</v>
      </c>
      <c r="J53" s="14" t="s">
        <v>41</v>
      </c>
      <c r="K53" s="14"/>
      <c r="L53" s="14"/>
      <c r="M53" s="14"/>
    </row>
    <row r="54" spans="1:13" ht="81" customHeight="1">
      <c r="A54" s="15"/>
      <c r="B54" s="16"/>
      <c r="C54" s="17"/>
      <c r="D54" s="18"/>
      <c r="E54" s="19"/>
      <c r="F54" s="19"/>
      <c r="G54" s="13"/>
      <c r="H54" s="13"/>
      <c r="I54" s="19"/>
      <c r="J54" s="20" t="s">
        <v>43</v>
      </c>
      <c r="K54" s="12" t="s">
        <v>57</v>
      </c>
      <c r="L54" s="20" t="s">
        <v>42</v>
      </c>
      <c r="M54" s="12" t="s">
        <v>58</v>
      </c>
    </row>
    <row r="55" spans="1:13" ht="45">
      <c r="A55" s="21"/>
      <c r="B55" s="22"/>
      <c r="C55" s="23"/>
      <c r="D55" s="24"/>
      <c r="E55" s="25"/>
      <c r="F55" s="19"/>
      <c r="G55" s="26" t="s">
        <v>60</v>
      </c>
      <c r="H55" s="26" t="s">
        <v>61</v>
      </c>
      <c r="I55" s="25"/>
      <c r="J55" s="27"/>
      <c r="K55" s="25"/>
      <c r="L55" s="27"/>
      <c r="M55" s="25"/>
    </row>
    <row r="56" spans="1:13" ht="16.5">
      <c r="A56" s="28"/>
      <c r="B56" s="31" t="s">
        <v>48</v>
      </c>
      <c r="C56" s="30"/>
      <c r="D56" s="31" t="s">
        <v>48</v>
      </c>
      <c r="E56" s="29"/>
      <c r="F56" s="32" t="s">
        <v>55</v>
      </c>
      <c r="G56" s="33" t="s">
        <v>44</v>
      </c>
      <c r="H56" s="33"/>
      <c r="I56" s="31">
        <v>0.5</v>
      </c>
      <c r="J56" s="31" t="s">
        <v>49</v>
      </c>
      <c r="K56" s="31" t="s">
        <v>50</v>
      </c>
      <c r="L56" s="31" t="s">
        <v>51</v>
      </c>
      <c r="M56" s="31" t="s">
        <v>52</v>
      </c>
    </row>
    <row r="57" spans="1:13">
      <c r="A57" s="34" t="s">
        <v>1</v>
      </c>
      <c r="B57" s="35">
        <v>2</v>
      </c>
      <c r="C57" s="35">
        <v>3</v>
      </c>
      <c r="D57" s="35">
        <v>4</v>
      </c>
      <c r="E57" s="36">
        <v>5</v>
      </c>
      <c r="F57" s="35">
        <v>6</v>
      </c>
      <c r="G57" s="35">
        <v>7</v>
      </c>
      <c r="H57" s="35">
        <v>8</v>
      </c>
      <c r="I57" s="35">
        <v>9</v>
      </c>
      <c r="J57" s="35">
        <v>10</v>
      </c>
      <c r="K57" s="35">
        <v>11</v>
      </c>
      <c r="L57" s="35">
        <v>12</v>
      </c>
      <c r="M57" s="35">
        <v>13</v>
      </c>
    </row>
    <row r="58" spans="1:13" ht="15" hidden="1" customHeight="1">
      <c r="A58" s="37" t="s">
        <v>2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15" hidden="1" customHeight="1">
      <c r="A59" s="37" t="s">
        <v>3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15" hidden="1" customHeight="1">
      <c r="A60" s="37" t="s">
        <v>4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5" hidden="1" customHeight="1">
      <c r="A61" s="37" t="s">
        <v>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15" hidden="1" customHeight="1">
      <c r="A62" s="37" t="s">
        <v>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ht="15" hidden="1" customHeight="1">
      <c r="A63" s="37" t="s">
        <v>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ht="15" hidden="1" customHeight="1">
      <c r="A64" s="37" t="s">
        <v>8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15" hidden="1" customHeight="1">
      <c r="A65" s="37" t="s">
        <v>9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5" hidden="1" customHeight="1">
      <c r="A66" s="37" t="s">
        <v>10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5" hidden="1" customHeight="1">
      <c r="A67" s="37" t="s">
        <v>11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ht="15" hidden="1" customHeight="1">
      <c r="A68" s="37" t="s">
        <v>12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ht="15" hidden="1" customHeight="1">
      <c r="A69" s="37" t="s">
        <v>13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15" hidden="1" customHeight="1">
      <c r="A70" s="37" t="s">
        <v>14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" hidden="1" customHeight="1">
      <c r="A71" s="37" t="s">
        <v>15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ht="15" hidden="1" customHeight="1">
      <c r="A72" s="37" t="s">
        <v>16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15" hidden="1" customHeight="1">
      <c r="A73" s="37" t="s">
        <v>17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ht="15" hidden="1" customHeight="1">
      <c r="A74" s="37" t="s">
        <v>18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15" hidden="1" customHeight="1">
      <c r="A75" s="37" t="s">
        <v>19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ht="15" hidden="1" customHeight="1">
      <c r="A76" s="37" t="s">
        <v>20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ht="15" hidden="1" customHeight="1">
      <c r="A77" s="37" t="s">
        <v>21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5" hidden="1" customHeight="1">
      <c r="A78" s="37" t="s">
        <v>22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ht="15" hidden="1" customHeight="1">
      <c r="A79" s="37" t="s">
        <v>23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15" hidden="1" customHeight="1">
      <c r="A80" s="37" t="s">
        <v>24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t="15" hidden="1" customHeight="1">
      <c r="A81" s="37" t="s">
        <v>25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ht="15" hidden="1" customHeight="1">
      <c r="A82" s="37" t="s">
        <v>26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5" hidden="1" customHeight="1">
      <c r="A83" s="37" t="s">
        <v>27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5" hidden="1" customHeight="1">
      <c r="A84" s="37" t="s">
        <v>28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ht="15" hidden="1" customHeight="1">
      <c r="A85" s="37" t="s">
        <v>29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 ht="15" hidden="1" customHeight="1">
      <c r="A86" s="38" t="s">
        <v>30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>
      <c r="A87" s="39" t="s">
        <v>31</v>
      </c>
      <c r="B87" s="40">
        <f>ROUND(D87*C87,0)</f>
        <v>601653</v>
      </c>
      <c r="C87" s="31">
        <f>C94</f>
        <v>0.85</v>
      </c>
      <c r="D87" s="47">
        <f>ROUND(((J87*G87+K87*H87)*F87*I87+(L87*G87+M87*H87)*F87)*12,0)+189</f>
        <v>707827</v>
      </c>
      <c r="E87" s="43">
        <v>12</v>
      </c>
      <c r="F87" s="44">
        <f>F94</f>
        <v>9.0500000000000007</v>
      </c>
      <c r="G87" s="43">
        <f>G94</f>
        <v>33</v>
      </c>
      <c r="H87" s="43">
        <f>H94</f>
        <v>18</v>
      </c>
      <c r="I87" s="44">
        <f>I94</f>
        <v>0.5</v>
      </c>
      <c r="J87" s="43">
        <v>234</v>
      </c>
      <c r="K87" s="43">
        <v>68</v>
      </c>
      <c r="L87" s="43">
        <v>33</v>
      </c>
      <c r="M87" s="43">
        <v>53</v>
      </c>
    </row>
    <row r="88" spans="1:13">
      <c r="A88" s="39" t="s">
        <v>32</v>
      </c>
      <c r="B88" s="40">
        <f>ROUND(D88*C88,0)</f>
        <v>371738</v>
      </c>
      <c r="C88" s="31">
        <f>C94</f>
        <v>0.85</v>
      </c>
      <c r="D88" s="47">
        <f>ROUND(((J88*G88+K88*H88)*F88*I88+(L88*G88+M88*H88)*F88)*12,0)-536</f>
        <v>437339</v>
      </c>
      <c r="E88" s="43">
        <v>12</v>
      </c>
      <c r="F88" s="44">
        <f>F94</f>
        <v>9.0500000000000007</v>
      </c>
      <c r="G88" s="43">
        <f>G94</f>
        <v>33</v>
      </c>
      <c r="H88" s="43">
        <f>H94</f>
        <v>18</v>
      </c>
      <c r="I88" s="44">
        <f>I94</f>
        <v>0.5</v>
      </c>
      <c r="J88" s="43">
        <v>162</v>
      </c>
      <c r="K88" s="43">
        <v>35</v>
      </c>
      <c r="L88" s="43">
        <v>24</v>
      </c>
      <c r="M88" s="43">
        <v>14</v>
      </c>
    </row>
    <row r="89" spans="1:13">
      <c r="A89" s="39" t="s">
        <v>33</v>
      </c>
      <c r="B89" s="40">
        <f>ROUND(D89*C89,0)</f>
        <v>128081</v>
      </c>
      <c r="C89" s="31">
        <f>C94</f>
        <v>0.85</v>
      </c>
      <c r="D89" s="47">
        <f>ROUND(((J89*G89+K89*H89)*F89*I89+(L89*G89+M89*H89)*F89)*12,0)+652</f>
        <v>150683</v>
      </c>
      <c r="E89" s="43">
        <v>12</v>
      </c>
      <c r="F89" s="44">
        <f>F94</f>
        <v>9.0500000000000007</v>
      </c>
      <c r="G89" s="43">
        <f>G94</f>
        <v>33</v>
      </c>
      <c r="H89" s="43">
        <f>H94</f>
        <v>18</v>
      </c>
      <c r="I89" s="44">
        <f>I94</f>
        <v>0.5</v>
      </c>
      <c r="J89" s="43">
        <v>51</v>
      </c>
      <c r="K89" s="43">
        <v>43</v>
      </c>
      <c r="L89" s="43">
        <v>3</v>
      </c>
      <c r="M89" s="43">
        <v>3</v>
      </c>
    </row>
    <row r="90" spans="1:13" ht="15" hidden="1" customHeight="1">
      <c r="A90" s="39" t="s">
        <v>34</v>
      </c>
      <c r="B90" s="40"/>
      <c r="C90" s="44"/>
      <c r="D90" s="43"/>
      <c r="E90" s="45"/>
      <c r="F90" s="41"/>
      <c r="G90" s="45"/>
      <c r="H90" s="45"/>
      <c r="I90" s="41"/>
      <c r="J90" s="45"/>
      <c r="K90" s="45"/>
      <c r="L90" s="45"/>
      <c r="M90" s="45"/>
    </row>
    <row r="91" spans="1:13" ht="15" hidden="1" customHeight="1">
      <c r="A91" s="39" t="s">
        <v>35</v>
      </c>
      <c r="B91" s="40"/>
      <c r="C91" s="44"/>
      <c r="D91" s="43"/>
      <c r="E91" s="45"/>
      <c r="F91" s="41"/>
      <c r="G91" s="45"/>
      <c r="H91" s="45"/>
      <c r="I91" s="41"/>
      <c r="J91" s="45"/>
      <c r="K91" s="45"/>
      <c r="L91" s="45"/>
      <c r="M91" s="45"/>
    </row>
    <row r="92" spans="1:13">
      <c r="A92" s="48" t="s">
        <v>36</v>
      </c>
      <c r="B92" s="47">
        <f>SUM(B87:B89)</f>
        <v>1101472</v>
      </c>
      <c r="C92" s="31">
        <f>C94</f>
        <v>0.85</v>
      </c>
      <c r="D92" s="47">
        <f>SUM(D87:D89)</f>
        <v>1295849</v>
      </c>
      <c r="E92" s="40">
        <v>12</v>
      </c>
      <c r="F92" s="61">
        <f>F94</f>
        <v>9.0500000000000007</v>
      </c>
      <c r="G92" s="40">
        <f>G94</f>
        <v>33</v>
      </c>
      <c r="H92" s="40">
        <f>H94</f>
        <v>18</v>
      </c>
      <c r="I92" s="61">
        <f>I94</f>
        <v>0.5</v>
      </c>
      <c r="J92" s="47">
        <f>SUM(J87:J89)</f>
        <v>447</v>
      </c>
      <c r="K92" s="47">
        <f>SUM(K87:K89)</f>
        <v>146</v>
      </c>
      <c r="L92" s="47">
        <f>SUM(L87:L89)</f>
        <v>60</v>
      </c>
      <c r="M92" s="47">
        <f>SUM(M87:M89)</f>
        <v>70</v>
      </c>
    </row>
    <row r="93" spans="1:13">
      <c r="A93" s="39" t="s">
        <v>37</v>
      </c>
      <c r="B93" s="40">
        <f>ROUND(D93*C93,0)</f>
        <v>8324</v>
      </c>
      <c r="C93" s="61">
        <f>C94</f>
        <v>0.85</v>
      </c>
      <c r="D93" s="47">
        <v>9793</v>
      </c>
      <c r="E93" s="45"/>
      <c r="F93" s="41"/>
      <c r="G93" s="45"/>
      <c r="H93" s="45"/>
      <c r="I93" s="41"/>
      <c r="J93" s="45"/>
      <c r="K93" s="45"/>
      <c r="L93" s="45"/>
      <c r="M93" s="45"/>
    </row>
    <row r="94" spans="1:13">
      <c r="A94" s="48" t="s">
        <v>38</v>
      </c>
      <c r="B94" s="47">
        <f>B92+B93</f>
        <v>1109796</v>
      </c>
      <c r="C94" s="49">
        <v>0.85</v>
      </c>
      <c r="D94" s="47">
        <f>D92+D93</f>
        <v>1305642</v>
      </c>
      <c r="E94" s="40">
        <v>12</v>
      </c>
      <c r="F94" s="49">
        <v>9.0500000000000007</v>
      </c>
      <c r="G94" s="50">
        <v>33</v>
      </c>
      <c r="H94" s="50">
        <v>18</v>
      </c>
      <c r="I94" s="51">
        <v>0.5</v>
      </c>
      <c r="J94" s="47">
        <f>J92</f>
        <v>447</v>
      </c>
      <c r="K94" s="47">
        <f>K92</f>
        <v>146</v>
      </c>
      <c r="L94" s="47">
        <f>L92</f>
        <v>60</v>
      </c>
      <c r="M94" s="47">
        <f>M92</f>
        <v>70</v>
      </c>
    </row>
    <row r="95" spans="1:13">
      <c r="A95" s="52" t="s">
        <v>46</v>
      </c>
      <c r="B95" s="62"/>
      <c r="C95" s="63"/>
      <c r="D95" s="64"/>
      <c r="E95" s="65"/>
      <c r="F95" s="63"/>
      <c r="G95" s="66"/>
      <c r="H95" s="66"/>
      <c r="I95" s="67"/>
      <c r="J95" s="62"/>
      <c r="K95" s="62"/>
      <c r="L95" s="62"/>
      <c r="M95" s="62"/>
    </row>
    <row r="96" spans="1:13" ht="17.25" customHeight="1"/>
  </sheetData>
  <mergeCells count="32">
    <mergeCell ref="A1:M1"/>
    <mergeCell ref="A4:A6"/>
    <mergeCell ref="C4:C6"/>
    <mergeCell ref="D4:D6"/>
    <mergeCell ref="E4:E6"/>
    <mergeCell ref="F4:F6"/>
    <mergeCell ref="G4:H5"/>
    <mergeCell ref="B4:B6"/>
    <mergeCell ref="I4:I6"/>
    <mergeCell ref="J4:M4"/>
    <mergeCell ref="J5:J6"/>
    <mergeCell ref="K5:K6"/>
    <mergeCell ref="L5:L6"/>
    <mergeCell ref="M5:M6"/>
    <mergeCell ref="G7:H7"/>
    <mergeCell ref="A49:M49"/>
    <mergeCell ref="A50:M50"/>
    <mergeCell ref="B52:D52"/>
    <mergeCell ref="A53:A55"/>
    <mergeCell ref="C53:C55"/>
    <mergeCell ref="D53:D55"/>
    <mergeCell ref="B53:B55"/>
    <mergeCell ref="J53:M53"/>
    <mergeCell ref="J54:J55"/>
    <mergeCell ref="K54:K55"/>
    <mergeCell ref="L54:L55"/>
    <mergeCell ref="M54:M55"/>
    <mergeCell ref="G56:H56"/>
    <mergeCell ref="E53:E55"/>
    <mergeCell ref="F53:F55"/>
    <mergeCell ref="G53:H54"/>
    <mergeCell ref="I53:I55"/>
  </mergeCells>
  <pageMargins left="0.52" right="0.42" top="0.25" bottom="0.32" header="0.2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Скр (2023)</vt:lpstr>
      <vt:lpstr>Скр (2024)</vt:lpstr>
      <vt:lpstr>Скр (2025)</vt:lpstr>
      <vt:lpstr>'Скр (2023)'!Область_печати</vt:lpstr>
      <vt:lpstr>'Скр (2024)'!Область_печати</vt:lpstr>
      <vt:lpstr>'Скр (2025)'!Область_печати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smirnova_ea</dc:creator>
  <cp:lastModifiedBy>Zvyagina_I</cp:lastModifiedBy>
  <cp:lastPrinted>2022-10-14T13:04:26Z</cp:lastPrinted>
  <dcterms:created xsi:type="dcterms:W3CDTF">2019-11-22T06:48:34Z</dcterms:created>
  <dcterms:modified xsi:type="dcterms:W3CDTF">2022-10-14T13:05:04Z</dcterms:modified>
</cp:coreProperties>
</file>