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120" yWindow="-120" windowWidth="19440" windowHeight="11760"/>
  </bookViews>
  <sheets>
    <sheet name="Лист1" sheetId="1" r:id="rId1"/>
  </sheets>
  <definedNames>
    <definedName name="_xlnm.Print_Titles" localSheetId="0">Лист1!$A:$A</definedName>
    <definedName name="_xlnm.Print_Area" localSheetId="0">Лист1!$A$1:$BH$39</definedName>
  </definedNames>
  <calcPr calcId="125725"/>
</workbook>
</file>

<file path=xl/calcChain.xml><?xml version="1.0" encoding="utf-8"?>
<calcChain xmlns="http://schemas.openxmlformats.org/spreadsheetml/2006/main">
  <c r="BE39" i="1"/>
  <c r="AU38" l="1"/>
  <c r="AU37"/>
  <c r="AU36"/>
  <c r="AU35"/>
  <c r="AU32"/>
  <c r="AU31"/>
  <c r="AU28"/>
  <c r="AU27"/>
  <c r="AU24"/>
  <c r="AU23"/>
  <c r="AU19"/>
  <c r="AU16"/>
  <c r="AU13"/>
  <c r="AP37"/>
  <c r="AP36"/>
  <c r="AP35"/>
  <c r="AP33"/>
  <c r="AP32"/>
  <c r="AP29"/>
  <c r="AP27"/>
  <c r="AP25"/>
  <c r="AP23"/>
  <c r="AP22"/>
  <c r="AP20"/>
  <c r="AP19"/>
  <c r="AP17"/>
  <c r="AP16"/>
  <c r="AP13"/>
  <c r="AP12"/>
  <c r="AK37"/>
  <c r="AK36"/>
  <c r="AK35"/>
  <c r="AK34"/>
  <c r="AK31"/>
  <c r="AK30"/>
  <c r="AK27"/>
  <c r="AK26"/>
  <c r="AK25"/>
  <c r="AK22"/>
  <c r="AK19"/>
  <c r="AK18"/>
  <c r="AK17"/>
  <c r="AK15"/>
  <c r="AK14"/>
  <c r="AK12"/>
  <c r="AB38"/>
  <c r="AB37"/>
  <c r="AB36"/>
  <c r="AB35"/>
  <c r="AB34"/>
  <c r="AB33"/>
  <c r="AB32"/>
  <c r="AB31"/>
  <c r="AB30"/>
  <c r="AB29"/>
  <c r="AB28"/>
  <c r="AB27"/>
  <c r="AB26"/>
  <c r="AB25"/>
  <c r="AB24"/>
  <c r="AB23"/>
  <c r="AB22"/>
  <c r="AB21"/>
  <c r="AB20"/>
  <c r="AB19"/>
  <c r="AB18"/>
  <c r="AB17"/>
  <c r="AB16"/>
  <c r="AB15"/>
  <c r="AB14"/>
  <c r="AB13"/>
  <c r="AB12"/>
  <c r="AB11"/>
  <c r="AB10"/>
  <c r="AC10" s="1"/>
  <c r="AE10" s="1"/>
  <c r="V37"/>
  <c r="V36"/>
  <c r="V35"/>
  <c r="V34"/>
  <c r="V33"/>
  <c r="V32"/>
  <c r="V31"/>
  <c r="V30"/>
  <c r="V29"/>
  <c r="V28"/>
  <c r="V27"/>
  <c r="V26"/>
  <c r="V25"/>
  <c r="V24"/>
  <c r="V23"/>
  <c r="V22"/>
  <c r="V21"/>
  <c r="V20"/>
  <c r="V19"/>
  <c r="V18"/>
  <c r="V17"/>
  <c r="V16"/>
  <c r="V15"/>
  <c r="V14"/>
  <c r="AC14" s="1"/>
  <c r="AE14" s="1"/>
  <c r="V13"/>
  <c r="V12"/>
  <c r="V11"/>
  <c r="V10"/>
  <c r="P37"/>
  <c r="P36"/>
  <c r="P35"/>
  <c r="P34"/>
  <c r="P33"/>
  <c r="P32"/>
  <c r="P31"/>
  <c r="P30"/>
  <c r="P29"/>
  <c r="P28"/>
  <c r="P27"/>
  <c r="P26"/>
  <c r="P25"/>
  <c r="P24"/>
  <c r="P23"/>
  <c r="P22"/>
  <c r="P21"/>
  <c r="P20"/>
  <c r="P19"/>
  <c r="P18"/>
  <c r="P17"/>
  <c r="P16"/>
  <c r="P15"/>
  <c r="P12"/>
  <c r="G39"/>
  <c r="J37"/>
  <c r="J36"/>
  <c r="J35"/>
  <c r="J34"/>
  <c r="J33"/>
  <c r="J32"/>
  <c r="J31"/>
  <c r="J30"/>
  <c r="J29"/>
  <c r="J28"/>
  <c r="J27"/>
  <c r="J26"/>
  <c r="J25"/>
  <c r="J24"/>
  <c r="J23"/>
  <c r="J22"/>
  <c r="J21"/>
  <c r="J20"/>
  <c r="J19"/>
  <c r="J18"/>
  <c r="J17"/>
  <c r="J16"/>
  <c r="J15"/>
  <c r="J14"/>
  <c r="J13"/>
  <c r="J12"/>
  <c r="J11"/>
  <c r="J10"/>
  <c r="AU14"/>
  <c r="AU15"/>
  <c r="AU17"/>
  <c r="AU18"/>
  <c r="AU20"/>
  <c r="AU21"/>
  <c r="AU22"/>
  <c r="AU25"/>
  <c r="AU26"/>
  <c r="AU29"/>
  <c r="AU30"/>
  <c r="AU33"/>
  <c r="AU34"/>
  <c r="AL13"/>
  <c r="AL14"/>
  <c r="AP14" s="1"/>
  <c r="AL15"/>
  <c r="AP15" s="1"/>
  <c r="AL16"/>
  <c r="AL18"/>
  <c r="AP18" s="1"/>
  <c r="AL21"/>
  <c r="AP21" s="1"/>
  <c r="AL24"/>
  <c r="AP24" s="1"/>
  <c r="AL25"/>
  <c r="AL26"/>
  <c r="AP26" s="1"/>
  <c r="AL28"/>
  <c r="AP28" s="1"/>
  <c r="AL30"/>
  <c r="AP30" s="1"/>
  <c r="AL31"/>
  <c r="AP31" s="1"/>
  <c r="AL32"/>
  <c r="AL34"/>
  <c r="AP34" s="1"/>
  <c r="AK13"/>
  <c r="AK16"/>
  <c r="AK20"/>
  <c r="AK21"/>
  <c r="AK23"/>
  <c r="AK24"/>
  <c r="AK28"/>
  <c r="AK29"/>
  <c r="AK32"/>
  <c r="AK33"/>
  <c r="W39"/>
  <c r="Q39"/>
  <c r="K39"/>
  <c r="F39"/>
  <c r="B39"/>
  <c r="V38"/>
  <c r="E38"/>
  <c r="AC38" s="1"/>
  <c r="AE38" s="1"/>
  <c r="AV38" s="1"/>
  <c r="E37"/>
  <c r="E36"/>
  <c r="E35"/>
  <c r="E34"/>
  <c r="E33"/>
  <c r="E32"/>
  <c r="E31"/>
  <c r="E30"/>
  <c r="E29"/>
  <c r="E28"/>
  <c r="E27"/>
  <c r="E26"/>
  <c r="E25"/>
  <c r="E24"/>
  <c r="E23"/>
  <c r="E22"/>
  <c r="E21"/>
  <c r="E20"/>
  <c r="E19"/>
  <c r="E18"/>
  <c r="E17"/>
  <c r="E16"/>
  <c r="E15"/>
  <c r="E14"/>
  <c r="E13"/>
  <c r="E12"/>
  <c r="E11"/>
  <c r="E10"/>
  <c r="AC13" l="1"/>
  <c r="AE13" s="1"/>
  <c r="AC12"/>
  <c r="AE12" s="1"/>
  <c r="AC32"/>
  <c r="AE32" s="1"/>
  <c r="AV32" s="1"/>
  <c r="AC15"/>
  <c r="AE15" s="1"/>
  <c r="AV15" s="1"/>
  <c r="AY38"/>
  <c r="AZ38" s="1"/>
  <c r="BB38"/>
  <c r="BC38" s="1"/>
  <c r="AC17"/>
  <c r="AE17" s="1"/>
  <c r="AV17" s="1"/>
  <c r="AV14"/>
  <c r="AQ39"/>
  <c r="AC35"/>
  <c r="AE35" s="1"/>
  <c r="AV35" s="1"/>
  <c r="AC21"/>
  <c r="AE21" s="1"/>
  <c r="AV21" s="1"/>
  <c r="AC29"/>
  <c r="AE29" s="1"/>
  <c r="AV29" s="1"/>
  <c r="AG39"/>
  <c r="AL39"/>
  <c r="AC18"/>
  <c r="AE18" s="1"/>
  <c r="AV18" s="1"/>
  <c r="AC30"/>
  <c r="AE30" s="1"/>
  <c r="AV30" s="1"/>
  <c r="AP39"/>
  <c r="AB39"/>
  <c r="AC22"/>
  <c r="AE22" s="1"/>
  <c r="AV22" s="1"/>
  <c r="V39"/>
  <c r="AC23"/>
  <c r="AE23" s="1"/>
  <c r="AV23" s="1"/>
  <c r="AC19"/>
  <c r="AE19" s="1"/>
  <c r="AV19" s="1"/>
  <c r="AC36"/>
  <c r="AE36" s="1"/>
  <c r="AV36" s="1"/>
  <c r="AC26"/>
  <c r="AE26" s="1"/>
  <c r="AV26" s="1"/>
  <c r="AC25"/>
  <c r="AE25" s="1"/>
  <c r="AV25" s="1"/>
  <c r="AC33"/>
  <c r="AE33" s="1"/>
  <c r="AV33" s="1"/>
  <c r="AC37"/>
  <c r="AE37" s="1"/>
  <c r="AV37" s="1"/>
  <c r="AC20"/>
  <c r="AE20" s="1"/>
  <c r="AV20" s="1"/>
  <c r="AC24"/>
  <c r="AE24" s="1"/>
  <c r="AV24" s="1"/>
  <c r="P39"/>
  <c r="J39"/>
  <c r="AC16"/>
  <c r="AE16" s="1"/>
  <c r="AV16" s="1"/>
  <c r="AC31"/>
  <c r="AE31" s="1"/>
  <c r="AV31" s="1"/>
  <c r="AC27"/>
  <c r="AE27" s="1"/>
  <c r="AV27" s="1"/>
  <c r="AC34"/>
  <c r="AE34" s="1"/>
  <c r="AV34" s="1"/>
  <c r="AC28"/>
  <c r="AE28" s="1"/>
  <c r="AV28" s="1"/>
  <c r="AC11"/>
  <c r="AE11" s="1"/>
  <c r="AV11" s="1"/>
  <c r="E39"/>
  <c r="AV10"/>
  <c r="AU39"/>
  <c r="AK39"/>
  <c r="BB35" l="1"/>
  <c r="AY35"/>
  <c r="AZ35" s="1"/>
  <c r="BA35" s="1"/>
  <c r="BF35"/>
  <c r="BF22"/>
  <c r="BB22"/>
  <c r="AY22"/>
  <c r="AZ22" s="1"/>
  <c r="BA22" s="1"/>
  <c r="BB37"/>
  <c r="BC37" s="1"/>
  <c r="BD37" s="1"/>
  <c r="BF37"/>
  <c r="AY37"/>
  <c r="AZ37" s="1"/>
  <c r="BA37" s="1"/>
  <c r="BF32"/>
  <c r="AY32"/>
  <c r="AZ32" s="1"/>
  <c r="BA32" s="1"/>
  <c r="BB32"/>
  <c r="BB34"/>
  <c r="BF34"/>
  <c r="AY34"/>
  <c r="AZ34" s="1"/>
  <c r="BA34" s="1"/>
  <c r="BF20"/>
  <c r="BB20"/>
  <c r="AY20"/>
  <c r="AZ20" s="1"/>
  <c r="BA20" s="1"/>
  <c r="BF28"/>
  <c r="BG28" s="1"/>
  <c r="BH28" s="1"/>
  <c r="BB28"/>
  <c r="AY28"/>
  <c r="AZ28" s="1"/>
  <c r="BA28" s="1"/>
  <c r="BF16"/>
  <c r="BG16" s="1"/>
  <c r="BH16" s="1"/>
  <c r="AY16"/>
  <c r="AZ16" s="1"/>
  <c r="BA16" s="1"/>
  <c r="BB16"/>
  <c r="BB24"/>
  <c r="AY24"/>
  <c r="AZ24" s="1"/>
  <c r="BA24" s="1"/>
  <c r="BF24"/>
  <c r="AY25"/>
  <c r="AZ25" s="1"/>
  <c r="BA25" s="1"/>
  <c r="BF25"/>
  <c r="BB25"/>
  <c r="BC25" s="1"/>
  <c r="BD25" s="1"/>
  <c r="AY23"/>
  <c r="AZ23" s="1"/>
  <c r="BA23" s="1"/>
  <c r="BB23"/>
  <c r="BF23"/>
  <c r="AC39"/>
  <c r="BF27"/>
  <c r="AY27"/>
  <c r="AZ27" s="1"/>
  <c r="BA27" s="1"/>
  <c r="BB27"/>
  <c r="BB36"/>
  <c r="BF36"/>
  <c r="BG36" s="1"/>
  <c r="BH36" s="1"/>
  <c r="AY36"/>
  <c r="AZ36" s="1"/>
  <c r="BA36" s="1"/>
  <c r="BB30"/>
  <c r="AY30"/>
  <c r="AZ30" s="1"/>
  <c r="BA30" s="1"/>
  <c r="BF30"/>
  <c r="BB26"/>
  <c r="AY26"/>
  <c r="AZ26" s="1"/>
  <c r="BA26" s="1"/>
  <c r="BF26"/>
  <c r="AY15"/>
  <c r="AZ15" s="1"/>
  <c r="BA15" s="1"/>
  <c r="BB15"/>
  <c r="BF15"/>
  <c r="BF21"/>
  <c r="BB21"/>
  <c r="BC21" s="1"/>
  <c r="BD21" s="1"/>
  <c r="AY21"/>
  <c r="AZ21" s="1"/>
  <c r="BA21" s="1"/>
  <c r="BF29"/>
  <c r="BB29"/>
  <c r="AY29"/>
  <c r="AZ29" s="1"/>
  <c r="BA29" s="1"/>
  <c r="AY10"/>
  <c r="BB10"/>
  <c r="BF10"/>
  <c r="BF11"/>
  <c r="AY11"/>
  <c r="AZ11" s="1"/>
  <c r="BA11" s="1"/>
  <c r="BB11"/>
  <c r="AY31"/>
  <c r="AZ31" s="1"/>
  <c r="BA31" s="1"/>
  <c r="BF31"/>
  <c r="BB31"/>
  <c r="BB33"/>
  <c r="BC33" s="1"/>
  <c r="BD33" s="1"/>
  <c r="AY33"/>
  <c r="AZ33" s="1"/>
  <c r="BA33" s="1"/>
  <c r="BF33"/>
  <c r="BB19"/>
  <c r="AY19"/>
  <c r="AZ19" s="1"/>
  <c r="BA19" s="1"/>
  <c r="BF19"/>
  <c r="BF17"/>
  <c r="AY17"/>
  <c r="AZ17" s="1"/>
  <c r="BA17" s="1"/>
  <c r="BB17"/>
  <c r="BB18"/>
  <c r="BF18"/>
  <c r="AY18"/>
  <c r="AZ18" s="1"/>
  <c r="BA18" s="1"/>
  <c r="BB14"/>
  <c r="BF14"/>
  <c r="AY14"/>
  <c r="AZ14" s="1"/>
  <c r="BA14" s="1"/>
  <c r="AV12"/>
  <c r="AE39"/>
  <c r="AV39" s="1"/>
  <c r="AZ10"/>
  <c r="BA10" s="1"/>
  <c r="AV13"/>
  <c r="BC14" l="1"/>
  <c r="BD14" s="1"/>
  <c r="BG19"/>
  <c r="BH19" s="1"/>
  <c r="BG31"/>
  <c r="BH31" s="1"/>
  <c r="BC10"/>
  <c r="BD10" s="1"/>
  <c r="BG29"/>
  <c r="BH29" s="1"/>
  <c r="BC28"/>
  <c r="BD28" s="1"/>
  <c r="BC18"/>
  <c r="BD18" s="1"/>
  <c r="BC11"/>
  <c r="BD11" s="1"/>
  <c r="BC29"/>
  <c r="BD29" s="1"/>
  <c r="BG34"/>
  <c r="BH34" s="1"/>
  <c r="BG37"/>
  <c r="BH37" s="1"/>
  <c r="BC22"/>
  <c r="BD22" s="1"/>
  <c r="BG18"/>
  <c r="BH18" s="1"/>
  <c r="BG17"/>
  <c r="BH17" s="1"/>
  <c r="BC19"/>
  <c r="BD19" s="1"/>
  <c r="BC15"/>
  <c r="BD15" s="1"/>
  <c r="BC36"/>
  <c r="BD36" s="1"/>
  <c r="BG27"/>
  <c r="BH27" s="1"/>
  <c r="BC23"/>
  <c r="BD23" s="1"/>
  <c r="BG25"/>
  <c r="BH25" s="1"/>
  <c r="BC32"/>
  <c r="BD32" s="1"/>
  <c r="BC17"/>
  <c r="BD17" s="1"/>
  <c r="BG33"/>
  <c r="BH33" s="1"/>
  <c r="BC27"/>
  <c r="BD27" s="1"/>
  <c r="BC16"/>
  <c r="BD16" s="1"/>
  <c r="BC20"/>
  <c r="BD20" s="1"/>
  <c r="BC34"/>
  <c r="BD34" s="1"/>
  <c r="BG32"/>
  <c r="BH32" s="1"/>
  <c r="BG22"/>
  <c r="BH22" s="1"/>
  <c r="BG14"/>
  <c r="BH14" s="1"/>
  <c r="BC31"/>
  <c r="BD31" s="1"/>
  <c r="BG10"/>
  <c r="BH10" s="1"/>
  <c r="BG21"/>
  <c r="BH21" s="1"/>
  <c r="BC26"/>
  <c r="BD26" s="1"/>
  <c r="BC30"/>
  <c r="BD30" s="1"/>
  <c r="BC24"/>
  <c r="BD24" s="1"/>
  <c r="BC35"/>
  <c r="BD35" s="1"/>
  <c r="BF13"/>
  <c r="BB13"/>
  <c r="AY13"/>
  <c r="AZ13" s="1"/>
  <c r="BF12"/>
  <c r="BB12"/>
  <c r="AY12"/>
  <c r="AZ12" s="1"/>
  <c r="BA12" s="1"/>
  <c r="BG11"/>
  <c r="BH11" s="1"/>
  <c r="BG15"/>
  <c r="BH15" s="1"/>
  <c r="BG26"/>
  <c r="BH26" s="1"/>
  <c r="BG30"/>
  <c r="BH30" s="1"/>
  <c r="BG23"/>
  <c r="BH23" s="1"/>
  <c r="BG24"/>
  <c r="BH24" s="1"/>
  <c r="BG20"/>
  <c r="BH20" s="1"/>
  <c r="BG35"/>
  <c r="BH35" s="1"/>
  <c r="BG12" l="1"/>
  <c r="BD12"/>
  <c r="BC12"/>
  <c r="BF39"/>
  <c r="BG13"/>
  <c r="BH13" s="1"/>
  <c r="BC13"/>
  <c r="BC39" s="1"/>
  <c r="AZ39"/>
  <c r="AY39"/>
  <c r="BB39"/>
  <c r="BA13"/>
  <c r="BA39" s="1"/>
  <c r="BG39" l="1"/>
  <c r="BD13"/>
  <c r="BD39" s="1"/>
  <c r="BH12"/>
  <c r="BH39" s="1"/>
</calcChain>
</file>

<file path=xl/sharedStrings.xml><?xml version="1.0" encoding="utf-8"?>
<sst xmlns="http://schemas.openxmlformats.org/spreadsheetml/2006/main" count="296" uniqueCount="225">
  <si>
    <t>Наименование муниципального образования</t>
  </si>
  <si>
    <t>Сумма                                 (Сtкi + Сокi + Ссокi + Сgокi + Сvoкi)</t>
  </si>
  <si>
    <t>К - коэффициент роста проектировок бюджетных ассигнований по жилищно-коммунальным услугам, утверждаемый уполномоченным органом исполнительной государственной власти Курской области в сфере финансов</t>
  </si>
  <si>
    <t>Итого:</t>
  </si>
  <si>
    <t>Сjкi - объем субвенции, предоставляемой на осуществление отдельных государственных полномочий Курской области по финансовому обеспечению мер социальной поддержки по предоставлению компенсации расходов на оплату аренды жилого помещения</t>
  </si>
  <si>
    <t xml:space="preserve"> Коэффициент, учитывающий размер средств на оплату услуг кредитных организаций и организаций федеральной почтовой связи - 1,5% и налог на добавленную стоимость на услуги организаций федеральной почтовой связи 20%
</t>
  </si>
  <si>
    <t>Кп1 - коэффициент показателей, влияющих на общий объем субвенции на осуществление отдельных государственных полномочий Курской области по финансовому обеспечению мер социальной поддержки по предоставлению компенсации расходов на оплату жилых помещений, отопления и освещения работникам муниципальных учреждений культуры</t>
  </si>
  <si>
    <t xml:space="preserve">Чкi -
численность работников, муниципальных учреждений культуры, а также проживающих с ними членов их семей, работников муниципальных учреждений культуры, перешедших на пенсию, а также проживающих с ними членов их семей, которым предоставляются меры социальной поддержки по предоставлению компенсации расходов на поставку твердого топлива (угля, угольных брикетов, сортового угля, кускового торфа, дров) при наличии печного отопления
</t>
  </si>
  <si>
    <t>Нт -
единая норма отпуска твердого топлива (угля, угольных брикетов, сортового угля, кускового торфа, дров), т</t>
  </si>
  <si>
    <t xml:space="preserve"> Сtкi - 
объем субвенции, предоставляемой  на осуществление отдельных государственных полномочий Курской области по финансовому обеспечению мер социальной поддержки по предоставлению компенсационных расходов на поставку твердого топлива (угля, угольных брикетов, сортового угля, кускового торфа, дров) при наличии печного отопления работникам муниципальных учреждений культуры
</t>
  </si>
  <si>
    <t xml:space="preserve">Чоi - 
численность работников, муниципальных учреждений культуры, а также проживающих с ними членов их семей, работников муниципальных учреждений культуры, перешедших на пенсию, а также проживающих с ними членов их семей, которым предоставляются меры социальной поддержки по предоставлению компенсации расходов на оплату электроэнергии
</t>
  </si>
  <si>
    <t>Но - 
норматив потребления коммунальной услуги по электроснабжению жилых помещений, кВт</t>
  </si>
  <si>
    <t xml:space="preserve">Скв - 
тарифы на оплату электроэнергии
 </t>
  </si>
  <si>
    <t>Nм - 
количество месяцев, за которые производится оплата</t>
  </si>
  <si>
    <t xml:space="preserve">Сокi - 
объем субвенции, предоставляемой на осуществление отдельных государственных полномочий Курской области по финансовому обеспечению мер социальной поддержки по предоставлению компенсации расходов на оплату электроэнергии работникам муниципальных учреждений культуры
</t>
  </si>
  <si>
    <t xml:space="preserve">Чоi - численность работников муниципальных учреждений культуры, а также проживающих с ними членов их семей, работников муниципальных учреждений культуры, перешедших на пенсию, а также проживающих с ними членов их семей, которым предоставляются меры социальной поддержки по предоставлению компенсации расходов на оплату центрального отопления
</t>
  </si>
  <si>
    <t>Опл - 
размер социальной нормы площади жилья, кв.м</t>
  </si>
  <si>
    <t>Нот - 
норматив потребления коммунальной услуги по отоплению, Гкал</t>
  </si>
  <si>
    <t xml:space="preserve">Сот - 
тариф  на оплату тепловой энергии
</t>
  </si>
  <si>
    <t xml:space="preserve">Ссокi - 
объем субвенции, предоставляемой на осуществление отдельных государственных полномочий Курской области по финансовому обеспечению мер социальной поддержки по предоставлению компенсации расходов на оплату центрального отопления
</t>
  </si>
  <si>
    <t xml:space="preserve">Чоi - численность работников муниципальных учреждений культуры, а также проживающих с ними членов их семей, работников муниципальных учреждений культуры, перешедших на пенсию, а также проживающих с ними членов их семей, которым предоставляются меры социальной поддержки по предоставлению компенсации расходов на оплату  газового отопления
</t>
  </si>
  <si>
    <t xml:space="preserve">Нг - норматив потребления коммунальной услуги по газоснабжению на отопление жилых помещений
</t>
  </si>
  <si>
    <t xml:space="preserve">Сг - тарифы на оплату природного газа
</t>
  </si>
  <si>
    <t xml:space="preserve"> Сgокi - объем субвенции, предоставляемый  на осуществление отдельных государственных полномочий Курской области по финансовому обеспечению мер социальной поддержки по предоставлению компенсации расходов на оплату газового отопления
</t>
  </si>
  <si>
    <t xml:space="preserve">Чоi - численность работников муниципальных учреждений культуры, а также проживающих с ними членов их семей, работников муниципальных учреждений культуры, перешедших на пенсию, а также проживающих с ними членов их семей, которым предоставляются меры социальной поддержки по предоставлению компенсации расходов на оплату  электрического
 отопления
</t>
  </si>
  <si>
    <t>Нэ - норматив потребления коммунальной услуги по электроснабжению в целях отопления жилых помещений</t>
  </si>
  <si>
    <t>Скв - тарифы на оплату электроэнергии</t>
  </si>
  <si>
    <t xml:space="preserve"> Сvoкi - объем субвенции, предоставляемый на осуществление отдельных государственных полномочий Курской области по финансовому обеспечению мер социальной поддержки по предоставлению компенсации расходов на оплату электрического отопления</t>
  </si>
  <si>
    <t xml:space="preserve">Чоi - численность работников муниципальных учреждений культуры, а также проживающих с ними членов их семей, работников муниципальных учреждений культуры, перешедших на пенсию, а также проживающих с ними членов их семей, которым предоставляются меры социальной поддержки по предоставлению компенсации расходов на оплату  платы за содержание жилого помещения
</t>
  </si>
  <si>
    <t>Оплi - размер социальной нормы площади жилья</t>
  </si>
  <si>
    <t>Срс1i - стоимость содержания 1 кв. метра общей площади жилого помещения в месяц, уплачиваемая работниками муниципальных учреждений культуры и проживающими с ними членами их семей, работниками муниципальных учреждений культуры, перешедшими на пенсию</t>
  </si>
  <si>
    <t xml:space="preserve"> Срсi - объем субвенции, предоставляемой на осуществление отдельных государственных полномочий Курской области по финансовому обеспечению мер социальной поддержки по предоставлению компенсации расходов на оплату платы за содержание жилого помещения</t>
  </si>
  <si>
    <t xml:space="preserve">Чоi - численность работников муниципальных учреждений культуры, а также проживающих с ними членов их семей, работников муниципальных учреждений культуры, перешедших на пенсию, а также проживающих с ними членов их семей, которым предоставляются меры социальной поддержки по предоставлению компенсации расходов на оплату   взноса на капитальный ремонт
</t>
  </si>
  <si>
    <t>Вкрi - размер взноса на капитальный ремонт на 1 кв. метр общей площади жилого помещения в месяц, уплачиваемого работниками муниципальных учреждений культуры и проживающими с ними членами их семей, работниками муниципальных учреждений культуры, перешедшими на пенсию, и проживающими с ними членами их семей</t>
  </si>
  <si>
    <t>Скрi - объем субвенции, предоставляемой на осуществление отдельных государственных полномочий Курской области по финансовому обеспечению мер социальной поддержки по предоставлению компенсации расходов на оплату взноса на капитальный ремонт общего имущества в многоквартирном доме</t>
  </si>
  <si>
    <t xml:space="preserve">Чоi - численность работников муниципальных учреждений культуры, а также проживающих с ними членов их семей, работников муниципальных учреждений культуры, перешедших на пенсию, а также проживающих с ними членов их семей, которым предоставляются меры социальной поддержки по предоставлению компенсации расходов на оплату платы за наем жилого помещения
</t>
  </si>
  <si>
    <t>Снжi - размер платы за наем жилого помещения</t>
  </si>
  <si>
    <t xml:space="preserve"> Снкi - объем субвенции, предоставляемой на осуществление отдельных государственных полномочий Курской области по финансовому обеспечению мер социальной поддержки по предоставлению компенсации расходов на оплату платы за наем жилого помещения (для являющихся нанимателями жилых помещений, занимаемых по договорам социального найма или договорам найма жилого помещения государственного или муниципального жилищного фонда)</t>
  </si>
  <si>
    <t>Потребность в выплатах</t>
  </si>
  <si>
    <t>Резерв 5 %</t>
  </si>
  <si>
    <t>Размер субвенции</t>
  </si>
  <si>
    <t>12_002.1</t>
  </si>
  <si>
    <t>12_002.2</t>
  </si>
  <si>
    <t>12_003</t>
  </si>
  <si>
    <t>12_004</t>
  </si>
  <si>
    <t>12_005</t>
  </si>
  <si>
    <t>12_006</t>
  </si>
  <si>
    <t>12_007</t>
  </si>
  <si>
    <t>12_009</t>
  </si>
  <si>
    <t>12_010</t>
  </si>
  <si>
    <t>12_011</t>
  </si>
  <si>
    <t>12_012</t>
  </si>
  <si>
    <t>12_013</t>
  </si>
  <si>
    <t>12_014</t>
  </si>
  <si>
    <t>12_015</t>
  </si>
  <si>
    <t>12_016</t>
  </si>
  <si>
    <t>12_017</t>
  </si>
  <si>
    <t>12_018</t>
  </si>
  <si>
    <t>12_019</t>
  </si>
  <si>
    <t>12_020</t>
  </si>
  <si>
    <t>12_021</t>
  </si>
  <si>
    <t>12_022</t>
  </si>
  <si>
    <t>12_023</t>
  </si>
  <si>
    <t>12_024</t>
  </si>
  <si>
    <t>12_025</t>
  </si>
  <si>
    <t>12_026</t>
  </si>
  <si>
    <t>12_027</t>
  </si>
  <si>
    <t>12_028</t>
  </si>
  <si>
    <t>12_028.0</t>
  </si>
  <si>
    <t>12_028.1</t>
  </si>
  <si>
    <t>12_028.2</t>
  </si>
  <si>
    <t>12_028.3</t>
  </si>
  <si>
    <t>12_028.4</t>
  </si>
  <si>
    <t>12_030</t>
  </si>
  <si>
    <t>12_031</t>
  </si>
  <si>
    <t>12_032</t>
  </si>
  <si>
    <t>12_033</t>
  </si>
  <si>
    <t>12_034</t>
  </si>
  <si>
    <t>12_035</t>
  </si>
  <si>
    <t>12_039</t>
  </si>
  <si>
    <t>12_040</t>
  </si>
  <si>
    <t>Численность работников, которым предоставляются меры социальной поддержки в части приобретения твердого топлива</t>
  </si>
  <si>
    <t>Единая норма отпуска твердого топлива, т</t>
  </si>
  <si>
    <t>Стоимость единицы твердого топлива с учетом транспортных услуг по доставке</t>
  </si>
  <si>
    <t>Сумма расходов на возмещение затрат по приобретению твердого топлива</t>
  </si>
  <si>
    <t>Численность работников, которым предоставляются меры социальной поддержки в части потребления электроэнергии</t>
  </si>
  <si>
    <t>Норматив потребления электрической энергии, кВт</t>
  </si>
  <si>
    <t>Тариф на оплату электроэнергии</t>
  </si>
  <si>
    <t>Количество месяцев, за которые производится оплата</t>
  </si>
  <si>
    <t>Сумма расходов на возмещение затрат по оплате освещения</t>
  </si>
  <si>
    <t>Размер фактически занимаемой площади жилого помещения, но не выше размера социальной нормы площади жилья, кв.м</t>
  </si>
  <si>
    <t>Норматив потребления тепловой энергии, Гкал</t>
  </si>
  <si>
    <t>Тариф на оплату тепловой энергии</t>
  </si>
  <si>
    <t>Сумма расходов на возмещение затрат по оплате центрального отопления</t>
  </si>
  <si>
    <t>Норматив потребления природного газа на отопление 1 кв.м площади жилого помещения</t>
  </si>
  <si>
    <t>Тариф на оплату природного газа</t>
  </si>
  <si>
    <t>Сумма расходов на возмещение затрат по оплате газового отопления</t>
  </si>
  <si>
    <t>Норматив потребления электроэнергии на отопление 1 кв.м площади жилого помещения</t>
  </si>
  <si>
    <t>Сумма расходов на возмещение затрат по оплате электрического отопления</t>
  </si>
  <si>
    <t>Стоимость содержания 1 кв.м жилого помещения</t>
  </si>
  <si>
    <t>Сумма расходов на возмещение затрат по оплате расходов за содержание жилого помещения</t>
  </si>
  <si>
    <t>Стоимость взноса на капитальный ремонт 1 кв.м общей площади жилого помещения в месяц</t>
  </si>
  <si>
    <t>Сумма расходов на возмещение затрат по оплате взноса на капитальный ремонт общего имущества в многоквартирном доме</t>
  </si>
  <si>
    <t>Стоимость найма 1 кв.м общей площади жилого помещения</t>
  </si>
  <si>
    <t>Сумма расходов на возмещение затрат по оплате расходов за наем жилого помещения (для являющихся нанимателями жилых помещений, занимаемых по договорам социального найма или договорам найма жилого помещения государственного или муниципального жилищного фонда</t>
  </si>
  <si>
    <t>Сумма расходов на возмещение затрат по оплате аренды жилого помещения</t>
  </si>
  <si>
    <t>Уровни бюджета : Наименование</t>
  </si>
  <si>
    <t/>
  </si>
  <si>
    <t>=round([12_002.1]*[12_002.2]*[12_003];0)</t>
  </si>
  <si>
    <t>=round([12_005]*[12_006]*[12_007]*[12_008]*[12_009];0)</t>
  </si>
  <si>
    <t>=round([12_011]*[12_012]*[12_013]*[12_014];0)</t>
  </si>
  <si>
    <t>=round([12_016]*[12_017]*[12_018]*[12_019];0)</t>
  </si>
  <si>
    <t>=round([12_021]*[12_022]*[12_023]*[12_024];0)</t>
  </si>
  <si>
    <t>=round([12_026]*[12_027]*[12_028];0)</t>
  </si>
  <si>
    <t>=round([12_028.1]*[12_028.2]*[12_028.3];0)</t>
  </si>
  <si>
    <t>=round([12_030]*[12_031]*[12_032];0)</t>
  </si>
  <si>
    <t>=[12_004]+[12_010]+[12_015]+[12_020]+[12_025]+[12_029]+[12_033]+[12_034]</t>
  </si>
  <si>
    <t>=round([12_038]*5/100;0)</t>
  </si>
  <si>
    <t>=if(a11="Нераспределенный резерв";$au$7;[12_038]-[12_039])</t>
  </si>
  <si>
    <t>Беловский муниципальный район</t>
  </si>
  <si>
    <t>Большесолдатский муниципальный район</t>
  </si>
  <si>
    <t>Глушковский муниципальный район</t>
  </si>
  <si>
    <t>Горшеченский муниципальный район</t>
  </si>
  <si>
    <t>Дмитриевский муниципальный район</t>
  </si>
  <si>
    <t>Железногорский муниципальный район</t>
  </si>
  <si>
    <t>Золотухинский муниципальный район</t>
  </si>
  <si>
    <t>Касторенский муниципальный район</t>
  </si>
  <si>
    <t>Конышевский муниципальный район</t>
  </si>
  <si>
    <t>Кореневский муниципальный район</t>
  </si>
  <si>
    <t>Курский муниципальный район</t>
  </si>
  <si>
    <t>Курчатовский муниципальный район</t>
  </si>
  <si>
    <t>Льговский муниципальный район</t>
  </si>
  <si>
    <t>Мантуровский муниципальный район</t>
  </si>
  <si>
    <t>Медвенский муниципальный район</t>
  </si>
  <si>
    <t>Обоянский муниципальный район</t>
  </si>
  <si>
    <t>Октябрьский муниципальный район</t>
  </si>
  <si>
    <t>Поныровский муниципальный район</t>
  </si>
  <si>
    <t>Пристенский муниципальный район</t>
  </si>
  <si>
    <t>Рыльский муниципальный район</t>
  </si>
  <si>
    <t>Советский муниципальный район</t>
  </si>
  <si>
    <t>Солнцевский муниципальный район</t>
  </si>
  <si>
    <t>Суджанский муниципальный район</t>
  </si>
  <si>
    <t>Тимский муниципальный район</t>
  </si>
  <si>
    <t>Фатежский муниципальный район</t>
  </si>
  <si>
    <t>Хомутовский муниципальный район</t>
  </si>
  <si>
    <t>Черемисиновский муниципальный район</t>
  </si>
  <si>
    <t>Щигровский муниципальный район</t>
  </si>
  <si>
    <t>Нераспределенный резерв</t>
  </si>
  <si>
    <t>ВСЕГО:</t>
  </si>
  <si>
    <t>Приложение 1.6</t>
  </si>
  <si>
    <t xml:space="preserve">Ctki - сумма расходов на поставку твердого топлива (угля, угольных брикетов, сортового угля, кускового торфа, дров) при наличии печного отопления
</t>
  </si>
  <si>
    <t xml:space="preserve">Coki - сумма расходов на на оплату электроэнергии </t>
  </si>
  <si>
    <t>Ccoki - сумма расходов на оплату центрального отопления</t>
  </si>
  <si>
    <t xml:space="preserve">Сgокi - сумма расходов на оплату газового отопления
</t>
  </si>
  <si>
    <t>Сvoкi - сумма расходов на оплату электрического отопления</t>
  </si>
  <si>
    <t>Срсi - сумма расходов на содержание жилого помещения</t>
  </si>
  <si>
    <t xml:space="preserve">Скрi - сумма расходов на оплату взноса на капитальный ремонт </t>
  </si>
  <si>
    <t>Снкi - сумма расходов на оплату платы за наем жилого помещения</t>
  </si>
  <si>
    <t>1</t>
  </si>
  <si>
    <t>2</t>
  </si>
  <si>
    <t>3</t>
  </si>
  <si>
    <t>4</t>
  </si>
  <si>
    <t>5=2*3*4</t>
  </si>
  <si>
    <t>6</t>
  </si>
  <si>
    <t>7</t>
  </si>
  <si>
    <t>8</t>
  </si>
  <si>
    <t>9</t>
  </si>
  <si>
    <t>10=6*7*8*9</t>
  </si>
  <si>
    <t>11</t>
  </si>
  <si>
    <t>12</t>
  </si>
  <si>
    <t>13</t>
  </si>
  <si>
    <t>14</t>
  </si>
  <si>
    <t>15</t>
  </si>
  <si>
    <t>16=11*12*13*14*15</t>
  </si>
  <si>
    <t>17</t>
  </si>
  <si>
    <t>18</t>
  </si>
  <si>
    <t>19</t>
  </si>
  <si>
    <t>20</t>
  </si>
  <si>
    <t>21</t>
  </si>
  <si>
    <t>22=17*18*19*20*21</t>
  </si>
  <si>
    <t>23</t>
  </si>
  <si>
    <t>24</t>
  </si>
  <si>
    <t>25</t>
  </si>
  <si>
    <t>26</t>
  </si>
  <si>
    <t>27</t>
  </si>
  <si>
    <t>28=23*24*25*26*27</t>
  </si>
  <si>
    <t>30</t>
  </si>
  <si>
    <t>31=29*30</t>
  </si>
  <si>
    <t>32</t>
  </si>
  <si>
    <t>33</t>
  </si>
  <si>
    <t>34</t>
  </si>
  <si>
    <t>35</t>
  </si>
  <si>
    <t>36</t>
  </si>
  <si>
    <t>37=33*34*35*36</t>
  </si>
  <si>
    <t>38</t>
  </si>
  <si>
    <t>39</t>
  </si>
  <si>
    <t>40</t>
  </si>
  <si>
    <t>41</t>
  </si>
  <si>
    <t>42=38*39*40*41</t>
  </si>
  <si>
    <t>43</t>
  </si>
  <si>
    <t>44</t>
  </si>
  <si>
    <t>45</t>
  </si>
  <si>
    <t>46</t>
  </si>
  <si>
    <t>47=43*44*45*46</t>
  </si>
  <si>
    <t>49</t>
  </si>
  <si>
    <t>50</t>
  </si>
  <si>
    <t>51=48*49*50</t>
  </si>
  <si>
    <t>52=51*5%/100%</t>
  </si>
  <si>
    <t>53=51-52</t>
  </si>
  <si>
    <t>29=5+10+16+22+28</t>
  </si>
  <si>
    <t>48=31+32+37+42+47</t>
  </si>
  <si>
    <t xml:space="preserve">Стi - 
стоимость единицы твердого топлива (угля, угольных брикетов, сортового угля, кускового торфа, дров) с учетом транспортных услуг по доставке
</t>
  </si>
  <si>
    <t>Очередной финансовый год (2022)</t>
  </si>
  <si>
    <t>Расчет субвенции бюджетам муниципальных районов на осуществление отдельных государственных полномочий Курской области в соответствии с Законом Курской области "О наделении органов местного самоуправления Курской области отдельными государственными полномочиями Курской области по предоставлению работникам муниципальных учреждений культуры мер социальной поддержки, установленных законодательством на 2022-2024 годы</t>
  </si>
  <si>
    <t>12_041</t>
  </si>
  <si>
    <t>54=48*49*50</t>
  </si>
  <si>
    <t>55=54*5%/100%</t>
  </si>
  <si>
    <t>56=54-55</t>
  </si>
  <si>
    <t>57</t>
  </si>
  <si>
    <t>58=48*49*57</t>
  </si>
  <si>
    <t>59=58*5%/100%</t>
  </si>
  <si>
    <t>60=58-59</t>
  </si>
  <si>
    <t xml:space="preserve"> </t>
  </si>
  <si>
    <t>1-ый год планового периода (2023)</t>
  </si>
  <si>
    <t>2-ый год планового периода (2024)</t>
  </si>
</sst>
</file>

<file path=xl/styles.xml><?xml version="1.0" encoding="utf-8"?>
<styleSheet xmlns="http://schemas.openxmlformats.org/spreadsheetml/2006/main">
  <numFmts count="3">
    <numFmt numFmtId="164" formatCode="#,##0.000"/>
    <numFmt numFmtId="165" formatCode="#,##0.0"/>
    <numFmt numFmtId="166" formatCode="0.0"/>
  </numFmts>
  <fonts count="11">
    <font>
      <sz val="11"/>
      <color theme="1"/>
      <name val="Calibri"/>
      <family val="2"/>
      <charset val="204"/>
      <scheme val="minor"/>
    </font>
    <font>
      <b/>
      <i/>
      <sz val="11"/>
      <name val="Times New Roman"/>
      <family val="1"/>
      <charset val="204"/>
    </font>
    <font>
      <sz val="11"/>
      <name val="Times New Roman"/>
      <family val="1"/>
      <charset val="204"/>
    </font>
    <font>
      <sz val="11"/>
      <color indexed="8"/>
      <name val="Times New Roman"/>
      <family val="2"/>
    </font>
    <font>
      <b/>
      <i/>
      <sz val="8"/>
      <color indexed="8"/>
      <name val="Times New Roman"/>
      <family val="2"/>
    </font>
    <font>
      <b/>
      <sz val="11"/>
      <color indexed="8"/>
      <name val="Times New Roman"/>
      <family val="1"/>
      <charset val="204"/>
    </font>
    <font>
      <sz val="14"/>
      <color indexed="8"/>
      <name val="Times New Roman"/>
      <family val="1"/>
      <charset val="204"/>
    </font>
    <font>
      <sz val="11"/>
      <color indexed="8"/>
      <name val="Times New Roman"/>
      <family val="1"/>
      <charset val="204"/>
    </font>
    <font>
      <sz val="10"/>
      <color indexed="8"/>
      <name val="Times New Roman"/>
      <family val="2"/>
    </font>
    <font>
      <sz val="11"/>
      <color theme="1"/>
      <name val="Times New Roman"/>
      <family val="2"/>
    </font>
    <font>
      <b/>
      <sz val="11"/>
      <name val="Times New Roman"/>
      <family val="1"/>
      <charset val="204"/>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37">
    <xf numFmtId="0" fontId="0" fillId="0" borderId="0" xfId="0"/>
    <xf numFmtId="0" fontId="0" fillId="2" borderId="0" xfId="0" applyFill="1"/>
    <xf numFmtId="0" fontId="3" fillId="2" borderId="1" xfId="0" applyFont="1" applyFill="1" applyBorder="1"/>
    <xf numFmtId="49" fontId="3" fillId="2" borderId="1" xfId="0" applyNumberFormat="1" applyFont="1" applyFill="1" applyBorder="1"/>
    <xf numFmtId="49" fontId="3" fillId="2" borderId="1" xfId="0" applyNumberFormat="1" applyFont="1" applyFill="1" applyBorder="1" applyAlignment="1">
      <alignment horizontal="left" vertical="top" wrapText="1"/>
    </xf>
    <xf numFmtId="49" fontId="3" fillId="2" borderId="1" xfId="0" applyNumberFormat="1" applyFont="1" applyFill="1" applyBorder="1" applyAlignment="1">
      <alignment horizontal="right" vertical="center"/>
    </xf>
    <xf numFmtId="4" fontId="3" fillId="2" borderId="1" xfId="0" applyNumberFormat="1" applyFont="1" applyFill="1" applyBorder="1" applyAlignment="1">
      <alignment horizontal="right" vertical="center"/>
    </xf>
    <xf numFmtId="164" fontId="3" fillId="2" borderId="1" xfId="0" applyNumberFormat="1" applyFont="1" applyFill="1" applyBorder="1" applyAlignment="1">
      <alignment horizontal="right" vertical="center"/>
    </xf>
    <xf numFmtId="49" fontId="5" fillId="2" borderId="1" xfId="0" applyNumberFormat="1" applyFont="1" applyFill="1" applyBorder="1" applyAlignment="1">
      <alignment horizontal="left" vertical="top" wrapText="1"/>
    </xf>
    <xf numFmtId="4" fontId="5" fillId="2" borderId="1" xfId="0" applyNumberFormat="1" applyFont="1" applyFill="1" applyBorder="1"/>
    <xf numFmtId="4" fontId="5" fillId="2" borderId="1" xfId="0" applyNumberFormat="1" applyFont="1" applyFill="1" applyBorder="1" applyAlignment="1">
      <alignment horizontal="right" vertical="center"/>
    </xf>
    <xf numFmtId="165" fontId="5" fillId="2" borderId="1" xfId="0" applyNumberFormat="1" applyFont="1" applyFill="1" applyBorder="1"/>
    <xf numFmtId="4" fontId="3" fillId="2" borderId="0" xfId="0" applyNumberFormat="1" applyFont="1" applyFill="1" applyAlignment="1">
      <alignment horizontal="right" vertical="center"/>
    </xf>
    <xf numFmtId="0" fontId="6" fillId="2" borderId="0" xfId="0" applyFont="1" applyFill="1"/>
    <xf numFmtId="0" fontId="7" fillId="2" borderId="0" xfId="0" applyFont="1" applyFill="1"/>
    <xf numFmtId="49" fontId="3" fillId="2" borderId="1" xfId="0" applyNumberFormat="1" applyFont="1" applyFill="1" applyBorder="1" applyAlignment="1">
      <alignment horizontal="center" vertical="top" wrapText="1"/>
    </xf>
    <xf numFmtId="49" fontId="3" fillId="2" borderId="1" xfId="0" applyNumberFormat="1" applyFont="1" applyFill="1" applyBorder="1" applyAlignment="1">
      <alignment horizontal="center" vertical="center"/>
    </xf>
    <xf numFmtId="49" fontId="3" fillId="2" borderId="1" xfId="0" applyNumberFormat="1" applyFont="1" applyFill="1" applyBorder="1" applyAlignment="1">
      <alignment horizontal="center"/>
    </xf>
    <xf numFmtId="49" fontId="8" fillId="2" borderId="1" xfId="0" applyNumberFormat="1" applyFont="1" applyFill="1" applyBorder="1" applyAlignment="1">
      <alignment horizontal="center"/>
    </xf>
    <xf numFmtId="0" fontId="0" fillId="3" borderId="0" xfId="0" applyFill="1" applyBorder="1"/>
    <xf numFmtId="0" fontId="3" fillId="3" borderId="0" xfId="0" applyFont="1" applyFill="1" applyBorder="1"/>
    <xf numFmtId="1" fontId="1" fillId="3" borderId="0" xfId="0" applyNumberFormat="1" applyFont="1" applyFill="1" applyBorder="1" applyAlignment="1" applyProtection="1">
      <alignment horizontal="left" vertical="center"/>
      <protection locked="0"/>
    </xf>
    <xf numFmtId="0" fontId="2" fillId="3" borderId="0" xfId="0" applyFont="1" applyFill="1" applyBorder="1"/>
    <xf numFmtId="0" fontId="4" fillId="2" borderId="1" xfId="0" applyFont="1" applyFill="1" applyBorder="1" applyAlignment="1">
      <alignment horizontal="center" vertical="top" wrapText="1"/>
    </xf>
    <xf numFmtId="0" fontId="4" fillId="2" borderId="1" xfId="0" applyFont="1" applyFill="1" applyBorder="1" applyAlignment="1">
      <alignment horizontal="center" vertical="top" wrapText="1"/>
    </xf>
    <xf numFmtId="0" fontId="4" fillId="2" borderId="1" xfId="0" applyFont="1" applyFill="1" applyBorder="1" applyAlignment="1">
      <alignment horizontal="center" vertical="top" wrapText="1"/>
    </xf>
    <xf numFmtId="4" fontId="0" fillId="2" borderId="0" xfId="0" applyNumberFormat="1" applyFill="1"/>
    <xf numFmtId="4" fontId="0" fillId="2" borderId="1" xfId="0" applyNumberFormat="1" applyFill="1" applyBorder="1"/>
    <xf numFmtId="0" fontId="0" fillId="2" borderId="1" xfId="0" applyFill="1" applyBorder="1"/>
    <xf numFmtId="166" fontId="0" fillId="2" borderId="1" xfId="0" applyNumberFormat="1" applyFill="1" applyBorder="1"/>
    <xf numFmtId="4" fontId="9" fillId="0" borderId="1" xfId="0" applyNumberFormat="1" applyFont="1" applyBorder="1" applyAlignment="1">
      <alignment horizontal="right" vertical="center"/>
    </xf>
    <xf numFmtId="4" fontId="3" fillId="2" borderId="2" xfId="0" applyNumberFormat="1" applyFont="1" applyFill="1" applyBorder="1" applyAlignment="1">
      <alignment horizontal="right" vertical="center"/>
    </xf>
    <xf numFmtId="4" fontId="0" fillId="2" borderId="2" xfId="0" applyNumberFormat="1" applyFill="1" applyBorder="1"/>
    <xf numFmtId="0" fontId="4" fillId="2" borderId="1" xfId="0" applyFont="1" applyFill="1" applyBorder="1" applyAlignment="1">
      <alignment horizontal="center" vertical="top" wrapText="1"/>
    </xf>
    <xf numFmtId="1" fontId="1" fillId="3" borderId="0" xfId="0" applyNumberFormat="1" applyFont="1" applyFill="1" applyBorder="1" applyAlignment="1" applyProtection="1">
      <alignment horizontal="right" vertical="center"/>
      <protection locked="0"/>
    </xf>
    <xf numFmtId="0" fontId="4" fillId="2" borderId="1" xfId="0" applyFont="1" applyFill="1" applyBorder="1" applyAlignment="1">
      <alignment horizontal="center" vertical="center" wrapText="1"/>
    </xf>
    <xf numFmtId="1" fontId="10" fillId="3" borderId="0" xfId="0" applyNumberFormat="1" applyFont="1" applyFill="1" applyBorder="1" applyAlignment="1" applyProtection="1">
      <alignment horizontal="center" vertical="center" wrapText="1"/>
      <protection locked="0"/>
    </xf>
  </cellXfs>
  <cellStyles count="1">
    <cellStyle name="Обычный" xfId="0" builtinId="0"/>
  </cellStyles>
  <dxfs count="30">
    <dxf>
      <fill>
        <patternFill>
          <bgColor indexed="31"/>
        </patternFill>
      </fill>
      <border>
        <left style="thin">
          <color indexed="22"/>
        </left>
        <right style="thin">
          <color indexed="22"/>
        </right>
        <top style="thin">
          <color indexed="22"/>
        </top>
        <bottom style="thin">
          <color indexed="22"/>
        </bottom>
      </border>
    </dxf>
    <dxf>
      <fill>
        <patternFill>
          <bgColor indexed="31"/>
        </patternFill>
      </fill>
      <border>
        <left style="thin">
          <color indexed="23"/>
        </left>
        <right style="thin">
          <color indexed="23"/>
        </right>
        <top style="thin">
          <color indexed="23"/>
        </top>
        <bottom style="thin">
          <color indexed="23"/>
        </bottom>
      </border>
    </dxf>
    <dxf>
      <fill>
        <patternFill>
          <bgColor indexed="45"/>
        </patternFill>
      </fill>
      <border>
        <left style="thin">
          <color indexed="29"/>
        </left>
        <right style="thin">
          <color indexed="29"/>
        </right>
        <top style="thin">
          <color indexed="29"/>
        </top>
        <bottom style="thin">
          <color indexed="29"/>
        </bottom>
      </border>
    </dxf>
    <dxf>
      <fill>
        <patternFill>
          <bgColor indexed="31"/>
        </patternFill>
      </fill>
      <border>
        <left style="thin">
          <color indexed="22"/>
        </left>
        <right style="thin">
          <color indexed="22"/>
        </right>
        <top style="thin">
          <color indexed="22"/>
        </top>
        <bottom style="thin">
          <color indexed="22"/>
        </bottom>
      </border>
    </dxf>
    <dxf>
      <fill>
        <patternFill>
          <bgColor indexed="31"/>
        </patternFill>
      </fill>
      <border>
        <left style="thin">
          <color indexed="23"/>
        </left>
        <right style="thin">
          <color indexed="23"/>
        </right>
        <top style="thin">
          <color indexed="23"/>
        </top>
        <bottom style="thin">
          <color indexed="23"/>
        </bottom>
      </border>
    </dxf>
    <dxf>
      <fill>
        <patternFill>
          <bgColor indexed="45"/>
        </patternFill>
      </fill>
      <border>
        <left style="thin">
          <color indexed="29"/>
        </left>
        <right style="thin">
          <color indexed="29"/>
        </right>
        <top style="thin">
          <color indexed="29"/>
        </top>
        <bottom style="thin">
          <color indexed="29"/>
        </bottom>
      </border>
    </dxf>
    <dxf>
      <fill>
        <patternFill>
          <bgColor indexed="31"/>
        </patternFill>
      </fill>
      <border>
        <left style="thin">
          <color indexed="22"/>
        </left>
        <right style="thin">
          <color indexed="22"/>
        </right>
        <top style="thin">
          <color indexed="22"/>
        </top>
        <bottom style="thin">
          <color indexed="22"/>
        </bottom>
      </border>
    </dxf>
    <dxf>
      <fill>
        <patternFill>
          <bgColor indexed="31"/>
        </patternFill>
      </fill>
      <border>
        <left style="thin">
          <color indexed="23"/>
        </left>
        <right style="thin">
          <color indexed="23"/>
        </right>
        <top style="thin">
          <color indexed="23"/>
        </top>
        <bottom style="thin">
          <color indexed="23"/>
        </bottom>
      </border>
    </dxf>
    <dxf>
      <fill>
        <patternFill>
          <bgColor indexed="45"/>
        </patternFill>
      </fill>
      <border>
        <left style="thin">
          <color indexed="29"/>
        </left>
        <right style="thin">
          <color indexed="29"/>
        </right>
        <top style="thin">
          <color indexed="29"/>
        </top>
        <bottom style="thin">
          <color indexed="29"/>
        </bottom>
      </border>
    </dxf>
    <dxf>
      <fill>
        <patternFill>
          <bgColor indexed="31"/>
        </patternFill>
      </fill>
      <border>
        <left style="thin">
          <color indexed="22"/>
        </left>
        <right style="thin">
          <color indexed="22"/>
        </right>
        <top style="thin">
          <color indexed="22"/>
        </top>
        <bottom style="thin">
          <color indexed="22"/>
        </bottom>
      </border>
    </dxf>
    <dxf>
      <fill>
        <patternFill>
          <bgColor indexed="31"/>
        </patternFill>
      </fill>
      <border>
        <left style="thin">
          <color indexed="23"/>
        </left>
        <right style="thin">
          <color indexed="23"/>
        </right>
        <top style="thin">
          <color indexed="23"/>
        </top>
        <bottom style="thin">
          <color indexed="23"/>
        </bottom>
      </border>
    </dxf>
    <dxf>
      <fill>
        <patternFill>
          <bgColor indexed="45"/>
        </patternFill>
      </fill>
      <border>
        <left style="thin">
          <color indexed="29"/>
        </left>
        <right style="thin">
          <color indexed="29"/>
        </right>
        <top style="thin">
          <color indexed="29"/>
        </top>
        <bottom style="thin">
          <color indexed="29"/>
        </bottom>
      </border>
    </dxf>
    <dxf>
      <fill>
        <patternFill>
          <bgColor indexed="31"/>
        </patternFill>
      </fill>
      <border>
        <left style="thin">
          <color indexed="22"/>
        </left>
        <right style="thin">
          <color indexed="22"/>
        </right>
        <top style="thin">
          <color indexed="22"/>
        </top>
        <bottom style="thin">
          <color indexed="22"/>
        </bottom>
      </border>
    </dxf>
    <dxf>
      <fill>
        <patternFill>
          <bgColor indexed="31"/>
        </patternFill>
      </fill>
      <border>
        <left style="thin">
          <color indexed="23"/>
        </left>
        <right style="thin">
          <color indexed="23"/>
        </right>
        <top style="thin">
          <color indexed="23"/>
        </top>
        <bottom style="thin">
          <color indexed="23"/>
        </bottom>
      </border>
    </dxf>
    <dxf>
      <fill>
        <patternFill>
          <bgColor indexed="45"/>
        </patternFill>
      </fill>
      <border>
        <left style="thin">
          <color indexed="29"/>
        </left>
        <right style="thin">
          <color indexed="29"/>
        </right>
        <top style="thin">
          <color indexed="29"/>
        </top>
        <bottom style="thin">
          <color indexed="29"/>
        </bottom>
      </border>
    </dxf>
    <dxf>
      <fill>
        <patternFill>
          <bgColor indexed="31"/>
        </patternFill>
      </fill>
      <border>
        <left style="thin">
          <color indexed="22"/>
        </left>
        <right style="thin">
          <color indexed="22"/>
        </right>
        <top style="thin">
          <color indexed="22"/>
        </top>
        <bottom style="thin">
          <color indexed="22"/>
        </bottom>
      </border>
    </dxf>
    <dxf>
      <fill>
        <patternFill>
          <bgColor indexed="31"/>
        </patternFill>
      </fill>
      <border>
        <left style="thin">
          <color indexed="23"/>
        </left>
        <right style="thin">
          <color indexed="23"/>
        </right>
        <top style="thin">
          <color indexed="23"/>
        </top>
        <bottom style="thin">
          <color indexed="23"/>
        </bottom>
      </border>
    </dxf>
    <dxf>
      <fill>
        <patternFill>
          <bgColor indexed="45"/>
        </patternFill>
      </fill>
      <border>
        <left style="thin">
          <color indexed="29"/>
        </left>
        <right style="thin">
          <color indexed="29"/>
        </right>
        <top style="thin">
          <color indexed="29"/>
        </top>
        <bottom style="thin">
          <color indexed="29"/>
        </bottom>
      </border>
    </dxf>
    <dxf>
      <fill>
        <patternFill>
          <bgColor indexed="31"/>
        </patternFill>
      </fill>
      <border>
        <left style="thin">
          <color indexed="22"/>
        </left>
        <right style="thin">
          <color indexed="22"/>
        </right>
        <top style="thin">
          <color indexed="22"/>
        </top>
        <bottom style="thin">
          <color indexed="22"/>
        </bottom>
      </border>
    </dxf>
    <dxf>
      <fill>
        <patternFill>
          <bgColor indexed="31"/>
        </patternFill>
      </fill>
      <border>
        <left style="thin">
          <color indexed="23"/>
        </left>
        <right style="thin">
          <color indexed="23"/>
        </right>
        <top style="thin">
          <color indexed="23"/>
        </top>
        <bottom style="thin">
          <color indexed="23"/>
        </bottom>
      </border>
    </dxf>
    <dxf>
      <fill>
        <patternFill>
          <bgColor indexed="45"/>
        </patternFill>
      </fill>
      <border>
        <left style="thin">
          <color indexed="29"/>
        </left>
        <right style="thin">
          <color indexed="29"/>
        </right>
        <top style="thin">
          <color indexed="29"/>
        </top>
        <bottom style="thin">
          <color indexed="29"/>
        </bottom>
      </border>
    </dxf>
    <dxf>
      <fill>
        <patternFill>
          <bgColor indexed="31"/>
        </patternFill>
      </fill>
      <border>
        <left style="thin">
          <color indexed="22"/>
        </left>
        <right style="thin">
          <color indexed="22"/>
        </right>
        <top style="thin">
          <color indexed="22"/>
        </top>
        <bottom style="thin">
          <color indexed="22"/>
        </bottom>
      </border>
    </dxf>
    <dxf>
      <fill>
        <patternFill>
          <bgColor indexed="31"/>
        </patternFill>
      </fill>
      <border>
        <left style="thin">
          <color indexed="23"/>
        </left>
        <right style="thin">
          <color indexed="23"/>
        </right>
        <top style="thin">
          <color indexed="23"/>
        </top>
        <bottom style="thin">
          <color indexed="23"/>
        </bottom>
      </border>
    </dxf>
    <dxf>
      <fill>
        <patternFill>
          <bgColor indexed="45"/>
        </patternFill>
      </fill>
      <border>
        <left style="thin">
          <color indexed="29"/>
        </left>
        <right style="thin">
          <color indexed="29"/>
        </right>
        <top style="thin">
          <color indexed="29"/>
        </top>
        <bottom style="thin">
          <color indexed="29"/>
        </bottom>
      </border>
    </dxf>
    <dxf>
      <fill>
        <patternFill>
          <bgColor indexed="31"/>
        </patternFill>
      </fill>
      <border>
        <left style="thin">
          <color indexed="22"/>
        </left>
        <right style="thin">
          <color indexed="22"/>
        </right>
        <top style="thin">
          <color indexed="22"/>
        </top>
        <bottom style="thin">
          <color indexed="22"/>
        </bottom>
      </border>
    </dxf>
    <dxf>
      <fill>
        <patternFill>
          <bgColor indexed="31"/>
        </patternFill>
      </fill>
      <border>
        <left style="thin">
          <color indexed="23"/>
        </left>
        <right style="thin">
          <color indexed="23"/>
        </right>
        <top style="thin">
          <color indexed="23"/>
        </top>
        <bottom style="thin">
          <color indexed="23"/>
        </bottom>
      </border>
    </dxf>
    <dxf>
      <fill>
        <patternFill>
          <bgColor indexed="45"/>
        </patternFill>
      </fill>
      <border>
        <left style="thin">
          <color indexed="29"/>
        </left>
        <right style="thin">
          <color indexed="29"/>
        </right>
        <top style="thin">
          <color indexed="29"/>
        </top>
        <bottom style="thin">
          <color indexed="29"/>
        </bottom>
      </border>
    </dxf>
    <dxf>
      <fill>
        <patternFill>
          <bgColor indexed="31"/>
        </patternFill>
      </fill>
      <border>
        <left style="thin">
          <color indexed="22"/>
        </left>
        <right style="thin">
          <color indexed="22"/>
        </right>
        <top style="thin">
          <color indexed="22"/>
        </top>
        <bottom style="thin">
          <color indexed="22"/>
        </bottom>
      </border>
    </dxf>
    <dxf>
      <fill>
        <patternFill>
          <bgColor indexed="31"/>
        </patternFill>
      </fill>
      <border>
        <left style="thin">
          <color indexed="23"/>
        </left>
        <right style="thin">
          <color indexed="23"/>
        </right>
        <top style="thin">
          <color indexed="23"/>
        </top>
        <bottom style="thin">
          <color indexed="23"/>
        </bottom>
      </border>
    </dxf>
    <dxf>
      <fill>
        <patternFill>
          <bgColor indexed="45"/>
        </patternFill>
      </fill>
      <border>
        <left style="thin">
          <color indexed="29"/>
        </left>
        <right style="thin">
          <color indexed="29"/>
        </right>
        <top style="thin">
          <color indexed="29"/>
        </top>
        <bottom style="thin">
          <color indexed="29"/>
        </bottom>
      </border>
    </dxf>
  </dxfs>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H46"/>
  <sheetViews>
    <sheetView tabSelected="1" view="pageBreakPreview" zoomScale="60" zoomScaleNormal="100" workbookViewId="0">
      <selection activeCell="E5" sqref="E5"/>
    </sheetView>
  </sheetViews>
  <sheetFormatPr defaultRowHeight="15"/>
  <cols>
    <col min="1" max="1" width="40" style="1" customWidth="1"/>
    <col min="2" max="2" width="18.5703125" style="1" customWidth="1"/>
    <col min="3" max="4" width="14.42578125" style="1" customWidth="1"/>
    <col min="5" max="5" width="17.7109375" style="1" customWidth="1"/>
    <col min="6" max="6" width="18.7109375" style="1" customWidth="1"/>
    <col min="7" max="10" width="14.42578125" style="1" customWidth="1"/>
    <col min="11" max="11" width="16.28515625" style="1" customWidth="1"/>
    <col min="12" max="14" width="14.42578125" style="1" customWidth="1"/>
    <col min="15" max="15" width="13.7109375" style="1" customWidth="1"/>
    <col min="16" max="16" width="17.85546875" style="1" customWidth="1"/>
    <col min="17" max="17" width="18.140625" style="1" customWidth="1"/>
    <col min="18" max="21" width="14.42578125" style="1" customWidth="1"/>
    <col min="22" max="22" width="21.42578125" style="1" customWidth="1"/>
    <col min="23" max="23" width="19" style="1" customWidth="1"/>
    <col min="24" max="27" width="14.42578125" style="1" customWidth="1"/>
    <col min="28" max="28" width="19" style="1" customWidth="1"/>
    <col min="29" max="29" width="32.42578125" style="1" customWidth="1"/>
    <col min="30" max="30" width="14.42578125" style="1" customWidth="1"/>
    <col min="31" max="31" width="18.28515625" style="1" customWidth="1"/>
    <col min="32" max="32" width="14.42578125" style="1" customWidth="1"/>
    <col min="33" max="33" width="20.7109375" style="1" customWidth="1"/>
    <col min="34" max="34" width="14.42578125" style="1" customWidth="1"/>
    <col min="35" max="35" width="17" style="1" customWidth="1"/>
    <col min="36" max="36" width="14.42578125" style="1" customWidth="1"/>
    <col min="37" max="37" width="18.85546875" style="1" customWidth="1"/>
    <col min="38" max="38" width="17.5703125" style="1" customWidth="1"/>
    <col min="39" max="39" width="14.42578125" style="1" customWidth="1"/>
    <col min="40" max="40" width="20.5703125" style="1" customWidth="1"/>
    <col min="41" max="41" width="14.42578125" style="1" customWidth="1"/>
    <col min="42" max="42" width="22.140625" style="1" customWidth="1"/>
    <col min="43" max="43" width="18.7109375" style="1" customWidth="1"/>
    <col min="44" max="46" width="14.42578125" style="1" customWidth="1"/>
    <col min="47" max="47" width="19.42578125" style="1" customWidth="1"/>
    <col min="48" max="48" width="16.5703125" style="1" customWidth="1"/>
    <col min="49" max="49" width="17.140625" style="1" customWidth="1"/>
    <col min="50" max="51" width="17.28515625" style="1" customWidth="1"/>
    <col min="52" max="53" width="14.42578125" style="1" customWidth="1"/>
    <col min="54" max="54" width="15.42578125" style="1" customWidth="1"/>
    <col min="55" max="55" width="17.7109375" style="1" customWidth="1"/>
    <col min="56" max="56" width="15.140625" style="1" customWidth="1"/>
    <col min="57" max="57" width="20.28515625" style="1" customWidth="1"/>
    <col min="58" max="58" width="16.85546875" style="1" customWidth="1"/>
    <col min="59" max="59" width="16.7109375" style="1" customWidth="1"/>
    <col min="60" max="60" width="16.28515625" style="1" customWidth="1"/>
    <col min="61" max="16384" width="9.140625" style="1"/>
  </cols>
  <sheetData>
    <row r="1" spans="1:60" ht="17.25" customHeight="1">
      <c r="A1" s="19"/>
      <c r="B1" s="34" t="s">
        <v>149</v>
      </c>
      <c r="C1" s="34"/>
      <c r="D1" s="34"/>
      <c r="E1" s="34"/>
      <c r="F1" s="34"/>
      <c r="G1" s="34"/>
      <c r="H1" s="34"/>
      <c r="I1" s="34"/>
      <c r="J1" s="34"/>
      <c r="K1" s="34"/>
      <c r="L1" s="34"/>
      <c r="M1" s="34"/>
      <c r="N1" s="34"/>
      <c r="O1" s="34"/>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19"/>
      <c r="BC1" s="19"/>
      <c r="BD1" s="19"/>
    </row>
    <row r="2" spans="1:60" ht="52.5" customHeight="1">
      <c r="A2" s="19"/>
      <c r="B2" s="36" t="s">
        <v>213</v>
      </c>
      <c r="C2" s="36"/>
      <c r="D2" s="36"/>
      <c r="E2" s="36"/>
      <c r="F2" s="36"/>
      <c r="G2" s="36"/>
      <c r="H2" s="36"/>
      <c r="I2" s="36"/>
      <c r="J2" s="36"/>
      <c r="K2" s="36"/>
      <c r="L2" s="36"/>
      <c r="M2" s="36"/>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19"/>
      <c r="BC2" s="19"/>
      <c r="BD2" s="19"/>
    </row>
    <row r="3" spans="1:60" ht="45" customHeight="1">
      <c r="A3" s="21"/>
      <c r="B3" s="22"/>
      <c r="C3" s="22"/>
      <c r="D3" s="22"/>
      <c r="E3" s="22"/>
      <c r="F3" s="22"/>
      <c r="G3" s="22"/>
      <c r="H3" s="22"/>
      <c r="I3" s="22"/>
      <c r="J3" s="22"/>
      <c r="K3" s="22"/>
      <c r="L3" s="22"/>
      <c r="M3" s="22"/>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19"/>
      <c r="BC3" s="19"/>
      <c r="BD3" s="19"/>
    </row>
    <row r="4" spans="1:60" ht="33.75" customHeight="1">
      <c r="A4" s="35" t="s">
        <v>0</v>
      </c>
      <c r="B4" s="33" t="s">
        <v>150</v>
      </c>
      <c r="C4" s="33"/>
      <c r="D4" s="33"/>
      <c r="E4" s="33"/>
      <c r="F4" s="33" t="s">
        <v>151</v>
      </c>
      <c r="G4" s="33"/>
      <c r="H4" s="33"/>
      <c r="I4" s="33"/>
      <c r="J4" s="33"/>
      <c r="K4" s="33" t="s">
        <v>152</v>
      </c>
      <c r="L4" s="33"/>
      <c r="M4" s="33"/>
      <c r="N4" s="33"/>
      <c r="O4" s="33"/>
      <c r="P4" s="33"/>
      <c r="Q4" s="33" t="s">
        <v>153</v>
      </c>
      <c r="R4" s="33"/>
      <c r="S4" s="33"/>
      <c r="T4" s="33"/>
      <c r="U4" s="33"/>
      <c r="V4" s="33"/>
      <c r="W4" s="33" t="s">
        <v>154</v>
      </c>
      <c r="X4" s="33"/>
      <c r="Y4" s="33"/>
      <c r="Z4" s="33"/>
      <c r="AA4" s="33"/>
      <c r="AB4" s="33"/>
      <c r="AC4" s="33" t="s">
        <v>1</v>
      </c>
      <c r="AD4" s="33" t="s">
        <v>2</v>
      </c>
      <c r="AE4" s="33" t="s">
        <v>3</v>
      </c>
      <c r="AF4" s="33" t="s">
        <v>4</v>
      </c>
      <c r="AG4" s="33" t="s">
        <v>155</v>
      </c>
      <c r="AH4" s="33"/>
      <c r="AI4" s="33"/>
      <c r="AJ4" s="33"/>
      <c r="AK4" s="33"/>
      <c r="AL4" s="33" t="s">
        <v>156</v>
      </c>
      <c r="AM4" s="33"/>
      <c r="AN4" s="33"/>
      <c r="AO4" s="33"/>
      <c r="AP4" s="33"/>
      <c r="AQ4" s="33" t="s">
        <v>157</v>
      </c>
      <c r="AR4" s="33"/>
      <c r="AS4" s="33"/>
      <c r="AT4" s="33"/>
      <c r="AU4" s="33"/>
      <c r="AV4" s="33" t="s">
        <v>222</v>
      </c>
      <c r="AW4" s="33" t="s">
        <v>5</v>
      </c>
      <c r="AX4" s="33" t="s">
        <v>6</v>
      </c>
      <c r="AY4" s="33" t="s">
        <v>212</v>
      </c>
      <c r="AZ4" s="33"/>
      <c r="BA4" s="33"/>
      <c r="BB4" s="33" t="s">
        <v>223</v>
      </c>
      <c r="BC4" s="33"/>
      <c r="BD4" s="33"/>
      <c r="BE4" s="33" t="s">
        <v>224</v>
      </c>
      <c r="BF4" s="33"/>
      <c r="BG4" s="33"/>
      <c r="BH4" s="33"/>
    </row>
    <row r="5" spans="1:60" ht="336.75" customHeight="1">
      <c r="A5" s="35"/>
      <c r="B5" s="23" t="s">
        <v>7</v>
      </c>
      <c r="C5" s="23" t="s">
        <v>8</v>
      </c>
      <c r="D5" s="24" t="s">
        <v>211</v>
      </c>
      <c r="E5" s="23" t="s">
        <v>9</v>
      </c>
      <c r="F5" s="23" t="s">
        <v>10</v>
      </c>
      <c r="G5" s="23" t="s">
        <v>11</v>
      </c>
      <c r="H5" s="23" t="s">
        <v>12</v>
      </c>
      <c r="I5" s="23" t="s">
        <v>13</v>
      </c>
      <c r="J5" s="23" t="s">
        <v>14</v>
      </c>
      <c r="K5" s="23" t="s">
        <v>15</v>
      </c>
      <c r="L5" s="23" t="s">
        <v>16</v>
      </c>
      <c r="M5" s="23" t="s">
        <v>17</v>
      </c>
      <c r="N5" s="23" t="s">
        <v>18</v>
      </c>
      <c r="O5" s="23" t="s">
        <v>13</v>
      </c>
      <c r="P5" s="23" t="s">
        <v>19</v>
      </c>
      <c r="Q5" s="23" t="s">
        <v>20</v>
      </c>
      <c r="R5" s="23" t="s">
        <v>16</v>
      </c>
      <c r="S5" s="23" t="s">
        <v>21</v>
      </c>
      <c r="T5" s="23" t="s">
        <v>22</v>
      </c>
      <c r="U5" s="23" t="s">
        <v>13</v>
      </c>
      <c r="V5" s="23" t="s">
        <v>23</v>
      </c>
      <c r="W5" s="23" t="s">
        <v>24</v>
      </c>
      <c r="X5" s="23" t="s">
        <v>16</v>
      </c>
      <c r="Y5" s="23" t="s">
        <v>25</v>
      </c>
      <c r="Z5" s="23" t="s">
        <v>26</v>
      </c>
      <c r="AA5" s="23" t="s">
        <v>13</v>
      </c>
      <c r="AB5" s="23" t="s">
        <v>27</v>
      </c>
      <c r="AC5" s="33"/>
      <c r="AD5" s="33"/>
      <c r="AE5" s="33"/>
      <c r="AF5" s="33"/>
      <c r="AG5" s="23" t="s">
        <v>28</v>
      </c>
      <c r="AH5" s="23" t="s">
        <v>29</v>
      </c>
      <c r="AI5" s="23" t="s">
        <v>30</v>
      </c>
      <c r="AJ5" s="23" t="s">
        <v>13</v>
      </c>
      <c r="AK5" s="23" t="s">
        <v>31</v>
      </c>
      <c r="AL5" s="23" t="s">
        <v>32</v>
      </c>
      <c r="AM5" s="23" t="s">
        <v>29</v>
      </c>
      <c r="AN5" s="23" t="s">
        <v>33</v>
      </c>
      <c r="AO5" s="23" t="s">
        <v>13</v>
      </c>
      <c r="AP5" s="23" t="s">
        <v>34</v>
      </c>
      <c r="AQ5" s="23" t="s">
        <v>35</v>
      </c>
      <c r="AR5" s="23" t="s">
        <v>29</v>
      </c>
      <c r="AS5" s="23" t="s">
        <v>36</v>
      </c>
      <c r="AT5" s="23" t="s">
        <v>13</v>
      </c>
      <c r="AU5" s="23" t="s">
        <v>37</v>
      </c>
      <c r="AV5" s="33"/>
      <c r="AW5" s="33"/>
      <c r="AX5" s="33"/>
      <c r="AY5" s="23" t="s">
        <v>38</v>
      </c>
      <c r="AZ5" s="23" t="s">
        <v>39</v>
      </c>
      <c r="BA5" s="23" t="s">
        <v>40</v>
      </c>
      <c r="BB5" s="25" t="s">
        <v>38</v>
      </c>
      <c r="BC5" s="25" t="s">
        <v>39</v>
      </c>
      <c r="BD5" s="25" t="s">
        <v>40</v>
      </c>
      <c r="BE5" s="33" t="s">
        <v>6</v>
      </c>
      <c r="BF5" s="25" t="s">
        <v>38</v>
      </c>
      <c r="BG5" s="25" t="s">
        <v>39</v>
      </c>
      <c r="BH5" s="25" t="s">
        <v>40</v>
      </c>
    </row>
    <row r="6" spans="1:60" ht="12.75" hidden="1" customHeight="1">
      <c r="A6" s="2"/>
      <c r="B6" s="3" t="s">
        <v>41</v>
      </c>
      <c r="C6" s="3" t="s">
        <v>42</v>
      </c>
      <c r="D6" s="3" t="s">
        <v>43</v>
      </c>
      <c r="E6" s="3" t="s">
        <v>44</v>
      </c>
      <c r="F6" s="3" t="s">
        <v>45</v>
      </c>
      <c r="G6" s="3" t="s">
        <v>46</v>
      </c>
      <c r="H6" s="3" t="s">
        <v>47</v>
      </c>
      <c r="I6" s="3" t="s">
        <v>48</v>
      </c>
      <c r="J6" s="3" t="s">
        <v>49</v>
      </c>
      <c r="K6" s="3"/>
      <c r="L6" s="3" t="s">
        <v>50</v>
      </c>
      <c r="M6" s="3" t="s">
        <v>51</v>
      </c>
      <c r="N6" s="3" t="s">
        <v>52</v>
      </c>
      <c r="O6" s="3" t="s">
        <v>53</v>
      </c>
      <c r="P6" s="3" t="s">
        <v>54</v>
      </c>
      <c r="Q6" s="3"/>
      <c r="R6" s="3" t="s">
        <v>55</v>
      </c>
      <c r="S6" s="3" t="s">
        <v>56</v>
      </c>
      <c r="T6" s="3" t="s">
        <v>57</v>
      </c>
      <c r="U6" s="3" t="s">
        <v>58</v>
      </c>
      <c r="V6" s="3" t="s">
        <v>59</v>
      </c>
      <c r="W6" s="3"/>
      <c r="X6" s="3" t="s">
        <v>60</v>
      </c>
      <c r="Y6" s="3" t="s">
        <v>61</v>
      </c>
      <c r="Z6" s="3" t="s">
        <v>62</v>
      </c>
      <c r="AA6" s="3" t="s">
        <v>63</v>
      </c>
      <c r="AB6" s="3" t="s">
        <v>64</v>
      </c>
      <c r="AC6" s="3"/>
      <c r="AD6" s="3"/>
      <c r="AE6" s="3"/>
      <c r="AF6" s="3"/>
      <c r="AG6" s="3"/>
      <c r="AH6" s="3" t="s">
        <v>65</v>
      </c>
      <c r="AI6" s="3" t="s">
        <v>66</v>
      </c>
      <c r="AJ6" s="3" t="s">
        <v>67</v>
      </c>
      <c r="AK6" s="3" t="s">
        <v>68</v>
      </c>
      <c r="AL6" s="3"/>
      <c r="AM6" s="3" t="s">
        <v>69</v>
      </c>
      <c r="AN6" s="3" t="s">
        <v>70</v>
      </c>
      <c r="AO6" s="3" t="s">
        <v>71</v>
      </c>
      <c r="AP6" s="3" t="s">
        <v>72</v>
      </c>
      <c r="AQ6" s="3"/>
      <c r="AR6" s="3" t="s">
        <v>73</v>
      </c>
      <c r="AS6" s="3" t="s">
        <v>74</v>
      </c>
      <c r="AT6" s="3" t="s">
        <v>75</v>
      </c>
      <c r="AU6" s="3" t="s">
        <v>76</v>
      </c>
      <c r="AV6" s="3"/>
      <c r="AW6" s="3" t="s">
        <v>77</v>
      </c>
      <c r="AX6" s="3"/>
      <c r="AY6" s="3" t="s">
        <v>78</v>
      </c>
      <c r="AZ6" s="3" t="s">
        <v>79</v>
      </c>
      <c r="BA6" s="3" t="s">
        <v>80</v>
      </c>
      <c r="BB6" s="3" t="s">
        <v>78</v>
      </c>
      <c r="BC6" s="3" t="s">
        <v>79</v>
      </c>
      <c r="BD6" s="3" t="s">
        <v>80</v>
      </c>
      <c r="BE6" s="33"/>
      <c r="BF6" s="3"/>
      <c r="BG6" s="3"/>
      <c r="BH6" s="3" t="s">
        <v>214</v>
      </c>
    </row>
    <row r="7" spans="1:60" ht="12.75" hidden="1" customHeight="1">
      <c r="A7" s="3"/>
      <c r="B7" s="3" t="s">
        <v>81</v>
      </c>
      <c r="C7" s="3" t="s">
        <v>82</v>
      </c>
      <c r="D7" s="3" t="s">
        <v>83</v>
      </c>
      <c r="E7" s="3" t="s">
        <v>84</v>
      </c>
      <c r="F7" s="3" t="s">
        <v>85</v>
      </c>
      <c r="G7" s="3" t="s">
        <v>86</v>
      </c>
      <c r="H7" s="3" t="s">
        <v>87</v>
      </c>
      <c r="I7" s="3" t="s">
        <v>88</v>
      </c>
      <c r="J7" s="3" t="s">
        <v>89</v>
      </c>
      <c r="K7" s="3"/>
      <c r="L7" s="3" t="s">
        <v>90</v>
      </c>
      <c r="M7" s="3" t="s">
        <v>91</v>
      </c>
      <c r="N7" s="3" t="s">
        <v>92</v>
      </c>
      <c r="O7" s="3" t="s">
        <v>88</v>
      </c>
      <c r="P7" s="3" t="s">
        <v>93</v>
      </c>
      <c r="Q7" s="3"/>
      <c r="R7" s="3" t="s">
        <v>90</v>
      </c>
      <c r="S7" s="3" t="s">
        <v>94</v>
      </c>
      <c r="T7" s="3" t="s">
        <v>95</v>
      </c>
      <c r="U7" s="3" t="s">
        <v>88</v>
      </c>
      <c r="V7" s="3" t="s">
        <v>96</v>
      </c>
      <c r="W7" s="3"/>
      <c r="X7" s="3" t="s">
        <v>90</v>
      </c>
      <c r="Y7" s="3" t="s">
        <v>97</v>
      </c>
      <c r="Z7" s="3" t="s">
        <v>87</v>
      </c>
      <c r="AA7" s="3" t="s">
        <v>88</v>
      </c>
      <c r="AB7" s="3" t="s">
        <v>98</v>
      </c>
      <c r="AC7" s="3"/>
      <c r="AD7" s="3"/>
      <c r="AE7" s="3"/>
      <c r="AF7" s="3"/>
      <c r="AG7" s="3"/>
      <c r="AH7" s="3" t="s">
        <v>90</v>
      </c>
      <c r="AI7" s="3" t="s">
        <v>99</v>
      </c>
      <c r="AJ7" s="3" t="s">
        <v>88</v>
      </c>
      <c r="AK7" s="3" t="s">
        <v>100</v>
      </c>
      <c r="AL7" s="3"/>
      <c r="AM7" s="3" t="s">
        <v>90</v>
      </c>
      <c r="AN7" s="3" t="s">
        <v>101</v>
      </c>
      <c r="AO7" s="3" t="s">
        <v>88</v>
      </c>
      <c r="AP7" s="3" t="s">
        <v>102</v>
      </c>
      <c r="AQ7" s="3"/>
      <c r="AR7" s="3" t="s">
        <v>90</v>
      </c>
      <c r="AS7" s="3" t="s">
        <v>103</v>
      </c>
      <c r="AT7" s="3" t="s">
        <v>88</v>
      </c>
      <c r="AU7" s="3" t="s">
        <v>104</v>
      </c>
      <c r="AV7" s="3"/>
      <c r="AW7" s="3" t="s">
        <v>105</v>
      </c>
      <c r="AX7" s="3"/>
      <c r="AY7" s="3" t="s">
        <v>38</v>
      </c>
      <c r="AZ7" s="3" t="s">
        <v>39</v>
      </c>
      <c r="BA7" s="3" t="s">
        <v>40</v>
      </c>
      <c r="BB7" s="3" t="s">
        <v>38</v>
      </c>
      <c r="BC7" s="3" t="s">
        <v>39</v>
      </c>
      <c r="BD7" s="3" t="s">
        <v>40</v>
      </c>
      <c r="BE7" s="3"/>
      <c r="BF7" s="3"/>
      <c r="BG7" s="3"/>
      <c r="BH7" s="3" t="s">
        <v>40</v>
      </c>
    </row>
    <row r="8" spans="1:60" ht="1.5" customHeight="1">
      <c r="A8" s="4" t="s">
        <v>106</v>
      </c>
      <c r="B8" s="5" t="s">
        <v>107</v>
      </c>
      <c r="C8" s="5" t="s">
        <v>107</v>
      </c>
      <c r="D8" s="5" t="s">
        <v>107</v>
      </c>
      <c r="E8" s="5" t="s">
        <v>108</v>
      </c>
      <c r="F8" s="3" t="s">
        <v>107</v>
      </c>
      <c r="G8" s="3" t="s">
        <v>107</v>
      </c>
      <c r="H8" s="3" t="s">
        <v>107</v>
      </c>
      <c r="I8" s="3" t="s">
        <v>107</v>
      </c>
      <c r="J8" s="3" t="s">
        <v>109</v>
      </c>
      <c r="K8" s="3"/>
      <c r="L8" s="3" t="s">
        <v>107</v>
      </c>
      <c r="M8" s="3" t="s">
        <v>107</v>
      </c>
      <c r="N8" s="3" t="s">
        <v>107</v>
      </c>
      <c r="O8" s="3" t="s">
        <v>107</v>
      </c>
      <c r="P8" s="3" t="s">
        <v>110</v>
      </c>
      <c r="Q8" s="3"/>
      <c r="R8" s="3" t="s">
        <v>107</v>
      </c>
      <c r="S8" s="3" t="s">
        <v>107</v>
      </c>
      <c r="T8" s="3" t="s">
        <v>107</v>
      </c>
      <c r="U8" s="3" t="s">
        <v>107</v>
      </c>
      <c r="V8" s="3" t="s">
        <v>111</v>
      </c>
      <c r="W8" s="3"/>
      <c r="X8" s="3" t="s">
        <v>107</v>
      </c>
      <c r="Y8" s="3" t="s">
        <v>107</v>
      </c>
      <c r="Z8" s="3" t="s">
        <v>107</v>
      </c>
      <c r="AA8" s="3" t="s">
        <v>107</v>
      </c>
      <c r="AB8" s="3" t="s">
        <v>112</v>
      </c>
      <c r="AC8" s="3"/>
      <c r="AD8" s="3"/>
      <c r="AE8" s="3"/>
      <c r="AF8" s="3"/>
      <c r="AG8" s="3"/>
      <c r="AH8" s="3" t="s">
        <v>107</v>
      </c>
      <c r="AI8" s="3" t="s">
        <v>107</v>
      </c>
      <c r="AJ8" s="3" t="s">
        <v>107</v>
      </c>
      <c r="AK8" s="3" t="s">
        <v>113</v>
      </c>
      <c r="AL8" s="3"/>
      <c r="AM8" s="3" t="s">
        <v>107</v>
      </c>
      <c r="AN8" s="3" t="s">
        <v>107</v>
      </c>
      <c r="AO8" s="3" t="s">
        <v>107</v>
      </c>
      <c r="AP8" s="3" t="s">
        <v>114</v>
      </c>
      <c r="AQ8" s="3"/>
      <c r="AR8" s="3" t="s">
        <v>107</v>
      </c>
      <c r="AS8" s="3" t="s">
        <v>107</v>
      </c>
      <c r="AT8" s="3" t="s">
        <v>107</v>
      </c>
      <c r="AU8" s="3" t="s">
        <v>115</v>
      </c>
      <c r="AV8" s="3"/>
      <c r="AW8" s="3" t="s">
        <v>107</v>
      </c>
      <c r="AX8" s="3"/>
      <c r="AY8" s="3" t="s">
        <v>116</v>
      </c>
      <c r="AZ8" s="3" t="s">
        <v>117</v>
      </c>
      <c r="BA8" s="3" t="s">
        <v>118</v>
      </c>
      <c r="BB8" s="3" t="s">
        <v>116</v>
      </c>
      <c r="BC8" s="3" t="s">
        <v>117</v>
      </c>
      <c r="BD8" s="3" t="s">
        <v>118</v>
      </c>
      <c r="BE8" s="3"/>
      <c r="BF8" s="3"/>
      <c r="BG8" s="3"/>
      <c r="BH8" s="3" t="s">
        <v>107</v>
      </c>
    </row>
    <row r="9" spans="1:60" ht="15.75" customHeight="1">
      <c r="A9" s="15" t="s">
        <v>158</v>
      </c>
      <c r="B9" s="16" t="s">
        <v>159</v>
      </c>
      <c r="C9" s="16" t="s">
        <v>160</v>
      </c>
      <c r="D9" s="16" t="s">
        <v>161</v>
      </c>
      <c r="E9" s="16" t="s">
        <v>162</v>
      </c>
      <c r="F9" s="17" t="s">
        <v>163</v>
      </c>
      <c r="G9" s="17" t="s">
        <v>164</v>
      </c>
      <c r="H9" s="17" t="s">
        <v>165</v>
      </c>
      <c r="I9" s="17" t="s">
        <v>166</v>
      </c>
      <c r="J9" s="17" t="s">
        <v>167</v>
      </c>
      <c r="K9" s="17" t="s">
        <v>168</v>
      </c>
      <c r="L9" s="17" t="s">
        <v>169</v>
      </c>
      <c r="M9" s="17" t="s">
        <v>170</v>
      </c>
      <c r="N9" s="17" t="s">
        <v>171</v>
      </c>
      <c r="O9" s="17" t="s">
        <v>172</v>
      </c>
      <c r="P9" s="17" t="s">
        <v>173</v>
      </c>
      <c r="Q9" s="17" t="s">
        <v>174</v>
      </c>
      <c r="R9" s="17" t="s">
        <v>175</v>
      </c>
      <c r="S9" s="17" t="s">
        <v>176</v>
      </c>
      <c r="T9" s="17" t="s">
        <v>177</v>
      </c>
      <c r="U9" s="17" t="s">
        <v>178</v>
      </c>
      <c r="V9" s="17" t="s">
        <v>179</v>
      </c>
      <c r="W9" s="17" t="s">
        <v>180</v>
      </c>
      <c r="X9" s="17" t="s">
        <v>181</v>
      </c>
      <c r="Y9" s="17" t="s">
        <v>182</v>
      </c>
      <c r="Z9" s="17" t="s">
        <v>183</v>
      </c>
      <c r="AA9" s="17" t="s">
        <v>184</v>
      </c>
      <c r="AB9" s="17" t="s">
        <v>185</v>
      </c>
      <c r="AC9" s="17" t="s">
        <v>209</v>
      </c>
      <c r="AD9" s="17" t="s">
        <v>186</v>
      </c>
      <c r="AE9" s="17" t="s">
        <v>187</v>
      </c>
      <c r="AF9" s="17" t="s">
        <v>188</v>
      </c>
      <c r="AG9" s="17" t="s">
        <v>189</v>
      </c>
      <c r="AH9" s="17" t="s">
        <v>190</v>
      </c>
      <c r="AI9" s="17" t="s">
        <v>191</v>
      </c>
      <c r="AJ9" s="17" t="s">
        <v>192</v>
      </c>
      <c r="AK9" s="17" t="s">
        <v>193</v>
      </c>
      <c r="AL9" s="17" t="s">
        <v>194</v>
      </c>
      <c r="AM9" s="17" t="s">
        <v>195</v>
      </c>
      <c r="AN9" s="17" t="s">
        <v>196</v>
      </c>
      <c r="AO9" s="17" t="s">
        <v>197</v>
      </c>
      <c r="AP9" s="17" t="s">
        <v>198</v>
      </c>
      <c r="AQ9" s="17" t="s">
        <v>199</v>
      </c>
      <c r="AR9" s="17" t="s">
        <v>200</v>
      </c>
      <c r="AS9" s="17" t="s">
        <v>201</v>
      </c>
      <c r="AT9" s="17" t="s">
        <v>202</v>
      </c>
      <c r="AU9" s="17" t="s">
        <v>203</v>
      </c>
      <c r="AV9" s="18" t="s">
        <v>210</v>
      </c>
      <c r="AW9" s="17" t="s">
        <v>204</v>
      </c>
      <c r="AX9" s="17" t="s">
        <v>205</v>
      </c>
      <c r="AY9" s="17" t="s">
        <v>206</v>
      </c>
      <c r="AZ9" s="17" t="s">
        <v>207</v>
      </c>
      <c r="BA9" s="17" t="s">
        <v>208</v>
      </c>
      <c r="BB9" s="17" t="s">
        <v>215</v>
      </c>
      <c r="BC9" s="17" t="s">
        <v>216</v>
      </c>
      <c r="BD9" s="17" t="s">
        <v>217</v>
      </c>
      <c r="BE9" s="17" t="s">
        <v>218</v>
      </c>
      <c r="BF9" s="17" t="s">
        <v>219</v>
      </c>
      <c r="BG9" s="17" t="s">
        <v>220</v>
      </c>
      <c r="BH9" s="17" t="s">
        <v>221</v>
      </c>
    </row>
    <row r="10" spans="1:60">
      <c r="A10" s="4" t="s">
        <v>119</v>
      </c>
      <c r="B10" s="6"/>
      <c r="C10" s="6"/>
      <c r="D10" s="6"/>
      <c r="E10" s="6">
        <f>B10*C10*D10</f>
        <v>0</v>
      </c>
      <c r="F10" s="30">
        <v>243</v>
      </c>
      <c r="G10" s="30">
        <v>55.09</v>
      </c>
      <c r="H10" s="30">
        <v>2.8</v>
      </c>
      <c r="I10" s="30">
        <v>12</v>
      </c>
      <c r="J10" s="6">
        <f>ROUND(F10*G10*H10*I10,0)</f>
        <v>449799</v>
      </c>
      <c r="K10" s="6"/>
      <c r="L10" s="6"/>
      <c r="M10" s="6"/>
      <c r="N10" s="30"/>
      <c r="O10" s="6"/>
      <c r="P10" s="31"/>
      <c r="Q10" s="30">
        <v>142</v>
      </c>
      <c r="R10" s="30">
        <v>18</v>
      </c>
      <c r="S10" s="30">
        <v>13.03</v>
      </c>
      <c r="T10" s="30">
        <v>5.86</v>
      </c>
      <c r="U10" s="30">
        <v>7</v>
      </c>
      <c r="V10" s="6">
        <f>ROUND(Q10*R10*S10*T10*U10,0)</f>
        <v>1366158</v>
      </c>
      <c r="W10" s="30">
        <v>4</v>
      </c>
      <c r="X10" s="30">
        <v>18</v>
      </c>
      <c r="Y10" s="30">
        <v>35.299999999999997</v>
      </c>
      <c r="Z10" s="30">
        <v>2.74</v>
      </c>
      <c r="AA10" s="30">
        <v>7</v>
      </c>
      <c r="AB10" s="6">
        <f>ROUND(W10*X10*Y10*Z10*AA10,0)</f>
        <v>48748</v>
      </c>
      <c r="AC10" s="6">
        <f>E10+J10+P10+V10+AB10</f>
        <v>1864705</v>
      </c>
      <c r="AD10" s="6">
        <v>1</v>
      </c>
      <c r="AE10" s="6">
        <f>AC10*AD10</f>
        <v>1864705</v>
      </c>
      <c r="AF10" s="6"/>
      <c r="AG10" s="30"/>
      <c r="AH10" s="30"/>
      <c r="AI10" s="30"/>
      <c r="AJ10" s="30"/>
      <c r="AK10" s="6">
        <v>0</v>
      </c>
      <c r="AL10" s="6"/>
      <c r="AM10" s="6"/>
      <c r="AN10" s="6"/>
      <c r="AO10" s="6"/>
      <c r="AP10" s="6">
        <v>0</v>
      </c>
      <c r="AQ10" s="30"/>
      <c r="AR10" s="30"/>
      <c r="AS10" s="30"/>
      <c r="AT10" s="30"/>
      <c r="AU10" s="6">
        <v>0</v>
      </c>
      <c r="AV10" s="6">
        <f>AE10+AK10+AP10+AU10</f>
        <v>1864705</v>
      </c>
      <c r="AW10" s="7">
        <v>1.018</v>
      </c>
      <c r="AX10" s="6">
        <v>1</v>
      </c>
      <c r="AY10" s="6">
        <f>ROUND(AV10*AW10*AX10,0)</f>
        <v>1898270</v>
      </c>
      <c r="AZ10" s="6">
        <f>ROUND(AY10*5%/100%,0)</f>
        <v>94914</v>
      </c>
      <c r="BA10" s="6">
        <f>ROUND(AY10-AZ10,0)</f>
        <v>1803356</v>
      </c>
      <c r="BB10" s="27">
        <f>ROUND(AV10*AW10*AX10,0)</f>
        <v>1898270</v>
      </c>
      <c r="BC10" s="27">
        <f>ROUND(BB10*5/100,0)</f>
        <v>94914</v>
      </c>
      <c r="BD10" s="27">
        <f>BB10-BC10</f>
        <v>1803356</v>
      </c>
      <c r="BE10" s="29">
        <v>1</v>
      </c>
      <c r="BF10" s="27">
        <f>ROUND(AV10*AW10*BE10,0)</f>
        <v>1898270</v>
      </c>
      <c r="BG10" s="27">
        <f>ROUND(BF10*5/100,0)</f>
        <v>94914</v>
      </c>
      <c r="BH10" s="27">
        <f>BF10-BG10</f>
        <v>1803356</v>
      </c>
    </row>
    <row r="11" spans="1:60">
      <c r="A11" s="4" t="s">
        <v>120</v>
      </c>
      <c r="B11" s="6"/>
      <c r="C11" s="6"/>
      <c r="D11" s="6"/>
      <c r="E11" s="6">
        <f t="shared" ref="E11:E38" si="0">B11*C11*D11</f>
        <v>0</v>
      </c>
      <c r="F11" s="30">
        <v>231</v>
      </c>
      <c r="G11" s="30">
        <v>63.48</v>
      </c>
      <c r="H11" s="30">
        <v>2.8</v>
      </c>
      <c r="I11" s="30">
        <v>12</v>
      </c>
      <c r="J11" s="6">
        <f t="shared" ref="J11:J37" si="1">ROUND(F11*G11*H11*I11,0)</f>
        <v>492706</v>
      </c>
      <c r="K11" s="6"/>
      <c r="L11" s="6"/>
      <c r="M11" s="6"/>
      <c r="N11" s="30"/>
      <c r="O11" s="6"/>
      <c r="P11" s="31">
        <v>0</v>
      </c>
      <c r="Q11" s="30">
        <v>108</v>
      </c>
      <c r="R11" s="30">
        <v>18</v>
      </c>
      <c r="S11" s="30">
        <v>13.03</v>
      </c>
      <c r="T11" s="30">
        <v>5.86</v>
      </c>
      <c r="U11" s="30">
        <v>7</v>
      </c>
      <c r="V11" s="6">
        <f>ROUND(Q11*R11*S11*T11*U11,0)</f>
        <v>1039050</v>
      </c>
      <c r="W11" s="30">
        <v>3</v>
      </c>
      <c r="X11" s="30">
        <v>18</v>
      </c>
      <c r="Y11" s="30">
        <v>36.700000000000003</v>
      </c>
      <c r="Z11" s="30">
        <v>2.74</v>
      </c>
      <c r="AA11" s="30">
        <v>7</v>
      </c>
      <c r="AB11" s="6">
        <f t="shared" ref="AB11:AB38" si="2">ROUND(W11*X11*Y11*Z11*AA11,0)</f>
        <v>38011</v>
      </c>
      <c r="AC11" s="6">
        <f t="shared" ref="AC11:AC38" si="3">E11+J11+P11+V11+AB11</f>
        <v>1569767</v>
      </c>
      <c r="AD11" s="6">
        <v>1</v>
      </c>
      <c r="AE11" s="6">
        <f t="shared" ref="AE11:AE38" si="4">AC11*AD11</f>
        <v>1569767</v>
      </c>
      <c r="AF11" s="6"/>
      <c r="AG11" s="30"/>
      <c r="AH11" s="30"/>
      <c r="AI11" s="30"/>
      <c r="AJ11" s="30"/>
      <c r="AK11" s="6">
        <v>0</v>
      </c>
      <c r="AL11" s="6"/>
      <c r="AM11" s="6"/>
      <c r="AN11" s="6"/>
      <c r="AO11" s="6"/>
      <c r="AP11" s="6">
        <v>0</v>
      </c>
      <c r="AQ11" s="30"/>
      <c r="AR11" s="30"/>
      <c r="AS11" s="30"/>
      <c r="AT11" s="30"/>
      <c r="AU11" s="6">
        <v>0</v>
      </c>
      <c r="AV11" s="6">
        <f t="shared" ref="AV11:AV39" si="5">AE11+AK11+AP11+AU11</f>
        <v>1569767</v>
      </c>
      <c r="AW11" s="7">
        <v>1.018</v>
      </c>
      <c r="AX11" s="6">
        <v>1</v>
      </c>
      <c r="AY11" s="6">
        <f t="shared" ref="AY11:AY37" si="6">ROUND(AV11*AW11*AX11,0)</f>
        <v>1598023</v>
      </c>
      <c r="AZ11" s="6">
        <f t="shared" ref="AZ11:AZ38" si="7">ROUND(AY11*5%/100%,0)</f>
        <v>79901</v>
      </c>
      <c r="BA11" s="6">
        <f t="shared" ref="BA11:BA37" si="8">ROUND(AY11-AZ11,0)</f>
        <v>1518122</v>
      </c>
      <c r="BB11" s="27">
        <f t="shared" ref="BB11:BB38" si="9">ROUND(AV11*AW11*AX11,0)</f>
        <v>1598023</v>
      </c>
      <c r="BC11" s="27">
        <f t="shared" ref="BC11:BC38" si="10">ROUND(BB11*5/100,0)</f>
        <v>79901</v>
      </c>
      <c r="BD11" s="27">
        <f t="shared" ref="BD11:BD37" si="11">BB11-BC11</f>
        <v>1518122</v>
      </c>
      <c r="BE11" s="29">
        <v>1</v>
      </c>
      <c r="BF11" s="27">
        <f t="shared" ref="BF11:BF37" si="12">ROUND(AV11*AW11*BE11,0)</f>
        <v>1598023</v>
      </c>
      <c r="BG11" s="27">
        <f t="shared" ref="BG11:BG37" si="13">ROUND(BF11*5/100,0)</f>
        <v>79901</v>
      </c>
      <c r="BH11" s="27">
        <f t="shared" ref="BH11:BH37" si="14">BF11-BG11</f>
        <v>1518122</v>
      </c>
    </row>
    <row r="12" spans="1:60">
      <c r="A12" s="4" t="s">
        <v>121</v>
      </c>
      <c r="B12" s="6"/>
      <c r="C12" s="6"/>
      <c r="D12" s="6"/>
      <c r="E12" s="6">
        <f t="shared" si="0"/>
        <v>0</v>
      </c>
      <c r="F12" s="30">
        <v>204</v>
      </c>
      <c r="G12" s="30">
        <v>55.76</v>
      </c>
      <c r="H12" s="30">
        <v>3.38</v>
      </c>
      <c r="I12" s="30">
        <v>12</v>
      </c>
      <c r="J12" s="6">
        <f t="shared" si="1"/>
        <v>461372</v>
      </c>
      <c r="K12" s="6">
        <v>19</v>
      </c>
      <c r="L12" s="6">
        <v>18</v>
      </c>
      <c r="M12" s="6">
        <v>0.03</v>
      </c>
      <c r="N12" s="30">
        <v>2157.31</v>
      </c>
      <c r="O12" s="6">
        <v>7</v>
      </c>
      <c r="P12" s="26">
        <f>ROUND(K12*L12*M12*N12*O12,0)</f>
        <v>154938</v>
      </c>
      <c r="Q12" s="30">
        <v>105</v>
      </c>
      <c r="R12" s="30">
        <v>18</v>
      </c>
      <c r="S12" s="30">
        <v>13.03</v>
      </c>
      <c r="T12" s="30">
        <v>5.86</v>
      </c>
      <c r="U12" s="30">
        <v>7</v>
      </c>
      <c r="V12" s="6">
        <f t="shared" ref="V12:V37" si="15">ROUND(Q12*R12*S12*T12*U12,0)</f>
        <v>1010187</v>
      </c>
      <c r="W12" s="30"/>
      <c r="X12" s="30"/>
      <c r="Y12" s="30"/>
      <c r="Z12" s="30"/>
      <c r="AA12" s="30"/>
      <c r="AB12" s="6">
        <f t="shared" si="2"/>
        <v>0</v>
      </c>
      <c r="AC12" s="6">
        <f>AB12+V12+P12+J12+E12</f>
        <v>1626497</v>
      </c>
      <c r="AD12" s="6">
        <v>1</v>
      </c>
      <c r="AE12" s="6">
        <f t="shared" si="4"/>
        <v>1626497</v>
      </c>
      <c r="AF12" s="6"/>
      <c r="AG12" s="30">
        <v>20</v>
      </c>
      <c r="AH12" s="30">
        <v>18</v>
      </c>
      <c r="AI12" s="30">
        <v>11.1</v>
      </c>
      <c r="AJ12" s="30">
        <v>12</v>
      </c>
      <c r="AK12" s="6">
        <f>ROUND(AG12*AH12*AI12*AJ12,0)</f>
        <v>47952</v>
      </c>
      <c r="AL12" s="6">
        <v>28</v>
      </c>
      <c r="AM12" s="6">
        <v>18</v>
      </c>
      <c r="AN12" s="6">
        <v>7.88</v>
      </c>
      <c r="AO12" s="6">
        <v>12</v>
      </c>
      <c r="AP12" s="6">
        <f>ROUND(AL12*AM12*AN12*AO12,0)</f>
        <v>47658</v>
      </c>
      <c r="AQ12" s="30"/>
      <c r="AR12" s="30"/>
      <c r="AS12" s="30"/>
      <c r="AT12" s="30"/>
      <c r="AU12" s="6">
        <v>0</v>
      </c>
      <c r="AV12" s="6">
        <f t="shared" si="5"/>
        <v>1722107</v>
      </c>
      <c r="AW12" s="7">
        <v>1.018</v>
      </c>
      <c r="AX12" s="6">
        <v>1</v>
      </c>
      <c r="AY12" s="6">
        <f t="shared" si="6"/>
        <v>1753105</v>
      </c>
      <c r="AZ12" s="6">
        <f t="shared" si="7"/>
        <v>87655</v>
      </c>
      <c r="BA12" s="6">
        <f t="shared" si="8"/>
        <v>1665450</v>
      </c>
      <c r="BB12" s="27">
        <f t="shared" si="9"/>
        <v>1753105</v>
      </c>
      <c r="BC12" s="27">
        <f t="shared" si="10"/>
        <v>87655</v>
      </c>
      <c r="BD12" s="27">
        <f t="shared" si="11"/>
        <v>1665450</v>
      </c>
      <c r="BE12" s="29">
        <v>1</v>
      </c>
      <c r="BF12" s="27">
        <f t="shared" si="12"/>
        <v>1753105</v>
      </c>
      <c r="BG12" s="27">
        <f t="shared" si="13"/>
        <v>87655</v>
      </c>
      <c r="BH12" s="27">
        <f t="shared" si="14"/>
        <v>1665450</v>
      </c>
    </row>
    <row r="13" spans="1:60">
      <c r="A13" s="4" t="s">
        <v>122</v>
      </c>
      <c r="B13" s="6"/>
      <c r="C13" s="6"/>
      <c r="D13" s="6"/>
      <c r="E13" s="6">
        <f t="shared" si="0"/>
        <v>0</v>
      </c>
      <c r="F13" s="30">
        <v>200</v>
      </c>
      <c r="G13" s="30">
        <v>58.75</v>
      </c>
      <c r="H13" s="30">
        <v>2.87</v>
      </c>
      <c r="I13" s="30">
        <v>12</v>
      </c>
      <c r="J13" s="6">
        <f t="shared" si="1"/>
        <v>404670</v>
      </c>
      <c r="K13" s="6"/>
      <c r="L13" s="6"/>
      <c r="M13" s="6"/>
      <c r="N13" s="30"/>
      <c r="O13" s="6"/>
      <c r="P13" s="31"/>
      <c r="Q13" s="30">
        <v>90</v>
      </c>
      <c r="R13" s="30">
        <v>18</v>
      </c>
      <c r="S13" s="30">
        <v>13.03</v>
      </c>
      <c r="T13" s="30">
        <v>5.86</v>
      </c>
      <c r="U13" s="30">
        <v>7</v>
      </c>
      <c r="V13" s="6">
        <f t="shared" si="15"/>
        <v>865875</v>
      </c>
      <c r="W13" s="30"/>
      <c r="X13" s="30"/>
      <c r="Y13" s="30"/>
      <c r="Z13" s="30"/>
      <c r="AA13" s="30"/>
      <c r="AB13" s="6">
        <f t="shared" si="2"/>
        <v>0</v>
      </c>
      <c r="AC13" s="6">
        <f t="shared" si="3"/>
        <v>1270545</v>
      </c>
      <c r="AD13" s="6">
        <v>1</v>
      </c>
      <c r="AE13" s="6">
        <f t="shared" si="4"/>
        <v>1270545</v>
      </c>
      <c r="AF13" s="6"/>
      <c r="AG13" s="30"/>
      <c r="AH13" s="30"/>
      <c r="AI13" s="30"/>
      <c r="AJ13" s="30"/>
      <c r="AK13" s="6">
        <f t="shared" ref="AK13:AK37" si="16">ROUND(AG13*AH13*AI13*AJ13,0)</f>
        <v>0</v>
      </c>
      <c r="AL13" s="6">
        <f t="shared" ref="AL13:AL34" si="17">AM13/18</f>
        <v>0</v>
      </c>
      <c r="AM13" s="6"/>
      <c r="AN13" s="6"/>
      <c r="AO13" s="6"/>
      <c r="AP13" s="6">
        <f t="shared" ref="AP13:AP37" si="18">ROUND(AL13*AM13*AN13*AO13,0)</f>
        <v>0</v>
      </c>
      <c r="AQ13" s="30">
        <v>2</v>
      </c>
      <c r="AR13" s="30">
        <v>18</v>
      </c>
      <c r="AS13" s="30">
        <v>91.02</v>
      </c>
      <c r="AT13" s="30">
        <v>12</v>
      </c>
      <c r="AU13" s="6">
        <f>ROUND(AQ13*AR13*AS13*AT13,0)</f>
        <v>39321</v>
      </c>
      <c r="AV13" s="6">
        <f t="shared" si="5"/>
        <v>1309866</v>
      </c>
      <c r="AW13" s="7">
        <v>1.018</v>
      </c>
      <c r="AX13" s="6">
        <v>1</v>
      </c>
      <c r="AY13" s="6">
        <f t="shared" si="6"/>
        <v>1333444</v>
      </c>
      <c r="AZ13" s="6">
        <f t="shared" si="7"/>
        <v>66672</v>
      </c>
      <c r="BA13" s="6">
        <f t="shared" si="8"/>
        <v>1266772</v>
      </c>
      <c r="BB13" s="27">
        <f t="shared" si="9"/>
        <v>1333444</v>
      </c>
      <c r="BC13" s="27">
        <f t="shared" si="10"/>
        <v>66672</v>
      </c>
      <c r="BD13" s="27">
        <f t="shared" si="11"/>
        <v>1266772</v>
      </c>
      <c r="BE13" s="29">
        <v>1</v>
      </c>
      <c r="BF13" s="27">
        <f t="shared" si="12"/>
        <v>1333444</v>
      </c>
      <c r="BG13" s="27">
        <f t="shared" si="13"/>
        <v>66672</v>
      </c>
      <c r="BH13" s="27">
        <f t="shared" si="14"/>
        <v>1266772</v>
      </c>
    </row>
    <row r="14" spans="1:60">
      <c r="A14" s="4" t="s">
        <v>123</v>
      </c>
      <c r="B14" s="6">
        <v>9</v>
      </c>
      <c r="C14" s="6">
        <v>2</v>
      </c>
      <c r="D14" s="6">
        <v>5100</v>
      </c>
      <c r="E14" s="6">
        <f t="shared" si="0"/>
        <v>91800</v>
      </c>
      <c r="F14" s="30">
        <v>129</v>
      </c>
      <c r="G14" s="30">
        <v>55.88</v>
      </c>
      <c r="H14" s="30">
        <v>2.8</v>
      </c>
      <c r="I14" s="30">
        <v>12</v>
      </c>
      <c r="J14" s="6">
        <f t="shared" si="1"/>
        <v>242206</v>
      </c>
      <c r="K14" s="6"/>
      <c r="L14" s="6"/>
      <c r="M14" s="6"/>
      <c r="N14" s="30"/>
      <c r="O14" s="6"/>
      <c r="P14" s="31"/>
      <c r="Q14" s="30">
        <v>39</v>
      </c>
      <c r="R14" s="30">
        <v>18</v>
      </c>
      <c r="S14" s="30">
        <v>13.03</v>
      </c>
      <c r="T14" s="30">
        <v>5.86</v>
      </c>
      <c r="U14" s="30">
        <v>7</v>
      </c>
      <c r="V14" s="6">
        <f t="shared" si="15"/>
        <v>375212</v>
      </c>
      <c r="W14" s="30"/>
      <c r="X14" s="30"/>
      <c r="Y14" s="30"/>
      <c r="Z14" s="30"/>
      <c r="AA14" s="30"/>
      <c r="AB14" s="6">
        <f t="shared" si="2"/>
        <v>0</v>
      </c>
      <c r="AC14" s="6">
        <f t="shared" si="3"/>
        <v>709218</v>
      </c>
      <c r="AD14" s="6">
        <v>1</v>
      </c>
      <c r="AE14" s="6">
        <f t="shared" si="4"/>
        <v>709218</v>
      </c>
      <c r="AF14" s="6"/>
      <c r="AG14" s="30"/>
      <c r="AH14" s="30"/>
      <c r="AI14" s="30"/>
      <c r="AJ14" s="30"/>
      <c r="AK14" s="6">
        <f t="shared" si="16"/>
        <v>0</v>
      </c>
      <c r="AL14" s="6">
        <f t="shared" si="17"/>
        <v>0</v>
      </c>
      <c r="AM14" s="6"/>
      <c r="AN14" s="6"/>
      <c r="AO14" s="6"/>
      <c r="AP14" s="6">
        <f t="shared" si="18"/>
        <v>0</v>
      </c>
      <c r="AQ14" s="30"/>
      <c r="AR14" s="30"/>
      <c r="AS14" s="30"/>
      <c r="AT14" s="30"/>
      <c r="AU14" s="6">
        <f t="shared" ref="AU14:AU38" si="19">ROUND(AQ14*AR14*AS14*AT14,0)</f>
        <v>0</v>
      </c>
      <c r="AV14" s="6">
        <f t="shared" si="5"/>
        <v>709218</v>
      </c>
      <c r="AW14" s="7">
        <v>1.018</v>
      </c>
      <c r="AX14" s="6">
        <v>1</v>
      </c>
      <c r="AY14" s="6">
        <f t="shared" si="6"/>
        <v>721984</v>
      </c>
      <c r="AZ14" s="6">
        <f t="shared" si="7"/>
        <v>36099</v>
      </c>
      <c r="BA14" s="6">
        <f t="shared" si="8"/>
        <v>685885</v>
      </c>
      <c r="BB14" s="27">
        <f t="shared" si="9"/>
        <v>721984</v>
      </c>
      <c r="BC14" s="27">
        <f t="shared" si="10"/>
        <v>36099</v>
      </c>
      <c r="BD14" s="27">
        <f t="shared" si="11"/>
        <v>685885</v>
      </c>
      <c r="BE14" s="29">
        <v>1</v>
      </c>
      <c r="BF14" s="27">
        <f t="shared" si="12"/>
        <v>721984</v>
      </c>
      <c r="BG14" s="27">
        <f t="shared" si="13"/>
        <v>36099</v>
      </c>
      <c r="BH14" s="27">
        <f t="shared" si="14"/>
        <v>685885</v>
      </c>
    </row>
    <row r="15" spans="1:60">
      <c r="A15" s="4" t="s">
        <v>124</v>
      </c>
      <c r="B15" s="6">
        <v>1</v>
      </c>
      <c r="C15" s="6">
        <v>2</v>
      </c>
      <c r="D15" s="6">
        <v>5000</v>
      </c>
      <c r="E15" s="6">
        <f t="shared" si="0"/>
        <v>10000</v>
      </c>
      <c r="F15" s="30">
        <v>143</v>
      </c>
      <c r="G15" s="30">
        <v>82.16</v>
      </c>
      <c r="H15" s="30">
        <v>2.8</v>
      </c>
      <c r="I15" s="30">
        <v>12</v>
      </c>
      <c r="J15" s="6">
        <f t="shared" si="1"/>
        <v>394762</v>
      </c>
      <c r="K15" s="6">
        <v>17</v>
      </c>
      <c r="L15" s="6">
        <v>18</v>
      </c>
      <c r="M15" s="6">
        <v>0.02</v>
      </c>
      <c r="N15" s="30">
        <v>2328.2800000000002</v>
      </c>
      <c r="O15" s="6">
        <v>7</v>
      </c>
      <c r="P15" s="32">
        <f t="shared" ref="P15:P37" si="20">ROUND(K15*L15*M15*N15*O15,0)</f>
        <v>99744</v>
      </c>
      <c r="Q15" s="30">
        <v>71</v>
      </c>
      <c r="R15" s="30">
        <v>18</v>
      </c>
      <c r="S15" s="30">
        <v>13.03</v>
      </c>
      <c r="T15" s="30">
        <v>5.86</v>
      </c>
      <c r="U15" s="30">
        <v>7</v>
      </c>
      <c r="V15" s="6">
        <f t="shared" si="15"/>
        <v>683079</v>
      </c>
      <c r="W15" s="30"/>
      <c r="X15" s="30"/>
      <c r="Y15" s="30"/>
      <c r="Z15" s="30"/>
      <c r="AA15" s="30"/>
      <c r="AB15" s="6">
        <f t="shared" si="2"/>
        <v>0</v>
      </c>
      <c r="AC15" s="6">
        <f t="shared" si="3"/>
        <v>1187585</v>
      </c>
      <c r="AD15" s="6">
        <v>1</v>
      </c>
      <c r="AE15" s="6">
        <f t="shared" si="4"/>
        <v>1187585</v>
      </c>
      <c r="AF15" s="6"/>
      <c r="AG15" s="30"/>
      <c r="AH15" s="30"/>
      <c r="AI15" s="30"/>
      <c r="AJ15" s="30"/>
      <c r="AK15" s="6">
        <f t="shared" si="16"/>
        <v>0</v>
      </c>
      <c r="AL15" s="6">
        <f t="shared" si="17"/>
        <v>0</v>
      </c>
      <c r="AM15" s="6"/>
      <c r="AN15" s="6"/>
      <c r="AO15" s="6"/>
      <c r="AP15" s="6">
        <f t="shared" si="18"/>
        <v>0</v>
      </c>
      <c r="AQ15" s="30"/>
      <c r="AR15" s="30"/>
      <c r="AS15" s="30"/>
      <c r="AT15" s="30"/>
      <c r="AU15" s="6">
        <f t="shared" si="19"/>
        <v>0</v>
      </c>
      <c r="AV15" s="6">
        <f t="shared" si="5"/>
        <v>1187585</v>
      </c>
      <c r="AW15" s="7">
        <v>1.018</v>
      </c>
      <c r="AX15" s="6">
        <v>1</v>
      </c>
      <c r="AY15" s="6">
        <f t="shared" si="6"/>
        <v>1208962</v>
      </c>
      <c r="AZ15" s="6">
        <f t="shared" si="7"/>
        <v>60448</v>
      </c>
      <c r="BA15" s="6">
        <f t="shared" si="8"/>
        <v>1148514</v>
      </c>
      <c r="BB15" s="27">
        <f t="shared" si="9"/>
        <v>1208962</v>
      </c>
      <c r="BC15" s="27">
        <f t="shared" si="10"/>
        <v>60448</v>
      </c>
      <c r="BD15" s="27">
        <f t="shared" si="11"/>
        <v>1148514</v>
      </c>
      <c r="BE15" s="29">
        <v>1</v>
      </c>
      <c r="BF15" s="27">
        <f t="shared" si="12"/>
        <v>1208962</v>
      </c>
      <c r="BG15" s="27">
        <f t="shared" si="13"/>
        <v>60448</v>
      </c>
      <c r="BH15" s="27">
        <f t="shared" si="14"/>
        <v>1148514</v>
      </c>
    </row>
    <row r="16" spans="1:60">
      <c r="A16" s="4" t="s">
        <v>125</v>
      </c>
      <c r="B16" s="6">
        <v>6</v>
      </c>
      <c r="C16" s="6">
        <v>2</v>
      </c>
      <c r="D16" s="6">
        <v>5000</v>
      </c>
      <c r="E16" s="6">
        <f t="shared" si="0"/>
        <v>60000</v>
      </c>
      <c r="F16" s="30">
        <v>306</v>
      </c>
      <c r="G16" s="30">
        <v>77.010000000000005</v>
      </c>
      <c r="H16" s="30">
        <v>2.8</v>
      </c>
      <c r="I16" s="30">
        <v>12</v>
      </c>
      <c r="J16" s="6">
        <f t="shared" si="1"/>
        <v>791786</v>
      </c>
      <c r="K16" s="6">
        <v>23</v>
      </c>
      <c r="L16" s="6">
        <v>18</v>
      </c>
      <c r="M16" s="6">
        <v>0.02</v>
      </c>
      <c r="N16" s="30">
        <v>2255.0500000000002</v>
      </c>
      <c r="O16" s="6">
        <v>7</v>
      </c>
      <c r="P16" s="32">
        <f t="shared" si="20"/>
        <v>130703</v>
      </c>
      <c r="Q16" s="30">
        <v>111</v>
      </c>
      <c r="R16" s="30">
        <v>18</v>
      </c>
      <c r="S16" s="30">
        <v>13.03</v>
      </c>
      <c r="T16" s="30">
        <v>5.86</v>
      </c>
      <c r="U16" s="30">
        <v>7</v>
      </c>
      <c r="V16" s="6">
        <f t="shared" si="15"/>
        <v>1067912</v>
      </c>
      <c r="W16" s="30">
        <v>1</v>
      </c>
      <c r="X16" s="30">
        <v>33</v>
      </c>
      <c r="Y16" s="30">
        <v>35.299999999999997</v>
      </c>
      <c r="Z16" s="30">
        <v>2.74</v>
      </c>
      <c r="AA16" s="30">
        <v>7</v>
      </c>
      <c r="AB16" s="6">
        <f t="shared" si="2"/>
        <v>22343</v>
      </c>
      <c r="AC16" s="6">
        <f t="shared" si="3"/>
        <v>2072744</v>
      </c>
      <c r="AD16" s="6">
        <v>1</v>
      </c>
      <c r="AE16" s="6">
        <f t="shared" si="4"/>
        <v>2072744</v>
      </c>
      <c r="AF16" s="6"/>
      <c r="AG16" s="30"/>
      <c r="AH16" s="30"/>
      <c r="AI16" s="30"/>
      <c r="AJ16" s="30"/>
      <c r="AK16" s="6">
        <f t="shared" si="16"/>
        <v>0</v>
      </c>
      <c r="AL16" s="6">
        <f t="shared" si="17"/>
        <v>0</v>
      </c>
      <c r="AM16" s="6"/>
      <c r="AN16" s="6"/>
      <c r="AO16" s="6"/>
      <c r="AP16" s="6">
        <f t="shared" si="18"/>
        <v>0</v>
      </c>
      <c r="AQ16" s="30">
        <v>2</v>
      </c>
      <c r="AR16" s="30">
        <v>18</v>
      </c>
      <c r="AS16" s="30">
        <v>15.51</v>
      </c>
      <c r="AT16" s="30">
        <v>12</v>
      </c>
      <c r="AU16" s="6">
        <f t="shared" si="19"/>
        <v>6700</v>
      </c>
      <c r="AV16" s="6">
        <f t="shared" si="5"/>
        <v>2079444</v>
      </c>
      <c r="AW16" s="7">
        <v>1.018</v>
      </c>
      <c r="AX16" s="6">
        <v>1</v>
      </c>
      <c r="AY16" s="6">
        <f t="shared" si="6"/>
        <v>2116874</v>
      </c>
      <c r="AZ16" s="6">
        <f t="shared" si="7"/>
        <v>105844</v>
      </c>
      <c r="BA16" s="6">
        <f t="shared" si="8"/>
        <v>2011030</v>
      </c>
      <c r="BB16" s="27">
        <f t="shared" si="9"/>
        <v>2116874</v>
      </c>
      <c r="BC16" s="27">
        <f t="shared" si="10"/>
        <v>105844</v>
      </c>
      <c r="BD16" s="27">
        <f t="shared" si="11"/>
        <v>2011030</v>
      </c>
      <c r="BE16" s="29">
        <v>1</v>
      </c>
      <c r="BF16" s="27">
        <f t="shared" si="12"/>
        <v>2116874</v>
      </c>
      <c r="BG16" s="27">
        <f t="shared" si="13"/>
        <v>105844</v>
      </c>
      <c r="BH16" s="27">
        <f t="shared" si="14"/>
        <v>2011030</v>
      </c>
    </row>
    <row r="17" spans="1:60">
      <c r="A17" s="4" t="s">
        <v>126</v>
      </c>
      <c r="B17" s="6">
        <v>11</v>
      </c>
      <c r="C17" s="6">
        <v>2</v>
      </c>
      <c r="D17" s="6">
        <v>6500</v>
      </c>
      <c r="E17" s="6">
        <f t="shared" si="0"/>
        <v>143000</v>
      </c>
      <c r="F17" s="30">
        <v>196</v>
      </c>
      <c r="G17" s="30">
        <v>50.79</v>
      </c>
      <c r="H17" s="30">
        <v>3.75</v>
      </c>
      <c r="I17" s="30">
        <v>12</v>
      </c>
      <c r="J17" s="6">
        <f t="shared" si="1"/>
        <v>447968</v>
      </c>
      <c r="K17" s="6">
        <v>7</v>
      </c>
      <c r="L17" s="6">
        <v>18</v>
      </c>
      <c r="M17" s="6">
        <v>0.05</v>
      </c>
      <c r="N17" s="30">
        <v>2054.81</v>
      </c>
      <c r="O17" s="6">
        <v>7</v>
      </c>
      <c r="P17" s="32">
        <f t="shared" si="20"/>
        <v>90617</v>
      </c>
      <c r="Q17" s="30">
        <v>78</v>
      </c>
      <c r="R17" s="30">
        <v>18</v>
      </c>
      <c r="S17" s="30">
        <v>13.03</v>
      </c>
      <c r="T17" s="30">
        <v>5.86</v>
      </c>
      <c r="U17" s="30">
        <v>7</v>
      </c>
      <c r="V17" s="6">
        <f t="shared" si="15"/>
        <v>750425</v>
      </c>
      <c r="W17" s="30"/>
      <c r="X17" s="30"/>
      <c r="Y17" s="30"/>
      <c r="Z17" s="30"/>
      <c r="AA17" s="30"/>
      <c r="AB17" s="6">
        <f t="shared" si="2"/>
        <v>0</v>
      </c>
      <c r="AC17" s="6">
        <f t="shared" si="3"/>
        <v>1432010</v>
      </c>
      <c r="AD17" s="6">
        <v>1</v>
      </c>
      <c r="AE17" s="6">
        <f t="shared" si="4"/>
        <v>1432010</v>
      </c>
      <c r="AF17" s="6"/>
      <c r="AG17" s="30">
        <v>24</v>
      </c>
      <c r="AH17" s="30">
        <v>18</v>
      </c>
      <c r="AI17" s="30">
        <v>7.81</v>
      </c>
      <c r="AJ17" s="30">
        <v>12</v>
      </c>
      <c r="AK17" s="6">
        <f t="shared" si="16"/>
        <v>40487</v>
      </c>
      <c r="AL17" s="6">
        <v>22</v>
      </c>
      <c r="AM17" s="6">
        <v>18</v>
      </c>
      <c r="AN17" s="6">
        <v>7.86</v>
      </c>
      <c r="AO17" s="6">
        <v>12</v>
      </c>
      <c r="AP17" s="6">
        <f t="shared" si="18"/>
        <v>37351</v>
      </c>
      <c r="AQ17" s="30"/>
      <c r="AR17" s="30"/>
      <c r="AS17" s="30"/>
      <c r="AT17" s="30"/>
      <c r="AU17" s="6">
        <f t="shared" si="19"/>
        <v>0</v>
      </c>
      <c r="AV17" s="6">
        <f t="shared" si="5"/>
        <v>1509848</v>
      </c>
      <c r="AW17" s="7">
        <v>1.018</v>
      </c>
      <c r="AX17" s="6">
        <v>1</v>
      </c>
      <c r="AY17" s="6">
        <f t="shared" si="6"/>
        <v>1537025</v>
      </c>
      <c r="AZ17" s="6">
        <f t="shared" si="7"/>
        <v>76851</v>
      </c>
      <c r="BA17" s="6">
        <f t="shared" si="8"/>
        <v>1460174</v>
      </c>
      <c r="BB17" s="27">
        <f t="shared" si="9"/>
        <v>1537025</v>
      </c>
      <c r="BC17" s="27">
        <f t="shared" si="10"/>
        <v>76851</v>
      </c>
      <c r="BD17" s="27">
        <f t="shared" si="11"/>
        <v>1460174</v>
      </c>
      <c r="BE17" s="29">
        <v>1</v>
      </c>
      <c r="BF17" s="27">
        <f t="shared" si="12"/>
        <v>1537025</v>
      </c>
      <c r="BG17" s="27">
        <f t="shared" si="13"/>
        <v>76851</v>
      </c>
      <c r="BH17" s="27">
        <f t="shared" si="14"/>
        <v>1460174</v>
      </c>
    </row>
    <row r="18" spans="1:60">
      <c r="A18" s="4" t="s">
        <v>127</v>
      </c>
      <c r="B18" s="6">
        <v>24</v>
      </c>
      <c r="C18" s="6">
        <v>2</v>
      </c>
      <c r="D18" s="6">
        <v>5036</v>
      </c>
      <c r="E18" s="6">
        <f t="shared" si="0"/>
        <v>241728</v>
      </c>
      <c r="F18" s="30">
        <v>114</v>
      </c>
      <c r="G18" s="30">
        <v>63.59</v>
      </c>
      <c r="H18" s="30">
        <v>3.27</v>
      </c>
      <c r="I18" s="30">
        <v>12</v>
      </c>
      <c r="J18" s="6">
        <f t="shared" si="1"/>
        <v>284461</v>
      </c>
      <c r="K18" s="6"/>
      <c r="L18" s="6"/>
      <c r="M18" s="6"/>
      <c r="N18" s="30"/>
      <c r="O18" s="6"/>
      <c r="P18" s="32">
        <f t="shared" si="20"/>
        <v>0</v>
      </c>
      <c r="Q18" s="30">
        <v>49</v>
      </c>
      <c r="R18" s="30">
        <v>18</v>
      </c>
      <c r="S18" s="30">
        <v>13.03</v>
      </c>
      <c r="T18" s="30">
        <v>5.86</v>
      </c>
      <c r="U18" s="30">
        <v>7</v>
      </c>
      <c r="V18" s="6">
        <f t="shared" si="15"/>
        <v>471421</v>
      </c>
      <c r="W18" s="30">
        <v>10</v>
      </c>
      <c r="X18" s="30">
        <v>18</v>
      </c>
      <c r="Y18" s="30">
        <v>35.299999999999997</v>
      </c>
      <c r="Z18" s="30">
        <v>3.26</v>
      </c>
      <c r="AA18" s="30">
        <v>7</v>
      </c>
      <c r="AB18" s="6">
        <f t="shared" si="2"/>
        <v>144998</v>
      </c>
      <c r="AC18" s="6">
        <f t="shared" si="3"/>
        <v>1142608</v>
      </c>
      <c r="AD18" s="6">
        <v>1</v>
      </c>
      <c r="AE18" s="6">
        <f t="shared" si="4"/>
        <v>1142608</v>
      </c>
      <c r="AF18" s="6"/>
      <c r="AG18" s="30">
        <v>16</v>
      </c>
      <c r="AH18" s="30">
        <v>18</v>
      </c>
      <c r="AI18" s="30">
        <v>7.02</v>
      </c>
      <c r="AJ18" s="30">
        <v>12</v>
      </c>
      <c r="AK18" s="6">
        <f t="shared" si="16"/>
        <v>24261</v>
      </c>
      <c r="AL18" s="6">
        <f t="shared" si="17"/>
        <v>0</v>
      </c>
      <c r="AM18" s="6"/>
      <c r="AN18" s="6"/>
      <c r="AO18" s="6"/>
      <c r="AP18" s="6">
        <f t="shared" si="18"/>
        <v>0</v>
      </c>
      <c r="AQ18" s="30"/>
      <c r="AR18" s="30"/>
      <c r="AS18" s="30"/>
      <c r="AT18" s="30"/>
      <c r="AU18" s="6">
        <f t="shared" si="19"/>
        <v>0</v>
      </c>
      <c r="AV18" s="6">
        <f t="shared" si="5"/>
        <v>1166869</v>
      </c>
      <c r="AW18" s="7">
        <v>1.018</v>
      </c>
      <c r="AX18" s="6">
        <v>1</v>
      </c>
      <c r="AY18" s="6">
        <f t="shared" si="6"/>
        <v>1187873</v>
      </c>
      <c r="AZ18" s="6">
        <f t="shared" si="7"/>
        <v>59394</v>
      </c>
      <c r="BA18" s="6">
        <f t="shared" si="8"/>
        <v>1128479</v>
      </c>
      <c r="BB18" s="27">
        <f t="shared" si="9"/>
        <v>1187873</v>
      </c>
      <c r="BC18" s="27">
        <f t="shared" si="10"/>
        <v>59394</v>
      </c>
      <c r="BD18" s="27">
        <f t="shared" si="11"/>
        <v>1128479</v>
      </c>
      <c r="BE18" s="29">
        <v>1</v>
      </c>
      <c r="BF18" s="27">
        <f t="shared" si="12"/>
        <v>1187873</v>
      </c>
      <c r="BG18" s="27">
        <f t="shared" si="13"/>
        <v>59394</v>
      </c>
      <c r="BH18" s="27">
        <f t="shared" si="14"/>
        <v>1128479</v>
      </c>
    </row>
    <row r="19" spans="1:60">
      <c r="A19" s="4" t="s">
        <v>128</v>
      </c>
      <c r="B19" s="6">
        <v>11</v>
      </c>
      <c r="C19" s="6">
        <v>2</v>
      </c>
      <c r="D19" s="6">
        <v>6629</v>
      </c>
      <c r="E19" s="6">
        <f t="shared" si="0"/>
        <v>145838</v>
      </c>
      <c r="F19" s="30">
        <v>246</v>
      </c>
      <c r="G19" s="30">
        <v>53.41</v>
      </c>
      <c r="H19" s="30">
        <v>3.28</v>
      </c>
      <c r="I19" s="30">
        <v>12</v>
      </c>
      <c r="J19" s="6">
        <f t="shared" si="1"/>
        <v>517146</v>
      </c>
      <c r="K19" s="6">
        <v>14</v>
      </c>
      <c r="L19" s="6">
        <v>18</v>
      </c>
      <c r="M19" s="6">
        <v>0.03</v>
      </c>
      <c r="N19" s="30">
        <v>1447.33</v>
      </c>
      <c r="O19" s="6">
        <v>7</v>
      </c>
      <c r="P19" s="32">
        <f t="shared" si="20"/>
        <v>76593</v>
      </c>
      <c r="Q19" s="30">
        <v>103</v>
      </c>
      <c r="R19" s="30">
        <v>18</v>
      </c>
      <c r="S19" s="30">
        <v>13.03</v>
      </c>
      <c r="T19" s="30">
        <v>5.86</v>
      </c>
      <c r="U19" s="30">
        <v>7</v>
      </c>
      <c r="V19" s="6">
        <f t="shared" si="15"/>
        <v>990946</v>
      </c>
      <c r="W19" s="30"/>
      <c r="X19" s="30"/>
      <c r="Y19" s="30"/>
      <c r="Z19" s="30"/>
      <c r="AA19" s="30"/>
      <c r="AB19" s="6">
        <f t="shared" si="2"/>
        <v>0</v>
      </c>
      <c r="AC19" s="6">
        <f t="shared" si="3"/>
        <v>1730523</v>
      </c>
      <c r="AD19" s="6">
        <v>1</v>
      </c>
      <c r="AE19" s="6">
        <f t="shared" si="4"/>
        <v>1730523</v>
      </c>
      <c r="AF19" s="6"/>
      <c r="AG19" s="30">
        <v>19</v>
      </c>
      <c r="AH19" s="30">
        <v>18</v>
      </c>
      <c r="AI19" s="30">
        <v>10.199999999999999</v>
      </c>
      <c r="AJ19" s="30">
        <v>12</v>
      </c>
      <c r="AK19" s="6">
        <f t="shared" si="16"/>
        <v>41861</v>
      </c>
      <c r="AL19" s="6">
        <v>23</v>
      </c>
      <c r="AM19" s="6">
        <v>18</v>
      </c>
      <c r="AN19" s="6">
        <v>7.88</v>
      </c>
      <c r="AO19" s="6">
        <v>12</v>
      </c>
      <c r="AP19" s="6">
        <f t="shared" si="18"/>
        <v>39148</v>
      </c>
      <c r="AQ19" s="30">
        <v>2</v>
      </c>
      <c r="AR19" s="30">
        <v>18</v>
      </c>
      <c r="AS19" s="30">
        <v>54.71</v>
      </c>
      <c r="AT19" s="30">
        <v>12</v>
      </c>
      <c r="AU19" s="6">
        <f t="shared" si="19"/>
        <v>23635</v>
      </c>
      <c r="AV19" s="6">
        <f t="shared" si="5"/>
        <v>1835167</v>
      </c>
      <c r="AW19" s="7">
        <v>1.018</v>
      </c>
      <c r="AX19" s="6">
        <v>1</v>
      </c>
      <c r="AY19" s="6">
        <f t="shared" si="6"/>
        <v>1868200</v>
      </c>
      <c r="AZ19" s="6">
        <f t="shared" si="7"/>
        <v>93410</v>
      </c>
      <c r="BA19" s="6">
        <f t="shared" si="8"/>
        <v>1774790</v>
      </c>
      <c r="BB19" s="27">
        <f t="shared" si="9"/>
        <v>1868200</v>
      </c>
      <c r="BC19" s="27">
        <f t="shared" si="10"/>
        <v>93410</v>
      </c>
      <c r="BD19" s="27">
        <f t="shared" si="11"/>
        <v>1774790</v>
      </c>
      <c r="BE19" s="29">
        <v>1</v>
      </c>
      <c r="BF19" s="27">
        <f t="shared" si="12"/>
        <v>1868200</v>
      </c>
      <c r="BG19" s="27">
        <f t="shared" si="13"/>
        <v>93410</v>
      </c>
      <c r="BH19" s="27">
        <f t="shared" si="14"/>
        <v>1774790</v>
      </c>
    </row>
    <row r="20" spans="1:60">
      <c r="A20" s="4" t="s">
        <v>129</v>
      </c>
      <c r="B20" s="6"/>
      <c r="C20" s="6"/>
      <c r="D20" s="6"/>
      <c r="E20" s="6">
        <f t="shared" si="0"/>
        <v>0</v>
      </c>
      <c r="F20" s="30">
        <v>307</v>
      </c>
      <c r="G20" s="30">
        <v>43.99</v>
      </c>
      <c r="H20" s="30">
        <v>3.44</v>
      </c>
      <c r="I20" s="30">
        <v>12</v>
      </c>
      <c r="J20" s="6">
        <f t="shared" si="1"/>
        <v>557484</v>
      </c>
      <c r="K20" s="6">
        <v>10</v>
      </c>
      <c r="L20" s="6">
        <v>18</v>
      </c>
      <c r="M20" s="6">
        <v>0.02</v>
      </c>
      <c r="N20" s="30">
        <v>1343.11</v>
      </c>
      <c r="O20" s="6">
        <v>7</v>
      </c>
      <c r="P20" s="32">
        <f t="shared" si="20"/>
        <v>33846</v>
      </c>
      <c r="Q20" s="30">
        <v>133</v>
      </c>
      <c r="R20" s="30">
        <v>18</v>
      </c>
      <c r="S20" s="30">
        <v>13.03</v>
      </c>
      <c r="T20" s="30">
        <v>5.86</v>
      </c>
      <c r="U20" s="30">
        <v>7</v>
      </c>
      <c r="V20" s="6">
        <f t="shared" si="15"/>
        <v>1279570</v>
      </c>
      <c r="W20" s="30"/>
      <c r="X20" s="30"/>
      <c r="Y20" s="30"/>
      <c r="Z20" s="30"/>
      <c r="AA20" s="30"/>
      <c r="AB20" s="6">
        <f t="shared" si="2"/>
        <v>0</v>
      </c>
      <c r="AC20" s="6">
        <f t="shared" si="3"/>
        <v>1870900</v>
      </c>
      <c r="AD20" s="6">
        <v>1</v>
      </c>
      <c r="AE20" s="6">
        <f t="shared" si="4"/>
        <v>1870900</v>
      </c>
      <c r="AF20" s="6"/>
      <c r="AG20" s="30"/>
      <c r="AH20" s="30"/>
      <c r="AI20" s="30"/>
      <c r="AJ20" s="30"/>
      <c r="AK20" s="6">
        <f t="shared" si="16"/>
        <v>0</v>
      </c>
      <c r="AL20" s="6">
        <v>12</v>
      </c>
      <c r="AM20" s="6">
        <v>18</v>
      </c>
      <c r="AN20" s="6">
        <v>8.4399800000000003</v>
      </c>
      <c r="AO20" s="6">
        <v>12</v>
      </c>
      <c r="AP20" s="6">
        <f t="shared" si="18"/>
        <v>21876</v>
      </c>
      <c r="AQ20" s="30"/>
      <c r="AR20" s="30"/>
      <c r="AS20" s="30"/>
      <c r="AT20" s="30"/>
      <c r="AU20" s="6">
        <f t="shared" si="19"/>
        <v>0</v>
      </c>
      <c r="AV20" s="6">
        <f t="shared" si="5"/>
        <v>1892776</v>
      </c>
      <c r="AW20" s="7">
        <v>1.018</v>
      </c>
      <c r="AX20" s="6">
        <v>1</v>
      </c>
      <c r="AY20" s="6">
        <f t="shared" si="6"/>
        <v>1926846</v>
      </c>
      <c r="AZ20" s="6">
        <f t="shared" si="7"/>
        <v>96342</v>
      </c>
      <c r="BA20" s="6">
        <f t="shared" si="8"/>
        <v>1830504</v>
      </c>
      <c r="BB20" s="27">
        <f t="shared" si="9"/>
        <v>1926846</v>
      </c>
      <c r="BC20" s="27">
        <f t="shared" si="10"/>
        <v>96342</v>
      </c>
      <c r="BD20" s="27">
        <f t="shared" si="11"/>
        <v>1830504</v>
      </c>
      <c r="BE20" s="29">
        <v>1</v>
      </c>
      <c r="BF20" s="27">
        <f t="shared" si="12"/>
        <v>1926846</v>
      </c>
      <c r="BG20" s="27">
        <f t="shared" si="13"/>
        <v>96342</v>
      </c>
      <c r="BH20" s="27">
        <f t="shared" si="14"/>
        <v>1830504</v>
      </c>
    </row>
    <row r="21" spans="1:60">
      <c r="A21" s="4" t="s">
        <v>130</v>
      </c>
      <c r="B21" s="6">
        <v>4</v>
      </c>
      <c r="C21" s="6">
        <v>2</v>
      </c>
      <c r="D21" s="6">
        <v>5100</v>
      </c>
      <c r="E21" s="6">
        <f t="shared" si="0"/>
        <v>40800</v>
      </c>
      <c r="F21" s="30">
        <v>109</v>
      </c>
      <c r="G21" s="30">
        <v>68.19</v>
      </c>
      <c r="H21" s="30">
        <v>2.8</v>
      </c>
      <c r="I21" s="30">
        <v>12</v>
      </c>
      <c r="J21" s="6">
        <f t="shared" si="1"/>
        <v>249739</v>
      </c>
      <c r="K21" s="6">
        <v>24</v>
      </c>
      <c r="L21" s="6">
        <v>18</v>
      </c>
      <c r="M21" s="6">
        <v>0.03</v>
      </c>
      <c r="N21" s="30">
        <v>635.77</v>
      </c>
      <c r="O21" s="6">
        <v>7</v>
      </c>
      <c r="P21" s="32">
        <f t="shared" si="20"/>
        <v>57677</v>
      </c>
      <c r="Q21" s="30">
        <v>40</v>
      </c>
      <c r="R21" s="30">
        <v>18</v>
      </c>
      <c r="S21" s="30">
        <v>13.03</v>
      </c>
      <c r="T21" s="30">
        <v>5.86</v>
      </c>
      <c r="U21" s="30">
        <v>7</v>
      </c>
      <c r="V21" s="6">
        <f t="shared" si="15"/>
        <v>384833</v>
      </c>
      <c r="W21" s="30">
        <v>13</v>
      </c>
      <c r="X21" s="30">
        <v>18</v>
      </c>
      <c r="Y21" s="30">
        <v>36.700000000000003</v>
      </c>
      <c r="Z21" s="30">
        <v>2.74</v>
      </c>
      <c r="AA21" s="30">
        <v>7</v>
      </c>
      <c r="AB21" s="6">
        <f t="shared" si="2"/>
        <v>164714</v>
      </c>
      <c r="AC21" s="6">
        <f t="shared" si="3"/>
        <v>897763</v>
      </c>
      <c r="AD21" s="6">
        <v>1</v>
      </c>
      <c r="AE21" s="6">
        <f t="shared" si="4"/>
        <v>897763</v>
      </c>
      <c r="AF21" s="6"/>
      <c r="AG21" s="30"/>
      <c r="AH21" s="30"/>
      <c r="AI21" s="30"/>
      <c r="AJ21" s="30"/>
      <c r="AK21" s="6">
        <f t="shared" si="16"/>
        <v>0</v>
      </c>
      <c r="AL21" s="6">
        <f t="shared" si="17"/>
        <v>0</v>
      </c>
      <c r="AM21" s="6"/>
      <c r="AN21" s="6"/>
      <c r="AO21" s="6"/>
      <c r="AP21" s="6">
        <f t="shared" si="18"/>
        <v>0</v>
      </c>
      <c r="AQ21" s="30"/>
      <c r="AR21" s="30"/>
      <c r="AS21" s="30"/>
      <c r="AT21" s="30"/>
      <c r="AU21" s="6">
        <f t="shared" si="19"/>
        <v>0</v>
      </c>
      <c r="AV21" s="6">
        <f t="shared" si="5"/>
        <v>897763</v>
      </c>
      <c r="AW21" s="7">
        <v>1.018</v>
      </c>
      <c r="AX21" s="6">
        <v>1</v>
      </c>
      <c r="AY21" s="6">
        <f t="shared" si="6"/>
        <v>913923</v>
      </c>
      <c r="AZ21" s="6">
        <f t="shared" si="7"/>
        <v>45696</v>
      </c>
      <c r="BA21" s="6">
        <f t="shared" si="8"/>
        <v>868227</v>
      </c>
      <c r="BB21" s="27">
        <f t="shared" si="9"/>
        <v>913923</v>
      </c>
      <c r="BC21" s="27">
        <f t="shared" si="10"/>
        <v>45696</v>
      </c>
      <c r="BD21" s="27">
        <f t="shared" si="11"/>
        <v>868227</v>
      </c>
      <c r="BE21" s="29">
        <v>1</v>
      </c>
      <c r="BF21" s="27">
        <f t="shared" si="12"/>
        <v>913923</v>
      </c>
      <c r="BG21" s="27">
        <f t="shared" si="13"/>
        <v>45696</v>
      </c>
      <c r="BH21" s="27">
        <f t="shared" si="14"/>
        <v>868227</v>
      </c>
    </row>
    <row r="22" spans="1:60">
      <c r="A22" s="4" t="s">
        <v>131</v>
      </c>
      <c r="B22" s="6">
        <v>8</v>
      </c>
      <c r="C22" s="6">
        <v>2</v>
      </c>
      <c r="D22" s="6">
        <v>5500</v>
      </c>
      <c r="E22" s="6">
        <f t="shared" si="0"/>
        <v>88000</v>
      </c>
      <c r="F22" s="30">
        <v>193</v>
      </c>
      <c r="G22" s="30">
        <v>47.76</v>
      </c>
      <c r="H22" s="30">
        <v>2.8</v>
      </c>
      <c r="I22" s="30">
        <v>12</v>
      </c>
      <c r="J22" s="6">
        <f t="shared" si="1"/>
        <v>309714</v>
      </c>
      <c r="K22" s="6">
        <v>12</v>
      </c>
      <c r="L22" s="6">
        <v>18</v>
      </c>
      <c r="M22" s="6">
        <v>0.02</v>
      </c>
      <c r="N22" s="30">
        <v>2367.5</v>
      </c>
      <c r="O22" s="6">
        <v>7</v>
      </c>
      <c r="P22" s="32">
        <f t="shared" si="20"/>
        <v>71593</v>
      </c>
      <c r="Q22" s="30">
        <v>97</v>
      </c>
      <c r="R22" s="30">
        <v>18</v>
      </c>
      <c r="S22" s="30">
        <v>13.03</v>
      </c>
      <c r="T22" s="30">
        <v>5.86</v>
      </c>
      <c r="U22" s="30">
        <v>7</v>
      </c>
      <c r="V22" s="6">
        <f t="shared" si="15"/>
        <v>933221</v>
      </c>
      <c r="W22" s="30">
        <v>3</v>
      </c>
      <c r="X22" s="30">
        <v>18</v>
      </c>
      <c r="Y22" s="30">
        <v>30</v>
      </c>
      <c r="Z22" s="30">
        <v>2.74</v>
      </c>
      <c r="AA22" s="30">
        <v>7</v>
      </c>
      <c r="AB22" s="6">
        <f t="shared" si="2"/>
        <v>31072</v>
      </c>
      <c r="AC22" s="6">
        <f t="shared" si="3"/>
        <v>1433600</v>
      </c>
      <c r="AD22" s="6">
        <v>1</v>
      </c>
      <c r="AE22" s="6">
        <f t="shared" si="4"/>
        <v>1433600</v>
      </c>
      <c r="AF22" s="6"/>
      <c r="AG22" s="30"/>
      <c r="AH22" s="30"/>
      <c r="AI22" s="30"/>
      <c r="AJ22" s="30"/>
      <c r="AK22" s="6">
        <f t="shared" si="16"/>
        <v>0</v>
      </c>
      <c r="AL22" s="6">
        <v>6</v>
      </c>
      <c r="AM22" s="6">
        <v>18</v>
      </c>
      <c r="AN22" s="6">
        <v>9.15</v>
      </c>
      <c r="AO22" s="6">
        <v>12</v>
      </c>
      <c r="AP22" s="6">
        <f t="shared" si="18"/>
        <v>11858</v>
      </c>
      <c r="AQ22" s="30"/>
      <c r="AR22" s="30"/>
      <c r="AS22" s="30"/>
      <c r="AT22" s="30"/>
      <c r="AU22" s="6">
        <f t="shared" si="19"/>
        <v>0</v>
      </c>
      <c r="AV22" s="6">
        <f t="shared" si="5"/>
        <v>1445458</v>
      </c>
      <c r="AW22" s="7">
        <v>1.018</v>
      </c>
      <c r="AX22" s="6">
        <v>1</v>
      </c>
      <c r="AY22" s="6">
        <f t="shared" si="6"/>
        <v>1471476</v>
      </c>
      <c r="AZ22" s="6">
        <f t="shared" si="7"/>
        <v>73574</v>
      </c>
      <c r="BA22" s="6">
        <f t="shared" si="8"/>
        <v>1397902</v>
      </c>
      <c r="BB22" s="27">
        <f t="shared" si="9"/>
        <v>1471476</v>
      </c>
      <c r="BC22" s="27">
        <f t="shared" si="10"/>
        <v>73574</v>
      </c>
      <c r="BD22" s="27">
        <f t="shared" si="11"/>
        <v>1397902</v>
      </c>
      <c r="BE22" s="29">
        <v>1</v>
      </c>
      <c r="BF22" s="27">
        <f t="shared" si="12"/>
        <v>1471476</v>
      </c>
      <c r="BG22" s="27">
        <f t="shared" si="13"/>
        <v>73574</v>
      </c>
      <c r="BH22" s="27">
        <f t="shared" si="14"/>
        <v>1397902</v>
      </c>
    </row>
    <row r="23" spans="1:60">
      <c r="A23" s="4" t="s">
        <v>132</v>
      </c>
      <c r="B23" s="6"/>
      <c r="C23" s="6"/>
      <c r="D23" s="6"/>
      <c r="E23" s="6">
        <f t="shared" si="0"/>
        <v>0</v>
      </c>
      <c r="F23" s="30">
        <v>192</v>
      </c>
      <c r="G23" s="30">
        <v>74.209999999999994</v>
      </c>
      <c r="H23" s="30">
        <v>2.8</v>
      </c>
      <c r="I23" s="30">
        <v>12</v>
      </c>
      <c r="J23" s="6">
        <f t="shared" si="1"/>
        <v>478744</v>
      </c>
      <c r="K23" s="6"/>
      <c r="L23" s="6"/>
      <c r="M23" s="6"/>
      <c r="N23" s="30"/>
      <c r="O23" s="6"/>
      <c r="P23" s="32">
        <f t="shared" si="20"/>
        <v>0</v>
      </c>
      <c r="Q23" s="30">
        <v>116</v>
      </c>
      <c r="R23" s="30">
        <v>18</v>
      </c>
      <c r="S23" s="30">
        <v>13.03</v>
      </c>
      <c r="T23" s="30">
        <v>5.86</v>
      </c>
      <c r="U23" s="30">
        <v>7</v>
      </c>
      <c r="V23" s="6">
        <f t="shared" si="15"/>
        <v>1116016</v>
      </c>
      <c r="W23" s="30"/>
      <c r="X23" s="30"/>
      <c r="Y23" s="30"/>
      <c r="Z23" s="30"/>
      <c r="AA23" s="30"/>
      <c r="AB23" s="6">
        <f t="shared" si="2"/>
        <v>0</v>
      </c>
      <c r="AC23" s="6">
        <f t="shared" si="3"/>
        <v>1594760</v>
      </c>
      <c r="AD23" s="6">
        <v>1</v>
      </c>
      <c r="AE23" s="6">
        <f t="shared" si="4"/>
        <v>1594760</v>
      </c>
      <c r="AF23" s="6"/>
      <c r="AG23" s="30"/>
      <c r="AH23" s="30"/>
      <c r="AI23" s="30"/>
      <c r="AJ23" s="30"/>
      <c r="AK23" s="6">
        <f t="shared" si="16"/>
        <v>0</v>
      </c>
      <c r="AL23" s="6">
        <v>15</v>
      </c>
      <c r="AM23" s="6">
        <v>18</v>
      </c>
      <c r="AN23" s="6">
        <v>7.88</v>
      </c>
      <c r="AO23" s="6">
        <v>12</v>
      </c>
      <c r="AP23" s="6">
        <f t="shared" si="18"/>
        <v>25531</v>
      </c>
      <c r="AQ23" s="30">
        <v>4</v>
      </c>
      <c r="AR23" s="30">
        <v>18</v>
      </c>
      <c r="AS23" s="30">
        <v>184.73</v>
      </c>
      <c r="AT23" s="30">
        <v>12</v>
      </c>
      <c r="AU23" s="6">
        <f t="shared" si="19"/>
        <v>159607</v>
      </c>
      <c r="AV23" s="6">
        <f t="shared" si="5"/>
        <v>1779898</v>
      </c>
      <c r="AW23" s="7">
        <v>1.018</v>
      </c>
      <c r="AX23" s="6">
        <v>1</v>
      </c>
      <c r="AY23" s="6">
        <f t="shared" si="6"/>
        <v>1811936</v>
      </c>
      <c r="AZ23" s="6">
        <f t="shared" si="7"/>
        <v>90597</v>
      </c>
      <c r="BA23" s="6">
        <f t="shared" si="8"/>
        <v>1721339</v>
      </c>
      <c r="BB23" s="27">
        <f t="shared" si="9"/>
        <v>1811936</v>
      </c>
      <c r="BC23" s="27">
        <f t="shared" si="10"/>
        <v>90597</v>
      </c>
      <c r="BD23" s="27">
        <f t="shared" si="11"/>
        <v>1721339</v>
      </c>
      <c r="BE23" s="29">
        <v>1</v>
      </c>
      <c r="BF23" s="27">
        <f t="shared" si="12"/>
        <v>1811936</v>
      </c>
      <c r="BG23" s="27">
        <f t="shared" si="13"/>
        <v>90597</v>
      </c>
      <c r="BH23" s="27">
        <f t="shared" si="14"/>
        <v>1721339</v>
      </c>
    </row>
    <row r="24" spans="1:60">
      <c r="A24" s="4" t="s">
        <v>133</v>
      </c>
      <c r="B24" s="6"/>
      <c r="C24" s="6"/>
      <c r="D24" s="6"/>
      <c r="E24" s="6">
        <f t="shared" si="0"/>
        <v>0</v>
      </c>
      <c r="F24" s="30">
        <v>265</v>
      </c>
      <c r="G24" s="30">
        <v>13.13</v>
      </c>
      <c r="H24" s="30">
        <v>2.8</v>
      </c>
      <c r="I24" s="30">
        <v>12</v>
      </c>
      <c r="J24" s="6">
        <f t="shared" si="1"/>
        <v>116910</v>
      </c>
      <c r="K24" s="6">
        <v>1</v>
      </c>
      <c r="L24" s="6">
        <v>33</v>
      </c>
      <c r="M24" s="6">
        <v>0.03</v>
      </c>
      <c r="N24" s="30">
        <v>1662.9</v>
      </c>
      <c r="O24" s="6">
        <v>7</v>
      </c>
      <c r="P24" s="32">
        <f t="shared" si="20"/>
        <v>11524</v>
      </c>
      <c r="Q24" s="30">
        <v>155</v>
      </c>
      <c r="R24" s="30">
        <v>18</v>
      </c>
      <c r="S24" s="30">
        <v>13.03</v>
      </c>
      <c r="T24" s="30">
        <v>5.86</v>
      </c>
      <c r="U24" s="30">
        <v>7</v>
      </c>
      <c r="V24" s="6">
        <f t="shared" si="15"/>
        <v>1491229</v>
      </c>
      <c r="W24" s="30">
        <v>2</v>
      </c>
      <c r="X24" s="30">
        <v>18</v>
      </c>
      <c r="Y24" s="30">
        <v>36.700000000000003</v>
      </c>
      <c r="Z24" s="30">
        <v>2.74</v>
      </c>
      <c r="AA24" s="30">
        <v>7</v>
      </c>
      <c r="AB24" s="6">
        <f t="shared" si="2"/>
        <v>25341</v>
      </c>
      <c r="AC24" s="6">
        <f t="shared" si="3"/>
        <v>1645004</v>
      </c>
      <c r="AD24" s="6">
        <v>1</v>
      </c>
      <c r="AE24" s="6">
        <f t="shared" si="4"/>
        <v>1645004</v>
      </c>
      <c r="AF24" s="6"/>
      <c r="AG24" s="30"/>
      <c r="AH24" s="30"/>
      <c r="AI24" s="30"/>
      <c r="AJ24" s="30"/>
      <c r="AK24" s="6">
        <f t="shared" si="16"/>
        <v>0</v>
      </c>
      <c r="AL24" s="6">
        <f t="shared" si="17"/>
        <v>0</v>
      </c>
      <c r="AM24" s="6"/>
      <c r="AN24" s="6"/>
      <c r="AO24" s="6"/>
      <c r="AP24" s="6">
        <f t="shared" si="18"/>
        <v>0</v>
      </c>
      <c r="AQ24" s="30"/>
      <c r="AR24" s="30"/>
      <c r="AS24" s="30"/>
      <c r="AT24" s="30"/>
      <c r="AU24" s="6">
        <f t="shared" si="19"/>
        <v>0</v>
      </c>
      <c r="AV24" s="6">
        <f t="shared" si="5"/>
        <v>1645004</v>
      </c>
      <c r="AW24" s="7">
        <v>1.018</v>
      </c>
      <c r="AX24" s="6">
        <v>1</v>
      </c>
      <c r="AY24" s="6">
        <f t="shared" si="6"/>
        <v>1674614</v>
      </c>
      <c r="AZ24" s="6">
        <f t="shared" si="7"/>
        <v>83731</v>
      </c>
      <c r="BA24" s="6">
        <f t="shared" si="8"/>
        <v>1590883</v>
      </c>
      <c r="BB24" s="27">
        <f t="shared" si="9"/>
        <v>1674614</v>
      </c>
      <c r="BC24" s="27">
        <f t="shared" si="10"/>
        <v>83731</v>
      </c>
      <c r="BD24" s="27">
        <f t="shared" si="11"/>
        <v>1590883</v>
      </c>
      <c r="BE24" s="29">
        <v>1</v>
      </c>
      <c r="BF24" s="27">
        <f t="shared" si="12"/>
        <v>1674614</v>
      </c>
      <c r="BG24" s="27">
        <f t="shared" si="13"/>
        <v>83731</v>
      </c>
      <c r="BH24" s="27">
        <f t="shared" si="14"/>
        <v>1590883</v>
      </c>
    </row>
    <row r="25" spans="1:60">
      <c r="A25" s="4" t="s">
        <v>134</v>
      </c>
      <c r="B25" s="6"/>
      <c r="C25" s="6"/>
      <c r="D25" s="6"/>
      <c r="E25" s="6">
        <f t="shared" si="0"/>
        <v>0</v>
      </c>
      <c r="F25" s="30">
        <v>257</v>
      </c>
      <c r="G25" s="30">
        <v>49.34</v>
      </c>
      <c r="H25" s="30">
        <v>2.8</v>
      </c>
      <c r="I25" s="30">
        <v>12</v>
      </c>
      <c r="J25" s="6">
        <f t="shared" si="1"/>
        <v>426061</v>
      </c>
      <c r="K25" s="6"/>
      <c r="L25" s="6"/>
      <c r="M25" s="6"/>
      <c r="N25" s="30"/>
      <c r="O25" s="6"/>
      <c r="P25" s="32">
        <f t="shared" si="20"/>
        <v>0</v>
      </c>
      <c r="Q25" s="30">
        <v>110</v>
      </c>
      <c r="R25" s="30">
        <v>18</v>
      </c>
      <c r="S25" s="30">
        <v>13.03</v>
      </c>
      <c r="T25" s="30">
        <v>5.86</v>
      </c>
      <c r="U25" s="30">
        <v>7</v>
      </c>
      <c r="V25" s="6">
        <f t="shared" si="15"/>
        <v>1058291</v>
      </c>
      <c r="W25" s="30"/>
      <c r="X25" s="30"/>
      <c r="Y25" s="30"/>
      <c r="Z25" s="30"/>
      <c r="AA25" s="30"/>
      <c r="AB25" s="6">
        <f t="shared" si="2"/>
        <v>0</v>
      </c>
      <c r="AC25" s="6">
        <f t="shared" si="3"/>
        <v>1484352</v>
      </c>
      <c r="AD25" s="6">
        <v>1</v>
      </c>
      <c r="AE25" s="6">
        <f t="shared" si="4"/>
        <v>1484352</v>
      </c>
      <c r="AF25" s="6"/>
      <c r="AG25" s="30"/>
      <c r="AH25" s="30"/>
      <c r="AI25" s="30"/>
      <c r="AJ25" s="30"/>
      <c r="AK25" s="6">
        <f t="shared" si="16"/>
        <v>0</v>
      </c>
      <c r="AL25" s="6">
        <f t="shared" si="17"/>
        <v>0</v>
      </c>
      <c r="AM25" s="6"/>
      <c r="AN25" s="6"/>
      <c r="AO25" s="6"/>
      <c r="AP25" s="6">
        <f t="shared" si="18"/>
        <v>0</v>
      </c>
      <c r="AQ25" s="30"/>
      <c r="AR25" s="30"/>
      <c r="AS25" s="30"/>
      <c r="AT25" s="30"/>
      <c r="AU25" s="6">
        <f t="shared" si="19"/>
        <v>0</v>
      </c>
      <c r="AV25" s="6">
        <f t="shared" si="5"/>
        <v>1484352</v>
      </c>
      <c r="AW25" s="7">
        <v>1.018</v>
      </c>
      <c r="AX25" s="6">
        <v>1</v>
      </c>
      <c r="AY25" s="6">
        <f t="shared" si="6"/>
        <v>1511070</v>
      </c>
      <c r="AZ25" s="6">
        <f t="shared" si="7"/>
        <v>75554</v>
      </c>
      <c r="BA25" s="6">
        <f t="shared" si="8"/>
        <v>1435516</v>
      </c>
      <c r="BB25" s="27">
        <f t="shared" si="9"/>
        <v>1511070</v>
      </c>
      <c r="BC25" s="27">
        <f t="shared" si="10"/>
        <v>75554</v>
      </c>
      <c r="BD25" s="27">
        <f t="shared" si="11"/>
        <v>1435516</v>
      </c>
      <c r="BE25" s="29">
        <v>1</v>
      </c>
      <c r="BF25" s="27">
        <f t="shared" si="12"/>
        <v>1511070</v>
      </c>
      <c r="BG25" s="27">
        <f t="shared" si="13"/>
        <v>75554</v>
      </c>
      <c r="BH25" s="27">
        <f t="shared" si="14"/>
        <v>1435516</v>
      </c>
    </row>
    <row r="26" spans="1:60">
      <c r="A26" s="4" t="s">
        <v>135</v>
      </c>
      <c r="B26" s="6"/>
      <c r="C26" s="6"/>
      <c r="D26" s="6"/>
      <c r="E26" s="6">
        <f t="shared" si="0"/>
        <v>0</v>
      </c>
      <c r="F26" s="30">
        <v>129</v>
      </c>
      <c r="G26" s="30">
        <v>76.459999999999994</v>
      </c>
      <c r="H26" s="30">
        <v>2.8</v>
      </c>
      <c r="I26" s="30">
        <v>12</v>
      </c>
      <c r="J26" s="6">
        <f t="shared" si="1"/>
        <v>331408</v>
      </c>
      <c r="K26" s="6">
        <v>10</v>
      </c>
      <c r="L26" s="6">
        <v>18</v>
      </c>
      <c r="M26" s="6">
        <v>0.03</v>
      </c>
      <c r="N26" s="30">
        <v>2119.2399999999998</v>
      </c>
      <c r="O26" s="6">
        <v>7</v>
      </c>
      <c r="P26" s="32">
        <f t="shared" si="20"/>
        <v>80107</v>
      </c>
      <c r="Q26" s="30">
        <v>69</v>
      </c>
      <c r="R26" s="30">
        <v>18</v>
      </c>
      <c r="S26" s="30">
        <v>13.03</v>
      </c>
      <c r="T26" s="30">
        <v>5.86</v>
      </c>
      <c r="U26" s="30">
        <v>7</v>
      </c>
      <c r="V26" s="6">
        <f t="shared" si="15"/>
        <v>663837</v>
      </c>
      <c r="W26" s="30"/>
      <c r="X26" s="30"/>
      <c r="Y26" s="30"/>
      <c r="Z26" s="30"/>
      <c r="AA26" s="30"/>
      <c r="AB26" s="6">
        <f t="shared" si="2"/>
        <v>0</v>
      </c>
      <c r="AC26" s="6">
        <f>E26+J26+P26+V26+AB26</f>
        <v>1075352</v>
      </c>
      <c r="AD26" s="6">
        <v>1</v>
      </c>
      <c r="AE26" s="6">
        <f t="shared" si="4"/>
        <v>1075352</v>
      </c>
      <c r="AF26" s="6"/>
      <c r="AG26" s="30"/>
      <c r="AH26" s="30"/>
      <c r="AI26" s="30"/>
      <c r="AJ26" s="30"/>
      <c r="AK26" s="6">
        <f t="shared" si="16"/>
        <v>0</v>
      </c>
      <c r="AL26" s="6">
        <f t="shared" si="17"/>
        <v>0</v>
      </c>
      <c r="AM26" s="6"/>
      <c r="AN26" s="6"/>
      <c r="AO26" s="6"/>
      <c r="AP26" s="6">
        <f t="shared" si="18"/>
        <v>0</v>
      </c>
      <c r="AQ26" s="30"/>
      <c r="AR26" s="30"/>
      <c r="AS26" s="30"/>
      <c r="AT26" s="30"/>
      <c r="AU26" s="6">
        <f t="shared" si="19"/>
        <v>0</v>
      </c>
      <c r="AV26" s="6">
        <f t="shared" si="5"/>
        <v>1075352</v>
      </c>
      <c r="AW26" s="7">
        <v>1.018</v>
      </c>
      <c r="AX26" s="6">
        <v>1</v>
      </c>
      <c r="AY26" s="6">
        <f t="shared" si="6"/>
        <v>1094708</v>
      </c>
      <c r="AZ26" s="6">
        <f t="shared" si="7"/>
        <v>54735</v>
      </c>
      <c r="BA26" s="6">
        <f t="shared" si="8"/>
        <v>1039973</v>
      </c>
      <c r="BB26" s="27">
        <f t="shared" si="9"/>
        <v>1094708</v>
      </c>
      <c r="BC26" s="27">
        <f t="shared" si="10"/>
        <v>54735</v>
      </c>
      <c r="BD26" s="27">
        <f t="shared" si="11"/>
        <v>1039973</v>
      </c>
      <c r="BE26" s="29">
        <v>1</v>
      </c>
      <c r="BF26" s="27">
        <f t="shared" si="12"/>
        <v>1094708</v>
      </c>
      <c r="BG26" s="27">
        <f t="shared" si="13"/>
        <v>54735</v>
      </c>
      <c r="BH26" s="27">
        <f t="shared" si="14"/>
        <v>1039973</v>
      </c>
    </row>
    <row r="27" spans="1:60">
      <c r="A27" s="4" t="s">
        <v>136</v>
      </c>
      <c r="B27" s="6"/>
      <c r="C27" s="6"/>
      <c r="D27" s="6"/>
      <c r="E27" s="6">
        <f t="shared" si="0"/>
        <v>0</v>
      </c>
      <c r="F27" s="30">
        <v>149</v>
      </c>
      <c r="G27" s="30">
        <v>69.78</v>
      </c>
      <c r="H27" s="30">
        <v>3.85</v>
      </c>
      <c r="I27" s="30">
        <v>12</v>
      </c>
      <c r="J27" s="6">
        <f t="shared" si="1"/>
        <v>480352</v>
      </c>
      <c r="K27" s="6"/>
      <c r="L27" s="6"/>
      <c r="M27" s="6"/>
      <c r="N27" s="30"/>
      <c r="O27" s="6"/>
      <c r="P27" s="32">
        <f t="shared" si="20"/>
        <v>0</v>
      </c>
      <c r="Q27" s="30">
        <v>62</v>
      </c>
      <c r="R27" s="30">
        <v>18</v>
      </c>
      <c r="S27" s="30">
        <v>13.03</v>
      </c>
      <c r="T27" s="30">
        <v>5.86</v>
      </c>
      <c r="U27" s="30">
        <v>7</v>
      </c>
      <c r="V27" s="6">
        <f t="shared" si="15"/>
        <v>596492</v>
      </c>
      <c r="W27" s="30"/>
      <c r="X27" s="30"/>
      <c r="Y27" s="30"/>
      <c r="Z27" s="30"/>
      <c r="AA27" s="30"/>
      <c r="AB27" s="6">
        <f t="shared" si="2"/>
        <v>0</v>
      </c>
      <c r="AC27" s="6">
        <f t="shared" si="3"/>
        <v>1076844</v>
      </c>
      <c r="AD27" s="6">
        <v>1</v>
      </c>
      <c r="AE27" s="6">
        <f t="shared" si="4"/>
        <v>1076844</v>
      </c>
      <c r="AF27" s="6"/>
      <c r="AG27" s="30"/>
      <c r="AH27" s="30"/>
      <c r="AI27" s="30"/>
      <c r="AJ27" s="30"/>
      <c r="AK27" s="6">
        <f t="shared" si="16"/>
        <v>0</v>
      </c>
      <c r="AL27" s="6">
        <v>14</v>
      </c>
      <c r="AM27" s="6">
        <v>18</v>
      </c>
      <c r="AN27" s="6">
        <v>7.88</v>
      </c>
      <c r="AO27" s="6">
        <v>12</v>
      </c>
      <c r="AP27" s="6">
        <f t="shared" si="18"/>
        <v>23829</v>
      </c>
      <c r="AQ27" s="30"/>
      <c r="AR27" s="30"/>
      <c r="AS27" s="30"/>
      <c r="AT27" s="30"/>
      <c r="AU27" s="6">
        <f t="shared" si="19"/>
        <v>0</v>
      </c>
      <c r="AV27" s="6">
        <f t="shared" si="5"/>
        <v>1100673</v>
      </c>
      <c r="AW27" s="7">
        <v>1.018</v>
      </c>
      <c r="AX27" s="6">
        <v>1</v>
      </c>
      <c r="AY27" s="6">
        <f t="shared" si="6"/>
        <v>1120485</v>
      </c>
      <c r="AZ27" s="6">
        <f t="shared" si="7"/>
        <v>56024</v>
      </c>
      <c r="BA27" s="6">
        <f t="shared" si="8"/>
        <v>1064461</v>
      </c>
      <c r="BB27" s="27">
        <f t="shared" si="9"/>
        <v>1120485</v>
      </c>
      <c r="BC27" s="27">
        <f t="shared" si="10"/>
        <v>56024</v>
      </c>
      <c r="BD27" s="27">
        <f t="shared" si="11"/>
        <v>1064461</v>
      </c>
      <c r="BE27" s="29">
        <v>1</v>
      </c>
      <c r="BF27" s="27">
        <f t="shared" si="12"/>
        <v>1120485</v>
      </c>
      <c r="BG27" s="27">
        <f t="shared" si="13"/>
        <v>56024</v>
      </c>
      <c r="BH27" s="27">
        <f t="shared" si="14"/>
        <v>1064461</v>
      </c>
    </row>
    <row r="28" spans="1:60">
      <c r="A28" s="4" t="s">
        <v>137</v>
      </c>
      <c r="B28" s="6">
        <v>1</v>
      </c>
      <c r="C28" s="6">
        <v>2</v>
      </c>
      <c r="D28" s="6">
        <v>7000</v>
      </c>
      <c r="E28" s="6">
        <f t="shared" si="0"/>
        <v>14000</v>
      </c>
      <c r="F28" s="30">
        <v>190</v>
      </c>
      <c r="G28" s="30">
        <v>66.83</v>
      </c>
      <c r="H28" s="30">
        <v>3.28</v>
      </c>
      <c r="I28" s="30">
        <v>12</v>
      </c>
      <c r="J28" s="6">
        <f t="shared" si="1"/>
        <v>499781</v>
      </c>
      <c r="K28" s="6"/>
      <c r="L28" s="6"/>
      <c r="M28" s="6"/>
      <c r="N28" s="30"/>
      <c r="O28" s="6"/>
      <c r="P28" s="32">
        <f t="shared" si="20"/>
        <v>0</v>
      </c>
      <c r="Q28" s="30">
        <v>149</v>
      </c>
      <c r="R28" s="30">
        <v>18</v>
      </c>
      <c r="S28" s="30">
        <v>13.03</v>
      </c>
      <c r="T28" s="30">
        <v>5.86</v>
      </c>
      <c r="U28" s="30">
        <v>7</v>
      </c>
      <c r="V28" s="6">
        <f t="shared" si="15"/>
        <v>1433504</v>
      </c>
      <c r="W28" s="30"/>
      <c r="X28" s="30"/>
      <c r="Y28" s="30"/>
      <c r="Z28" s="30"/>
      <c r="AA28" s="30"/>
      <c r="AB28" s="6">
        <f t="shared" si="2"/>
        <v>0</v>
      </c>
      <c r="AC28" s="6">
        <f t="shared" si="3"/>
        <v>1947285</v>
      </c>
      <c r="AD28" s="6">
        <v>1</v>
      </c>
      <c r="AE28" s="6">
        <f t="shared" si="4"/>
        <v>1947285</v>
      </c>
      <c r="AF28" s="6"/>
      <c r="AG28" s="30"/>
      <c r="AH28" s="30"/>
      <c r="AI28" s="30"/>
      <c r="AJ28" s="30"/>
      <c r="AK28" s="6">
        <f t="shared" si="16"/>
        <v>0</v>
      </c>
      <c r="AL28" s="6">
        <f t="shared" si="17"/>
        <v>0</v>
      </c>
      <c r="AM28" s="6"/>
      <c r="AN28" s="6"/>
      <c r="AO28" s="6"/>
      <c r="AP28" s="6">
        <f t="shared" si="18"/>
        <v>0</v>
      </c>
      <c r="AQ28" s="30"/>
      <c r="AR28" s="30"/>
      <c r="AS28" s="30"/>
      <c r="AT28" s="30"/>
      <c r="AU28" s="6">
        <f t="shared" si="19"/>
        <v>0</v>
      </c>
      <c r="AV28" s="6">
        <f t="shared" si="5"/>
        <v>1947285</v>
      </c>
      <c r="AW28" s="7">
        <v>1.018</v>
      </c>
      <c r="AX28" s="6">
        <v>1</v>
      </c>
      <c r="AY28" s="6">
        <f t="shared" si="6"/>
        <v>1982336</v>
      </c>
      <c r="AZ28" s="6">
        <f t="shared" si="7"/>
        <v>99117</v>
      </c>
      <c r="BA28" s="6">
        <f t="shared" si="8"/>
        <v>1883219</v>
      </c>
      <c r="BB28" s="27">
        <f t="shared" si="9"/>
        <v>1982336</v>
      </c>
      <c r="BC28" s="27">
        <f t="shared" si="10"/>
        <v>99117</v>
      </c>
      <c r="BD28" s="27">
        <f t="shared" si="11"/>
        <v>1883219</v>
      </c>
      <c r="BE28" s="29">
        <v>1</v>
      </c>
      <c r="BF28" s="27">
        <f t="shared" si="12"/>
        <v>1982336</v>
      </c>
      <c r="BG28" s="27">
        <f t="shared" si="13"/>
        <v>99117</v>
      </c>
      <c r="BH28" s="27">
        <f t="shared" si="14"/>
        <v>1883219</v>
      </c>
    </row>
    <row r="29" spans="1:60">
      <c r="A29" s="4" t="s">
        <v>138</v>
      </c>
      <c r="B29" s="6">
        <v>16</v>
      </c>
      <c r="C29" s="6">
        <v>2</v>
      </c>
      <c r="D29" s="6">
        <v>5500</v>
      </c>
      <c r="E29" s="6">
        <f t="shared" si="0"/>
        <v>176000</v>
      </c>
      <c r="F29" s="30">
        <v>124</v>
      </c>
      <c r="G29" s="30">
        <v>68.13</v>
      </c>
      <c r="H29" s="30">
        <v>2.8</v>
      </c>
      <c r="I29" s="30">
        <v>12</v>
      </c>
      <c r="J29" s="6">
        <f t="shared" si="1"/>
        <v>283857</v>
      </c>
      <c r="K29" s="6">
        <v>4</v>
      </c>
      <c r="L29" s="6">
        <v>18</v>
      </c>
      <c r="M29" s="6">
        <v>0.02</v>
      </c>
      <c r="N29" s="30">
        <v>1305.3</v>
      </c>
      <c r="O29" s="6">
        <v>7</v>
      </c>
      <c r="P29" s="32">
        <f t="shared" si="20"/>
        <v>13157</v>
      </c>
      <c r="Q29" s="30">
        <v>40</v>
      </c>
      <c r="R29" s="30">
        <v>18</v>
      </c>
      <c r="S29" s="30">
        <v>13.03</v>
      </c>
      <c r="T29" s="30">
        <v>5.86</v>
      </c>
      <c r="U29" s="30">
        <v>7</v>
      </c>
      <c r="V29" s="6">
        <f t="shared" si="15"/>
        <v>384833</v>
      </c>
      <c r="W29" s="30"/>
      <c r="X29" s="30"/>
      <c r="Y29" s="30"/>
      <c r="Z29" s="30"/>
      <c r="AA29" s="30"/>
      <c r="AB29" s="6">
        <f t="shared" si="2"/>
        <v>0</v>
      </c>
      <c r="AC29" s="6">
        <f t="shared" si="3"/>
        <v>857847</v>
      </c>
      <c r="AD29" s="6">
        <v>1</v>
      </c>
      <c r="AE29" s="6">
        <f t="shared" si="4"/>
        <v>857847</v>
      </c>
      <c r="AF29" s="6"/>
      <c r="AG29" s="30"/>
      <c r="AH29" s="30"/>
      <c r="AI29" s="30"/>
      <c r="AJ29" s="30"/>
      <c r="AK29" s="6">
        <f t="shared" si="16"/>
        <v>0</v>
      </c>
      <c r="AL29" s="6">
        <v>7</v>
      </c>
      <c r="AM29" s="6">
        <v>18</v>
      </c>
      <c r="AN29" s="6">
        <v>8.15</v>
      </c>
      <c r="AO29" s="6">
        <v>12</v>
      </c>
      <c r="AP29" s="6">
        <f t="shared" si="18"/>
        <v>12323</v>
      </c>
      <c r="AQ29" s="30"/>
      <c r="AR29" s="30"/>
      <c r="AS29" s="30"/>
      <c r="AT29" s="30"/>
      <c r="AU29" s="6">
        <f t="shared" si="19"/>
        <v>0</v>
      </c>
      <c r="AV29" s="6">
        <f t="shared" si="5"/>
        <v>870170</v>
      </c>
      <c r="AW29" s="7">
        <v>1.018</v>
      </c>
      <c r="AX29" s="6">
        <v>1</v>
      </c>
      <c r="AY29" s="6">
        <f t="shared" si="6"/>
        <v>885833</v>
      </c>
      <c r="AZ29" s="6">
        <f t="shared" si="7"/>
        <v>44292</v>
      </c>
      <c r="BA29" s="6">
        <f t="shared" si="8"/>
        <v>841541</v>
      </c>
      <c r="BB29" s="27">
        <f t="shared" si="9"/>
        <v>885833</v>
      </c>
      <c r="BC29" s="27">
        <f t="shared" si="10"/>
        <v>44292</v>
      </c>
      <c r="BD29" s="27">
        <f t="shared" si="11"/>
        <v>841541</v>
      </c>
      <c r="BE29" s="29">
        <v>1</v>
      </c>
      <c r="BF29" s="27">
        <f t="shared" si="12"/>
        <v>885833</v>
      </c>
      <c r="BG29" s="27">
        <f t="shared" si="13"/>
        <v>44292</v>
      </c>
      <c r="BH29" s="27">
        <f t="shared" si="14"/>
        <v>841541</v>
      </c>
    </row>
    <row r="30" spans="1:60">
      <c r="A30" s="4" t="s">
        <v>139</v>
      </c>
      <c r="B30" s="6">
        <v>4</v>
      </c>
      <c r="C30" s="6">
        <v>2</v>
      </c>
      <c r="D30" s="6">
        <v>7500</v>
      </c>
      <c r="E30" s="6">
        <f t="shared" si="0"/>
        <v>60000</v>
      </c>
      <c r="F30" s="30">
        <v>277</v>
      </c>
      <c r="G30" s="30">
        <v>47.75</v>
      </c>
      <c r="H30" s="30">
        <v>3.85</v>
      </c>
      <c r="I30" s="30">
        <v>12</v>
      </c>
      <c r="J30" s="6">
        <f t="shared" si="1"/>
        <v>611076</v>
      </c>
      <c r="K30" s="6"/>
      <c r="L30" s="6"/>
      <c r="M30" s="6"/>
      <c r="N30" s="30"/>
      <c r="O30" s="6"/>
      <c r="P30" s="32">
        <f t="shared" si="20"/>
        <v>0</v>
      </c>
      <c r="Q30" s="30">
        <v>130</v>
      </c>
      <c r="R30" s="30">
        <v>18</v>
      </c>
      <c r="S30" s="30">
        <v>13.03</v>
      </c>
      <c r="T30" s="30">
        <v>5.86</v>
      </c>
      <c r="U30" s="30">
        <v>7</v>
      </c>
      <c r="V30" s="6">
        <f t="shared" si="15"/>
        <v>1250708</v>
      </c>
      <c r="W30" s="30"/>
      <c r="X30" s="30"/>
      <c r="Y30" s="30"/>
      <c r="Z30" s="30"/>
      <c r="AA30" s="30"/>
      <c r="AB30" s="6">
        <f t="shared" si="2"/>
        <v>0</v>
      </c>
      <c r="AC30" s="6">
        <f t="shared" si="3"/>
        <v>1921784</v>
      </c>
      <c r="AD30" s="6">
        <v>1</v>
      </c>
      <c r="AE30" s="6">
        <f t="shared" si="4"/>
        <v>1921784</v>
      </c>
      <c r="AF30" s="6"/>
      <c r="AG30" s="30"/>
      <c r="AH30" s="30"/>
      <c r="AI30" s="30"/>
      <c r="AJ30" s="30"/>
      <c r="AK30" s="6">
        <f t="shared" si="16"/>
        <v>0</v>
      </c>
      <c r="AL30" s="6">
        <f t="shared" si="17"/>
        <v>0</v>
      </c>
      <c r="AM30" s="6"/>
      <c r="AN30" s="6"/>
      <c r="AO30" s="6"/>
      <c r="AP30" s="6">
        <f t="shared" si="18"/>
        <v>0</v>
      </c>
      <c r="AQ30" s="30"/>
      <c r="AR30" s="30"/>
      <c r="AS30" s="30"/>
      <c r="AT30" s="30"/>
      <c r="AU30" s="6">
        <f t="shared" si="19"/>
        <v>0</v>
      </c>
      <c r="AV30" s="6">
        <f t="shared" si="5"/>
        <v>1921784</v>
      </c>
      <c r="AW30" s="7">
        <v>1.018</v>
      </c>
      <c r="AX30" s="6">
        <v>1</v>
      </c>
      <c r="AY30" s="6">
        <f t="shared" si="6"/>
        <v>1956376</v>
      </c>
      <c r="AZ30" s="6">
        <f t="shared" si="7"/>
        <v>97819</v>
      </c>
      <c r="BA30" s="6">
        <f t="shared" si="8"/>
        <v>1858557</v>
      </c>
      <c r="BB30" s="27">
        <f t="shared" si="9"/>
        <v>1956376</v>
      </c>
      <c r="BC30" s="27">
        <f t="shared" si="10"/>
        <v>97819</v>
      </c>
      <c r="BD30" s="27">
        <f t="shared" si="11"/>
        <v>1858557</v>
      </c>
      <c r="BE30" s="29">
        <v>1</v>
      </c>
      <c r="BF30" s="27">
        <f t="shared" si="12"/>
        <v>1956376</v>
      </c>
      <c r="BG30" s="27">
        <f t="shared" si="13"/>
        <v>97819</v>
      </c>
      <c r="BH30" s="27">
        <f t="shared" si="14"/>
        <v>1858557</v>
      </c>
    </row>
    <row r="31" spans="1:60">
      <c r="A31" s="4" t="s">
        <v>140</v>
      </c>
      <c r="B31" s="6">
        <v>1</v>
      </c>
      <c r="C31" s="6">
        <v>2</v>
      </c>
      <c r="D31" s="6">
        <v>5500</v>
      </c>
      <c r="E31" s="6">
        <f t="shared" si="0"/>
        <v>11000</v>
      </c>
      <c r="F31" s="30">
        <v>295</v>
      </c>
      <c r="G31" s="30">
        <v>59.78</v>
      </c>
      <c r="H31" s="30">
        <v>2.8</v>
      </c>
      <c r="I31" s="30">
        <v>12</v>
      </c>
      <c r="J31" s="6">
        <f t="shared" si="1"/>
        <v>592539</v>
      </c>
      <c r="K31" s="6"/>
      <c r="L31" s="6"/>
      <c r="M31" s="6"/>
      <c r="N31" s="30"/>
      <c r="O31" s="6"/>
      <c r="P31" s="32">
        <f t="shared" si="20"/>
        <v>0</v>
      </c>
      <c r="Q31" s="30">
        <v>122</v>
      </c>
      <c r="R31" s="30">
        <v>18</v>
      </c>
      <c r="S31" s="30">
        <v>13.03</v>
      </c>
      <c r="T31" s="30">
        <v>5.86</v>
      </c>
      <c r="U31" s="30">
        <v>7</v>
      </c>
      <c r="V31" s="6">
        <f t="shared" si="15"/>
        <v>1173741</v>
      </c>
      <c r="W31" s="30"/>
      <c r="X31" s="30"/>
      <c r="Y31" s="30"/>
      <c r="Z31" s="30"/>
      <c r="AA31" s="30"/>
      <c r="AB31" s="6">
        <f t="shared" si="2"/>
        <v>0</v>
      </c>
      <c r="AC31" s="6">
        <f t="shared" si="3"/>
        <v>1777280</v>
      </c>
      <c r="AD31" s="6">
        <v>1</v>
      </c>
      <c r="AE31" s="6">
        <f t="shared" si="4"/>
        <v>1777280</v>
      </c>
      <c r="AF31" s="6"/>
      <c r="AG31" s="30"/>
      <c r="AH31" s="30"/>
      <c r="AI31" s="30"/>
      <c r="AJ31" s="30"/>
      <c r="AK31" s="6">
        <f t="shared" si="16"/>
        <v>0</v>
      </c>
      <c r="AL31" s="6">
        <f t="shared" si="17"/>
        <v>0</v>
      </c>
      <c r="AM31" s="6"/>
      <c r="AN31" s="6"/>
      <c r="AO31" s="6"/>
      <c r="AP31" s="6">
        <f t="shared" si="18"/>
        <v>0</v>
      </c>
      <c r="AQ31" s="30"/>
      <c r="AR31" s="30"/>
      <c r="AS31" s="30"/>
      <c r="AT31" s="30"/>
      <c r="AU31" s="6">
        <f t="shared" si="19"/>
        <v>0</v>
      </c>
      <c r="AV31" s="6">
        <f t="shared" si="5"/>
        <v>1777280</v>
      </c>
      <c r="AW31" s="7">
        <v>1.018</v>
      </c>
      <c r="AX31" s="6">
        <v>1</v>
      </c>
      <c r="AY31" s="6">
        <f t="shared" si="6"/>
        <v>1809271</v>
      </c>
      <c r="AZ31" s="6">
        <f t="shared" si="7"/>
        <v>90464</v>
      </c>
      <c r="BA31" s="6">
        <f t="shared" si="8"/>
        <v>1718807</v>
      </c>
      <c r="BB31" s="27">
        <f t="shared" si="9"/>
        <v>1809271</v>
      </c>
      <c r="BC31" s="27">
        <f t="shared" si="10"/>
        <v>90464</v>
      </c>
      <c r="BD31" s="27">
        <f t="shared" si="11"/>
        <v>1718807</v>
      </c>
      <c r="BE31" s="29">
        <v>1</v>
      </c>
      <c r="BF31" s="27">
        <f t="shared" si="12"/>
        <v>1809271</v>
      </c>
      <c r="BG31" s="27">
        <f t="shared" si="13"/>
        <v>90464</v>
      </c>
      <c r="BH31" s="27">
        <f t="shared" si="14"/>
        <v>1718807</v>
      </c>
    </row>
    <row r="32" spans="1:60">
      <c r="A32" s="4" t="s">
        <v>141</v>
      </c>
      <c r="B32" s="6"/>
      <c r="C32" s="6"/>
      <c r="D32" s="6"/>
      <c r="E32" s="6">
        <f t="shared" si="0"/>
        <v>0</v>
      </c>
      <c r="F32" s="30">
        <v>239</v>
      </c>
      <c r="G32" s="30">
        <v>62.86</v>
      </c>
      <c r="H32" s="30">
        <v>2.8</v>
      </c>
      <c r="I32" s="30">
        <v>12</v>
      </c>
      <c r="J32" s="6">
        <f t="shared" si="1"/>
        <v>504791</v>
      </c>
      <c r="K32" s="6"/>
      <c r="L32" s="6"/>
      <c r="M32" s="6"/>
      <c r="N32" s="30"/>
      <c r="O32" s="6"/>
      <c r="P32" s="32">
        <f t="shared" si="20"/>
        <v>0</v>
      </c>
      <c r="Q32" s="30">
        <v>129</v>
      </c>
      <c r="R32" s="30">
        <v>18</v>
      </c>
      <c r="S32" s="30">
        <v>13.03</v>
      </c>
      <c r="T32" s="30">
        <v>5.86</v>
      </c>
      <c r="U32" s="30">
        <v>7</v>
      </c>
      <c r="V32" s="6">
        <f t="shared" si="15"/>
        <v>1241087</v>
      </c>
      <c r="W32" s="30"/>
      <c r="X32" s="30"/>
      <c r="Y32" s="30"/>
      <c r="Z32" s="30"/>
      <c r="AA32" s="30"/>
      <c r="AB32" s="6">
        <f t="shared" si="2"/>
        <v>0</v>
      </c>
      <c r="AC32" s="6">
        <f t="shared" si="3"/>
        <v>1745878</v>
      </c>
      <c r="AD32" s="6">
        <v>1</v>
      </c>
      <c r="AE32" s="6">
        <f t="shared" si="4"/>
        <v>1745878</v>
      </c>
      <c r="AF32" s="6"/>
      <c r="AG32" s="30"/>
      <c r="AH32" s="30"/>
      <c r="AI32" s="30"/>
      <c r="AJ32" s="30"/>
      <c r="AK32" s="6">
        <f t="shared" si="16"/>
        <v>0</v>
      </c>
      <c r="AL32" s="6">
        <f t="shared" si="17"/>
        <v>0</v>
      </c>
      <c r="AM32" s="6"/>
      <c r="AN32" s="6"/>
      <c r="AO32" s="6"/>
      <c r="AP32" s="6">
        <f t="shared" si="18"/>
        <v>0</v>
      </c>
      <c r="AQ32" s="30"/>
      <c r="AR32" s="30"/>
      <c r="AS32" s="30"/>
      <c r="AT32" s="30"/>
      <c r="AU32" s="6">
        <f t="shared" si="19"/>
        <v>0</v>
      </c>
      <c r="AV32" s="6">
        <f t="shared" si="5"/>
        <v>1745878</v>
      </c>
      <c r="AW32" s="7">
        <v>1.018</v>
      </c>
      <c r="AX32" s="6">
        <v>1</v>
      </c>
      <c r="AY32" s="6">
        <f t="shared" si="6"/>
        <v>1777304</v>
      </c>
      <c r="AZ32" s="6">
        <f t="shared" si="7"/>
        <v>88865</v>
      </c>
      <c r="BA32" s="6">
        <f t="shared" si="8"/>
        <v>1688439</v>
      </c>
      <c r="BB32" s="27">
        <f t="shared" si="9"/>
        <v>1777304</v>
      </c>
      <c r="BC32" s="27">
        <f t="shared" si="10"/>
        <v>88865</v>
      </c>
      <c r="BD32" s="27">
        <f t="shared" si="11"/>
        <v>1688439</v>
      </c>
      <c r="BE32" s="29">
        <v>1</v>
      </c>
      <c r="BF32" s="27">
        <f t="shared" si="12"/>
        <v>1777304</v>
      </c>
      <c r="BG32" s="27">
        <f t="shared" si="13"/>
        <v>88865</v>
      </c>
      <c r="BH32" s="27">
        <f t="shared" si="14"/>
        <v>1688439</v>
      </c>
    </row>
    <row r="33" spans="1:60">
      <c r="A33" s="4" t="s">
        <v>142</v>
      </c>
      <c r="B33" s="6"/>
      <c r="C33" s="6"/>
      <c r="D33" s="6"/>
      <c r="E33" s="6">
        <f t="shared" si="0"/>
        <v>0</v>
      </c>
      <c r="F33" s="30">
        <v>228</v>
      </c>
      <c r="G33" s="30">
        <v>18.62</v>
      </c>
      <c r="H33" s="30">
        <v>3.26</v>
      </c>
      <c r="I33" s="30">
        <v>12</v>
      </c>
      <c r="J33" s="6">
        <f t="shared" si="1"/>
        <v>166078</v>
      </c>
      <c r="K33" s="6"/>
      <c r="L33" s="6"/>
      <c r="M33" s="6"/>
      <c r="N33" s="30"/>
      <c r="O33" s="6"/>
      <c r="P33" s="32">
        <f t="shared" si="20"/>
        <v>0</v>
      </c>
      <c r="Q33" s="30">
        <v>150</v>
      </c>
      <c r="R33" s="30">
        <v>18</v>
      </c>
      <c r="S33" s="30">
        <v>13.03</v>
      </c>
      <c r="T33" s="30">
        <v>5.86</v>
      </c>
      <c r="U33" s="30">
        <v>7</v>
      </c>
      <c r="V33" s="6">
        <f t="shared" si="15"/>
        <v>1443125</v>
      </c>
      <c r="W33" s="30">
        <v>2</v>
      </c>
      <c r="X33" s="30">
        <v>18</v>
      </c>
      <c r="Y33" s="30">
        <v>35.299999999999997</v>
      </c>
      <c r="Z33" s="30">
        <v>2.74</v>
      </c>
      <c r="AA33" s="30">
        <v>7</v>
      </c>
      <c r="AB33" s="6">
        <f t="shared" si="2"/>
        <v>24374</v>
      </c>
      <c r="AC33" s="6">
        <f t="shared" si="3"/>
        <v>1633577</v>
      </c>
      <c r="AD33" s="6">
        <v>1</v>
      </c>
      <c r="AE33" s="6">
        <f t="shared" si="4"/>
        <v>1633577</v>
      </c>
      <c r="AF33" s="6"/>
      <c r="AG33" s="30"/>
      <c r="AH33" s="30"/>
      <c r="AI33" s="30"/>
      <c r="AJ33" s="30"/>
      <c r="AK33" s="6">
        <f t="shared" si="16"/>
        <v>0</v>
      </c>
      <c r="AL33" s="6">
        <v>21</v>
      </c>
      <c r="AM33" s="6">
        <v>18</v>
      </c>
      <c r="AN33" s="6">
        <v>7.88</v>
      </c>
      <c r="AO33" s="6">
        <v>12</v>
      </c>
      <c r="AP33" s="6">
        <f t="shared" si="18"/>
        <v>35744</v>
      </c>
      <c r="AQ33" s="30"/>
      <c r="AR33" s="30"/>
      <c r="AS33" s="30"/>
      <c r="AT33" s="30"/>
      <c r="AU33" s="6">
        <f t="shared" si="19"/>
        <v>0</v>
      </c>
      <c r="AV33" s="6">
        <f t="shared" si="5"/>
        <v>1669321</v>
      </c>
      <c r="AW33" s="7">
        <v>1.018</v>
      </c>
      <c r="AX33" s="6">
        <v>1</v>
      </c>
      <c r="AY33" s="6">
        <f t="shared" si="6"/>
        <v>1699369</v>
      </c>
      <c r="AZ33" s="6">
        <f t="shared" si="7"/>
        <v>84968</v>
      </c>
      <c r="BA33" s="6">
        <f t="shared" si="8"/>
        <v>1614401</v>
      </c>
      <c r="BB33" s="27">
        <f t="shared" si="9"/>
        <v>1699369</v>
      </c>
      <c r="BC33" s="27">
        <f t="shared" si="10"/>
        <v>84968</v>
      </c>
      <c r="BD33" s="27">
        <f t="shared" si="11"/>
        <v>1614401</v>
      </c>
      <c r="BE33" s="29">
        <v>1</v>
      </c>
      <c r="BF33" s="27">
        <f t="shared" si="12"/>
        <v>1699369</v>
      </c>
      <c r="BG33" s="27">
        <f t="shared" si="13"/>
        <v>84968</v>
      </c>
      <c r="BH33" s="27">
        <f t="shared" si="14"/>
        <v>1614401</v>
      </c>
    </row>
    <row r="34" spans="1:60">
      <c r="A34" s="4" t="s">
        <v>143</v>
      </c>
      <c r="B34" s="6">
        <v>4</v>
      </c>
      <c r="C34" s="6">
        <v>2</v>
      </c>
      <c r="D34" s="6">
        <v>5293.75</v>
      </c>
      <c r="E34" s="6">
        <f t="shared" si="0"/>
        <v>42350</v>
      </c>
      <c r="F34" s="30">
        <v>202</v>
      </c>
      <c r="G34" s="30">
        <v>87.04</v>
      </c>
      <c r="H34" s="30">
        <v>2.8</v>
      </c>
      <c r="I34" s="30">
        <v>12</v>
      </c>
      <c r="J34" s="6">
        <f t="shared" si="1"/>
        <v>590758</v>
      </c>
      <c r="K34" s="6"/>
      <c r="L34" s="6"/>
      <c r="M34" s="6"/>
      <c r="N34" s="30"/>
      <c r="O34" s="6"/>
      <c r="P34" s="32">
        <f t="shared" si="20"/>
        <v>0</v>
      </c>
      <c r="Q34" s="30">
        <v>97</v>
      </c>
      <c r="R34" s="30">
        <v>18</v>
      </c>
      <c r="S34" s="30">
        <v>13.03</v>
      </c>
      <c r="T34" s="30">
        <v>5.86</v>
      </c>
      <c r="U34" s="30">
        <v>7</v>
      </c>
      <c r="V34" s="6">
        <f t="shared" si="15"/>
        <v>933221</v>
      </c>
      <c r="W34" s="30"/>
      <c r="X34" s="30"/>
      <c r="Y34" s="30"/>
      <c r="Z34" s="30"/>
      <c r="AA34" s="30"/>
      <c r="AB34" s="6">
        <f t="shared" si="2"/>
        <v>0</v>
      </c>
      <c r="AC34" s="6">
        <f t="shared" si="3"/>
        <v>1566329</v>
      </c>
      <c r="AD34" s="6">
        <v>1</v>
      </c>
      <c r="AE34" s="6">
        <f t="shared" si="4"/>
        <v>1566329</v>
      </c>
      <c r="AF34" s="6"/>
      <c r="AG34" s="30"/>
      <c r="AH34" s="30"/>
      <c r="AI34" s="30"/>
      <c r="AJ34" s="30"/>
      <c r="AK34" s="6">
        <f t="shared" si="16"/>
        <v>0</v>
      </c>
      <c r="AL34" s="6">
        <f t="shared" si="17"/>
        <v>0</v>
      </c>
      <c r="AM34" s="6"/>
      <c r="AN34" s="6"/>
      <c r="AO34" s="6"/>
      <c r="AP34" s="6">
        <f t="shared" si="18"/>
        <v>0</v>
      </c>
      <c r="AQ34" s="30"/>
      <c r="AR34" s="30"/>
      <c r="AS34" s="30"/>
      <c r="AT34" s="30"/>
      <c r="AU34" s="6">
        <f t="shared" si="19"/>
        <v>0</v>
      </c>
      <c r="AV34" s="6">
        <f t="shared" si="5"/>
        <v>1566329</v>
      </c>
      <c r="AW34" s="7">
        <v>1.018</v>
      </c>
      <c r="AX34" s="6">
        <v>1</v>
      </c>
      <c r="AY34" s="6">
        <f t="shared" si="6"/>
        <v>1594523</v>
      </c>
      <c r="AZ34" s="6">
        <f t="shared" si="7"/>
        <v>79726</v>
      </c>
      <c r="BA34" s="6">
        <f t="shared" si="8"/>
        <v>1514797</v>
      </c>
      <c r="BB34" s="27">
        <f t="shared" si="9"/>
        <v>1594523</v>
      </c>
      <c r="BC34" s="27">
        <f t="shared" si="10"/>
        <v>79726</v>
      </c>
      <c r="BD34" s="27">
        <f t="shared" si="11"/>
        <v>1514797</v>
      </c>
      <c r="BE34" s="29">
        <v>1</v>
      </c>
      <c r="BF34" s="27">
        <f t="shared" si="12"/>
        <v>1594523</v>
      </c>
      <c r="BG34" s="27">
        <f t="shared" si="13"/>
        <v>79726</v>
      </c>
      <c r="BH34" s="27">
        <f t="shared" si="14"/>
        <v>1514797</v>
      </c>
    </row>
    <row r="35" spans="1:60">
      <c r="A35" s="4" t="s">
        <v>144</v>
      </c>
      <c r="B35" s="6">
        <v>22</v>
      </c>
      <c r="C35" s="6">
        <v>2</v>
      </c>
      <c r="D35" s="6">
        <v>6130</v>
      </c>
      <c r="E35" s="6">
        <f t="shared" si="0"/>
        <v>269720</v>
      </c>
      <c r="F35" s="30">
        <v>323</v>
      </c>
      <c r="G35" s="30">
        <v>24.24</v>
      </c>
      <c r="H35" s="30">
        <v>3.85</v>
      </c>
      <c r="I35" s="30">
        <v>12</v>
      </c>
      <c r="J35" s="6">
        <f t="shared" si="1"/>
        <v>361724</v>
      </c>
      <c r="K35" s="6">
        <v>35</v>
      </c>
      <c r="L35" s="6">
        <v>18</v>
      </c>
      <c r="M35" s="6">
        <v>0.04</v>
      </c>
      <c r="N35" s="30">
        <v>2129.3200000000002</v>
      </c>
      <c r="O35" s="6">
        <v>7</v>
      </c>
      <c r="P35" s="32">
        <f t="shared" si="20"/>
        <v>375612</v>
      </c>
      <c r="Q35" s="30">
        <v>106</v>
      </c>
      <c r="R35" s="30">
        <v>18</v>
      </c>
      <c r="S35" s="30">
        <v>13.03</v>
      </c>
      <c r="T35" s="30">
        <v>5.86</v>
      </c>
      <c r="U35" s="30">
        <v>7</v>
      </c>
      <c r="V35" s="6">
        <f t="shared" si="15"/>
        <v>1019808</v>
      </c>
      <c r="W35" s="30">
        <v>11</v>
      </c>
      <c r="X35" s="30">
        <v>18</v>
      </c>
      <c r="Y35" s="30">
        <v>49.4</v>
      </c>
      <c r="Z35" s="30">
        <v>2.74</v>
      </c>
      <c r="AA35" s="30">
        <v>7</v>
      </c>
      <c r="AB35" s="6">
        <f t="shared" si="2"/>
        <v>187603</v>
      </c>
      <c r="AC35" s="6">
        <f t="shared" si="3"/>
        <v>2214467</v>
      </c>
      <c r="AD35" s="6">
        <v>1</v>
      </c>
      <c r="AE35" s="6">
        <f t="shared" si="4"/>
        <v>2214467</v>
      </c>
      <c r="AF35" s="6"/>
      <c r="AG35" s="30">
        <v>45</v>
      </c>
      <c r="AH35" s="30">
        <v>18</v>
      </c>
      <c r="AI35" s="30">
        <v>8</v>
      </c>
      <c r="AJ35" s="30">
        <v>12</v>
      </c>
      <c r="AK35" s="6">
        <f t="shared" si="16"/>
        <v>77760</v>
      </c>
      <c r="AL35" s="6">
        <v>44</v>
      </c>
      <c r="AM35" s="6">
        <v>18</v>
      </c>
      <c r="AN35" s="6">
        <v>7.88</v>
      </c>
      <c r="AO35" s="6">
        <v>12</v>
      </c>
      <c r="AP35" s="6">
        <f t="shared" si="18"/>
        <v>74892</v>
      </c>
      <c r="AQ35" s="30">
        <v>6</v>
      </c>
      <c r="AR35" s="30">
        <v>18</v>
      </c>
      <c r="AS35" s="30">
        <v>73.91</v>
      </c>
      <c r="AT35" s="30">
        <v>12</v>
      </c>
      <c r="AU35" s="6">
        <f t="shared" si="19"/>
        <v>95787</v>
      </c>
      <c r="AV35" s="6">
        <f t="shared" si="5"/>
        <v>2462906</v>
      </c>
      <c r="AW35" s="7">
        <v>1.018</v>
      </c>
      <c r="AX35" s="6">
        <v>1</v>
      </c>
      <c r="AY35" s="6">
        <f t="shared" si="6"/>
        <v>2507238</v>
      </c>
      <c r="AZ35" s="6">
        <f t="shared" si="7"/>
        <v>125362</v>
      </c>
      <c r="BA35" s="6">
        <f t="shared" si="8"/>
        <v>2381876</v>
      </c>
      <c r="BB35" s="27">
        <f t="shared" si="9"/>
        <v>2507238</v>
      </c>
      <c r="BC35" s="27">
        <f t="shared" si="10"/>
        <v>125362</v>
      </c>
      <c r="BD35" s="27">
        <f t="shared" si="11"/>
        <v>2381876</v>
      </c>
      <c r="BE35" s="29">
        <v>1</v>
      </c>
      <c r="BF35" s="27">
        <f t="shared" si="12"/>
        <v>2507238</v>
      </c>
      <c r="BG35" s="27">
        <f t="shared" si="13"/>
        <v>125362</v>
      </c>
      <c r="BH35" s="27">
        <f t="shared" si="14"/>
        <v>2381876</v>
      </c>
    </row>
    <row r="36" spans="1:60">
      <c r="A36" s="4" t="s">
        <v>145</v>
      </c>
      <c r="B36" s="6">
        <v>3</v>
      </c>
      <c r="C36" s="6">
        <v>2</v>
      </c>
      <c r="D36" s="6">
        <v>6000</v>
      </c>
      <c r="E36" s="6">
        <f t="shared" si="0"/>
        <v>36000</v>
      </c>
      <c r="F36" s="30">
        <v>169</v>
      </c>
      <c r="G36" s="30">
        <v>54.73</v>
      </c>
      <c r="H36" s="30">
        <v>3.38</v>
      </c>
      <c r="I36" s="30">
        <v>12</v>
      </c>
      <c r="J36" s="6">
        <f t="shared" si="1"/>
        <v>375154</v>
      </c>
      <c r="K36" s="6">
        <v>4</v>
      </c>
      <c r="L36" s="6">
        <v>18</v>
      </c>
      <c r="M36" s="6">
        <v>0.02</v>
      </c>
      <c r="N36" s="30">
        <v>1662.9</v>
      </c>
      <c r="O36" s="6">
        <v>7</v>
      </c>
      <c r="P36" s="32">
        <f t="shared" si="20"/>
        <v>16762</v>
      </c>
      <c r="Q36" s="30">
        <v>101</v>
      </c>
      <c r="R36" s="30">
        <v>18</v>
      </c>
      <c r="S36" s="30">
        <v>13.03</v>
      </c>
      <c r="T36" s="30">
        <v>5.86</v>
      </c>
      <c r="U36" s="30">
        <v>7</v>
      </c>
      <c r="V36" s="6">
        <f t="shared" si="15"/>
        <v>971704</v>
      </c>
      <c r="W36" s="30">
        <v>4</v>
      </c>
      <c r="X36" s="30">
        <v>18</v>
      </c>
      <c r="Y36" s="30">
        <v>24.69</v>
      </c>
      <c r="Z36" s="30">
        <v>3.8</v>
      </c>
      <c r="AA36" s="30">
        <v>7</v>
      </c>
      <c r="AB36" s="6">
        <f t="shared" si="2"/>
        <v>47286</v>
      </c>
      <c r="AC36" s="6">
        <f t="shared" si="3"/>
        <v>1446906</v>
      </c>
      <c r="AD36" s="6">
        <v>1</v>
      </c>
      <c r="AE36" s="6">
        <f t="shared" si="4"/>
        <v>1446906</v>
      </c>
      <c r="AF36" s="6"/>
      <c r="AG36" s="30">
        <v>6</v>
      </c>
      <c r="AH36" s="30">
        <v>18</v>
      </c>
      <c r="AI36" s="30">
        <v>7</v>
      </c>
      <c r="AJ36" s="30">
        <v>12</v>
      </c>
      <c r="AK36" s="6">
        <f t="shared" si="16"/>
        <v>9072</v>
      </c>
      <c r="AL36" s="6">
        <v>10</v>
      </c>
      <c r="AM36" s="6">
        <v>18</v>
      </c>
      <c r="AN36" s="6">
        <v>7.88</v>
      </c>
      <c r="AO36" s="6">
        <v>12</v>
      </c>
      <c r="AP36" s="6">
        <f t="shared" si="18"/>
        <v>17021</v>
      </c>
      <c r="AQ36" s="30"/>
      <c r="AR36" s="30"/>
      <c r="AS36" s="30"/>
      <c r="AT36" s="30"/>
      <c r="AU36" s="6">
        <f t="shared" si="19"/>
        <v>0</v>
      </c>
      <c r="AV36" s="6">
        <f t="shared" si="5"/>
        <v>1472999</v>
      </c>
      <c r="AW36" s="7">
        <v>1.018</v>
      </c>
      <c r="AX36" s="6">
        <v>1</v>
      </c>
      <c r="AY36" s="6">
        <f t="shared" si="6"/>
        <v>1499513</v>
      </c>
      <c r="AZ36" s="6">
        <f t="shared" si="7"/>
        <v>74976</v>
      </c>
      <c r="BA36" s="6">
        <f t="shared" si="8"/>
        <v>1424537</v>
      </c>
      <c r="BB36" s="27">
        <f t="shared" si="9"/>
        <v>1499513</v>
      </c>
      <c r="BC36" s="27">
        <f t="shared" si="10"/>
        <v>74976</v>
      </c>
      <c r="BD36" s="27">
        <f t="shared" si="11"/>
        <v>1424537</v>
      </c>
      <c r="BE36" s="29">
        <v>1</v>
      </c>
      <c r="BF36" s="27">
        <f t="shared" si="12"/>
        <v>1499513</v>
      </c>
      <c r="BG36" s="27">
        <f t="shared" si="13"/>
        <v>74976</v>
      </c>
      <c r="BH36" s="27">
        <f t="shared" si="14"/>
        <v>1424537</v>
      </c>
    </row>
    <row r="37" spans="1:60">
      <c r="A37" s="4" t="s">
        <v>146</v>
      </c>
      <c r="B37" s="6"/>
      <c r="C37" s="6"/>
      <c r="D37" s="6"/>
      <c r="E37" s="6">
        <f t="shared" si="0"/>
        <v>0</v>
      </c>
      <c r="F37" s="30">
        <v>165</v>
      </c>
      <c r="G37" s="30">
        <v>37.979999999999997</v>
      </c>
      <c r="H37" s="30">
        <v>2.8</v>
      </c>
      <c r="I37" s="30">
        <v>12</v>
      </c>
      <c r="J37" s="6">
        <f t="shared" si="1"/>
        <v>210561</v>
      </c>
      <c r="K37" s="6">
        <v>3</v>
      </c>
      <c r="L37" s="6">
        <v>18</v>
      </c>
      <c r="M37" s="6">
        <v>0.02</v>
      </c>
      <c r="N37" s="30">
        <v>1662</v>
      </c>
      <c r="O37" s="6">
        <v>7</v>
      </c>
      <c r="P37" s="32">
        <f t="shared" si="20"/>
        <v>12565</v>
      </c>
      <c r="Q37" s="30">
        <v>61</v>
      </c>
      <c r="R37" s="30">
        <v>18</v>
      </c>
      <c r="S37" s="30">
        <v>13.03</v>
      </c>
      <c r="T37" s="30">
        <v>5.86</v>
      </c>
      <c r="U37" s="30">
        <v>7</v>
      </c>
      <c r="V37" s="6">
        <f t="shared" si="15"/>
        <v>586871</v>
      </c>
      <c r="W37" s="30">
        <v>3</v>
      </c>
      <c r="X37" s="30">
        <v>18</v>
      </c>
      <c r="Y37" s="30">
        <v>36.700000000000003</v>
      </c>
      <c r="Z37" s="30">
        <v>2.74</v>
      </c>
      <c r="AA37" s="30">
        <v>7</v>
      </c>
      <c r="AB37" s="6">
        <f t="shared" si="2"/>
        <v>38011</v>
      </c>
      <c r="AC37" s="6">
        <f t="shared" si="3"/>
        <v>848008</v>
      </c>
      <c r="AD37" s="6">
        <v>1</v>
      </c>
      <c r="AE37" s="6">
        <f t="shared" si="4"/>
        <v>848008</v>
      </c>
      <c r="AF37" s="6"/>
      <c r="AG37" s="30">
        <v>6</v>
      </c>
      <c r="AH37" s="30">
        <v>18</v>
      </c>
      <c r="AI37" s="30">
        <v>9.6300000000000008</v>
      </c>
      <c r="AJ37" s="30">
        <v>12</v>
      </c>
      <c r="AK37" s="6">
        <f t="shared" si="16"/>
        <v>12480</v>
      </c>
      <c r="AL37" s="6">
        <v>8</v>
      </c>
      <c r="AM37" s="6">
        <v>18</v>
      </c>
      <c r="AN37" s="6">
        <v>7.88</v>
      </c>
      <c r="AO37" s="6">
        <v>12</v>
      </c>
      <c r="AP37" s="6">
        <f t="shared" si="18"/>
        <v>13617</v>
      </c>
      <c r="AQ37" s="30"/>
      <c r="AR37" s="30"/>
      <c r="AS37" s="30"/>
      <c r="AT37" s="30"/>
      <c r="AU37" s="6">
        <f t="shared" si="19"/>
        <v>0</v>
      </c>
      <c r="AV37" s="6">
        <f t="shared" si="5"/>
        <v>874105</v>
      </c>
      <c r="AW37" s="7">
        <v>1.018</v>
      </c>
      <c r="AX37" s="6">
        <v>1</v>
      </c>
      <c r="AY37" s="6">
        <f t="shared" si="6"/>
        <v>889839</v>
      </c>
      <c r="AZ37" s="6">
        <f t="shared" si="7"/>
        <v>44492</v>
      </c>
      <c r="BA37" s="6">
        <f t="shared" si="8"/>
        <v>845347</v>
      </c>
      <c r="BB37" s="27">
        <f t="shared" si="9"/>
        <v>889839</v>
      </c>
      <c r="BC37" s="27">
        <f t="shared" si="10"/>
        <v>44492</v>
      </c>
      <c r="BD37" s="27">
        <f t="shared" si="11"/>
        <v>845347</v>
      </c>
      <c r="BE37" s="29">
        <v>1</v>
      </c>
      <c r="BF37" s="27">
        <f t="shared" si="12"/>
        <v>889839</v>
      </c>
      <c r="BG37" s="27">
        <f t="shared" si="13"/>
        <v>44492</v>
      </c>
      <c r="BH37" s="27">
        <f t="shared" si="14"/>
        <v>845347</v>
      </c>
    </row>
    <row r="38" spans="1:60">
      <c r="A38" s="4" t="s">
        <v>147</v>
      </c>
      <c r="B38" s="6"/>
      <c r="C38" s="6"/>
      <c r="D38" s="6"/>
      <c r="E38" s="6">
        <f t="shared" si="0"/>
        <v>0</v>
      </c>
      <c r="F38" s="6"/>
      <c r="G38" s="6"/>
      <c r="H38" s="6"/>
      <c r="I38" s="6"/>
      <c r="J38" s="6"/>
      <c r="K38" s="6"/>
      <c r="L38" s="6"/>
      <c r="M38" s="6"/>
      <c r="N38" s="6"/>
      <c r="O38" s="6"/>
      <c r="P38" s="6"/>
      <c r="Q38" s="6"/>
      <c r="R38" s="6"/>
      <c r="S38" s="6"/>
      <c r="T38" s="6"/>
      <c r="U38" s="6"/>
      <c r="V38" s="6">
        <f t="shared" ref="V38" si="21">Q38*R38*S38*T38*U38</f>
        <v>0</v>
      </c>
      <c r="W38" s="6"/>
      <c r="X38" s="6"/>
      <c r="Y38" s="6"/>
      <c r="Z38" s="6"/>
      <c r="AA38" s="6"/>
      <c r="AB38" s="6">
        <f t="shared" si="2"/>
        <v>0</v>
      </c>
      <c r="AC38" s="6">
        <f t="shared" si="3"/>
        <v>0</v>
      </c>
      <c r="AD38" s="6"/>
      <c r="AE38" s="6">
        <f t="shared" si="4"/>
        <v>0</v>
      </c>
      <c r="AF38" s="6"/>
      <c r="AG38" s="6"/>
      <c r="AH38" s="6"/>
      <c r="AI38" s="6"/>
      <c r="AJ38" s="6"/>
      <c r="AK38" s="6">
        <v>0</v>
      </c>
      <c r="AL38" s="6"/>
      <c r="AM38" s="6"/>
      <c r="AN38" s="6"/>
      <c r="AO38" s="6"/>
      <c r="AP38" s="6">
        <v>0</v>
      </c>
      <c r="AQ38" s="6"/>
      <c r="AR38" s="6"/>
      <c r="AS38" s="6"/>
      <c r="AT38" s="6"/>
      <c r="AU38" s="6">
        <f t="shared" si="19"/>
        <v>0</v>
      </c>
      <c r="AV38" s="6">
        <f t="shared" si="5"/>
        <v>0</v>
      </c>
      <c r="AW38" s="6"/>
      <c r="AX38" s="6"/>
      <c r="AY38" s="6">
        <f t="shared" ref="AY38" si="22">AV38*AW38*AX38</f>
        <v>0</v>
      </c>
      <c r="AZ38" s="6">
        <f t="shared" si="7"/>
        <v>0</v>
      </c>
      <c r="BA38" s="6">
        <v>2167522</v>
      </c>
      <c r="BB38" s="27">
        <f t="shared" si="9"/>
        <v>0</v>
      </c>
      <c r="BC38" s="27">
        <f t="shared" si="10"/>
        <v>0</v>
      </c>
      <c r="BD38" s="6">
        <v>2167522</v>
      </c>
      <c r="BE38" s="28"/>
      <c r="BF38" s="28"/>
      <c r="BG38" s="28"/>
      <c r="BH38" s="6">
        <v>2167522</v>
      </c>
    </row>
    <row r="39" spans="1:60">
      <c r="A39" s="8" t="s">
        <v>148</v>
      </c>
      <c r="B39" s="9">
        <f>SUM(B10:B38)</f>
        <v>125</v>
      </c>
      <c r="C39" s="9"/>
      <c r="D39" s="9"/>
      <c r="E39" s="9">
        <f>SUM(E10:E38)</f>
        <v>1430236</v>
      </c>
      <c r="F39" s="9">
        <f>SUM(F10:F38)</f>
        <v>5825</v>
      </c>
      <c r="G39" s="9">
        <f>SUM(G10:G38)</f>
        <v>1586.7399999999996</v>
      </c>
      <c r="H39" s="9"/>
      <c r="I39" s="9"/>
      <c r="J39" s="9">
        <f>SUM(J10:J38)</f>
        <v>11633607</v>
      </c>
      <c r="K39" s="9">
        <f>SUM(K10:K38)</f>
        <v>183</v>
      </c>
      <c r="L39" s="9"/>
      <c r="M39" s="9"/>
      <c r="N39" s="9"/>
      <c r="O39" s="9"/>
      <c r="P39" s="9">
        <f>SUM(P10:P38)</f>
        <v>1225438</v>
      </c>
      <c r="Q39" s="9">
        <f>SUM(Q10:Q38)</f>
        <v>2763</v>
      </c>
      <c r="R39" s="9"/>
      <c r="S39" s="9"/>
      <c r="T39" s="9"/>
      <c r="U39" s="9"/>
      <c r="V39" s="9">
        <f>SUM(V10:V38)</f>
        <v>26582356</v>
      </c>
      <c r="W39" s="9">
        <f>SUM(W10:W38)</f>
        <v>56</v>
      </c>
      <c r="X39" s="9"/>
      <c r="Y39" s="9"/>
      <c r="Z39" s="9"/>
      <c r="AA39" s="9"/>
      <c r="AB39" s="9">
        <f>SUM(AB10:AB38)</f>
        <v>772501</v>
      </c>
      <c r="AC39" s="9">
        <f>SUM(AC10:AC38)</f>
        <v>41644138</v>
      </c>
      <c r="AD39" s="9"/>
      <c r="AE39" s="9">
        <f>SUM(AE10:AE38)</f>
        <v>41644138</v>
      </c>
      <c r="AF39" s="9"/>
      <c r="AG39" s="9">
        <f>SUM(AG10:AG38)</f>
        <v>136</v>
      </c>
      <c r="AH39" s="9"/>
      <c r="AI39" s="9"/>
      <c r="AJ39" s="9"/>
      <c r="AK39" s="9">
        <f>SUM(AK10:AK38)</f>
        <v>253873</v>
      </c>
      <c r="AL39" s="9">
        <f>SUM(AL10:AL38)</f>
        <v>210</v>
      </c>
      <c r="AM39" s="9"/>
      <c r="AN39" s="9"/>
      <c r="AO39" s="9"/>
      <c r="AP39" s="9">
        <f>SUM(AP10:AP38)</f>
        <v>360848</v>
      </c>
      <c r="AQ39" s="9">
        <f>SUM(AQ10:AQ38)</f>
        <v>16</v>
      </c>
      <c r="AR39" s="9"/>
      <c r="AS39" s="9"/>
      <c r="AT39" s="9"/>
      <c r="AU39" s="9">
        <f>SUM(AU10:AU38)</f>
        <v>325050</v>
      </c>
      <c r="AV39" s="10">
        <f t="shared" si="5"/>
        <v>42583909</v>
      </c>
      <c r="AW39" s="9"/>
      <c r="AX39" s="9"/>
      <c r="AY39" s="11">
        <f>SUM(AY10:AY38)</f>
        <v>43350420</v>
      </c>
      <c r="AZ39" s="9">
        <f>SUM(AZ10:AZ38)</f>
        <v>2167522</v>
      </c>
      <c r="BA39" s="9">
        <f>SUM(BA10:BA38)</f>
        <v>43350420</v>
      </c>
      <c r="BB39" s="9">
        <f t="shared" ref="BB39:BH39" si="23">SUM(BB10:BB38)</f>
        <v>43350420</v>
      </c>
      <c r="BC39" s="9">
        <f t="shared" si="23"/>
        <v>2167522</v>
      </c>
      <c r="BD39" s="9">
        <f t="shared" si="23"/>
        <v>43350420</v>
      </c>
      <c r="BE39" s="9">
        <f t="shared" si="23"/>
        <v>28</v>
      </c>
      <c r="BF39" s="9">
        <f t="shared" si="23"/>
        <v>43350420</v>
      </c>
      <c r="BG39" s="9">
        <f t="shared" si="23"/>
        <v>2167522</v>
      </c>
      <c r="BH39" s="9">
        <f t="shared" si="23"/>
        <v>43350420</v>
      </c>
    </row>
    <row r="40" spans="1:60">
      <c r="J40" s="12"/>
      <c r="P40" s="12"/>
      <c r="V40" s="12"/>
      <c r="AB40" s="12"/>
      <c r="AC40" s="12"/>
      <c r="AK40" s="12"/>
      <c r="AP40" s="12"/>
      <c r="AU40" s="12"/>
      <c r="AV40" s="12"/>
    </row>
    <row r="43" spans="1:60" ht="18.75">
      <c r="B43" s="13"/>
      <c r="C43" s="13"/>
      <c r="D43" s="13"/>
      <c r="E43" s="13"/>
      <c r="F43" s="13"/>
      <c r="G43" s="13"/>
      <c r="H43" s="13"/>
    </row>
    <row r="46" spans="1:60">
      <c r="B46" s="14"/>
      <c r="C46" s="14"/>
      <c r="D46" s="14"/>
    </row>
  </sheetData>
  <mergeCells count="22">
    <mergeCell ref="W4:AB4"/>
    <mergeCell ref="A4:A5"/>
    <mergeCell ref="B4:E4"/>
    <mergeCell ref="F4:J4"/>
    <mergeCell ref="K4:P4"/>
    <mergeCell ref="Q4:V4"/>
    <mergeCell ref="BB4:BD4"/>
    <mergeCell ref="BE4:BH4"/>
    <mergeCell ref="BE5:BE6"/>
    <mergeCell ref="B1:O1"/>
    <mergeCell ref="B2:M2"/>
    <mergeCell ref="AC4:AC5"/>
    <mergeCell ref="AW4:AW5"/>
    <mergeCell ref="AY4:BA4"/>
    <mergeCell ref="AF4:AF5"/>
    <mergeCell ref="AG4:AK4"/>
    <mergeCell ref="AQ4:AU4"/>
    <mergeCell ref="AV4:AV5"/>
    <mergeCell ref="AL4:AP4"/>
    <mergeCell ref="AX4:AX5"/>
    <mergeCell ref="AD4:AD5"/>
    <mergeCell ref="AE4:AE5"/>
  </mergeCells>
  <phoneticPr fontId="0" type="noConversion"/>
  <conditionalFormatting sqref="B1 A39 A4:K4 Q4 W4 A5:AB5 AD4:AE4 AG4 AQ4 J40 P40 V40 AB40:AC40 A38:AU38 AK40 AP40 AU40:AV40 AV11:AV39 AW5 A3:BA3 N2:O2 AL4 AG5:AU5 A6:BA10 P1:BA2 A11:O37 P11 P13:P14 AB11:AB38 Q11:AU37 AU14:AU38 AX10:AX36 BH5:BH9 AW4:BD4 BF4:BG9 BB6:BD9 AY5:BE5 BE7:BE9 AW11:BA38">
    <cfRule type="expression" dxfId="29" priority="49" stopIfTrue="1">
      <formula>HasError()</formula>
    </cfRule>
    <cfRule type="expression" dxfId="28" priority="50" stopIfTrue="1">
      <formula>LockedByCondition()</formula>
    </cfRule>
    <cfRule type="expression" dxfId="27" priority="51" stopIfTrue="1">
      <formula>Locked()</formula>
    </cfRule>
  </conditionalFormatting>
  <conditionalFormatting sqref="F10:I37">
    <cfRule type="expression" dxfId="26" priority="25" stopIfTrue="1">
      <formula>HasError()</formula>
    </cfRule>
    <cfRule type="expression" dxfId="25" priority="26" stopIfTrue="1">
      <formula>LockedByCondition()</formula>
    </cfRule>
    <cfRule type="expression" dxfId="24" priority="27" stopIfTrue="1">
      <formula>Locked()</formula>
    </cfRule>
  </conditionalFormatting>
  <conditionalFormatting sqref="N10:N37">
    <cfRule type="expression" dxfId="23" priority="22" stopIfTrue="1">
      <formula>HasError()</formula>
    </cfRule>
    <cfRule type="expression" dxfId="22" priority="23" stopIfTrue="1">
      <formula>LockedByCondition()</formula>
    </cfRule>
    <cfRule type="expression" dxfId="21" priority="24" stopIfTrue="1">
      <formula>Locked()</formula>
    </cfRule>
  </conditionalFormatting>
  <conditionalFormatting sqref="T10:T37">
    <cfRule type="expression" dxfId="20" priority="19" stopIfTrue="1">
      <formula>HasError()</formula>
    </cfRule>
    <cfRule type="expression" dxfId="19" priority="20" stopIfTrue="1">
      <formula>LockedByCondition()</formula>
    </cfRule>
    <cfRule type="expression" dxfId="18" priority="21" stopIfTrue="1">
      <formula>Locked()</formula>
    </cfRule>
  </conditionalFormatting>
  <conditionalFormatting sqref="Q10:U37">
    <cfRule type="expression" dxfId="17" priority="16" stopIfTrue="1">
      <formula>HasError()</formula>
    </cfRule>
    <cfRule type="expression" dxfId="16" priority="17" stopIfTrue="1">
      <formula>LockedByCondition()</formula>
    </cfRule>
    <cfRule type="expression" dxfId="15" priority="18" stopIfTrue="1">
      <formula>Locked()</formula>
    </cfRule>
  </conditionalFormatting>
  <conditionalFormatting sqref="W10:AA37">
    <cfRule type="expression" dxfId="14" priority="13" stopIfTrue="1">
      <formula>HasError()</formula>
    </cfRule>
    <cfRule type="expression" dxfId="13" priority="14" stopIfTrue="1">
      <formula>LockedByCondition()</formula>
    </cfRule>
    <cfRule type="expression" dxfId="12" priority="15" stopIfTrue="1">
      <formula>Locked()</formula>
    </cfRule>
  </conditionalFormatting>
  <conditionalFormatting sqref="AG10:AJ37">
    <cfRule type="expression" dxfId="11" priority="10" stopIfTrue="1">
      <formula>HasError()</formula>
    </cfRule>
    <cfRule type="expression" dxfId="10" priority="11" stopIfTrue="1">
      <formula>LockedByCondition()</formula>
    </cfRule>
    <cfRule type="expression" dxfId="9" priority="12" stopIfTrue="1">
      <formula>Locked()</formula>
    </cfRule>
  </conditionalFormatting>
  <conditionalFormatting sqref="AQ10:AT37">
    <cfRule type="expression" dxfId="8" priority="7" stopIfTrue="1">
      <formula>HasError()</formula>
    </cfRule>
    <cfRule type="expression" dxfId="7" priority="8" stopIfTrue="1">
      <formula>LockedByCondition()</formula>
    </cfRule>
    <cfRule type="expression" dxfId="6" priority="9" stopIfTrue="1">
      <formula>Locked()</formula>
    </cfRule>
  </conditionalFormatting>
  <conditionalFormatting sqref="BD38">
    <cfRule type="expression" dxfId="5" priority="4" stopIfTrue="1">
      <formula>HasError()</formula>
    </cfRule>
    <cfRule type="expression" dxfId="4" priority="5" stopIfTrue="1">
      <formula>LockedByCondition()</formula>
    </cfRule>
    <cfRule type="expression" dxfId="3" priority="6" stopIfTrue="1">
      <formula>Locked()</formula>
    </cfRule>
  </conditionalFormatting>
  <conditionalFormatting sqref="BH38">
    <cfRule type="expression" dxfId="2" priority="1" stopIfTrue="1">
      <formula>HasError()</formula>
    </cfRule>
    <cfRule type="expression" dxfId="1" priority="2" stopIfTrue="1">
      <formula>LockedByCondition()</formula>
    </cfRule>
    <cfRule type="expression" dxfId="0" priority="3" stopIfTrue="1">
      <formula>Locked()</formula>
    </cfRule>
  </conditionalFormatting>
  <pageMargins left="0.23622047244094491" right="0.19685039370078741" top="0.3" bottom="0.19685039370078741" header="0.31496062992125984" footer="0.31496062992125984"/>
  <pageSetup paperSize="9" scale="55" fitToWidth="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vt:lpstr>
      <vt:lpstr>Лист1!Заголовки_для_печати</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Гуляева</dc:creator>
  <cp:lastModifiedBy>Zvyagina_I</cp:lastModifiedBy>
  <cp:lastPrinted>2021-10-22T10:49:26Z</cp:lastPrinted>
  <dcterms:created xsi:type="dcterms:W3CDTF">2020-10-15T05:05:19Z</dcterms:created>
  <dcterms:modified xsi:type="dcterms:W3CDTF">2021-10-22T10:50:32Z</dcterms:modified>
</cp:coreProperties>
</file>