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9440" windowHeight="11985"/>
  </bookViews>
  <sheets>
    <sheet name="Лист1" sheetId="1" r:id="rId1"/>
  </sheets>
  <definedNames>
    <definedName name="Z_83320A22_E88C_4DD6_ACB1_48935A95C291_.wvu.Cols" localSheetId="0" hidden="1">Лист1!#REF!,Лист1!#REF!,Лист1!#REF!</definedName>
    <definedName name="Z_83320A22_E88C_4DD6_ACB1_48935A95C291_.wvu.PrintArea" localSheetId="0" hidden="1">Лист1!$A$2:$M$32</definedName>
    <definedName name="Z_83320A22_E88C_4DD6_ACB1_48935A95C291_.wvu.Rows" localSheetId="0" hidden="1">Лист1!#REF!,Лист1!#REF!,Лист1!#REF!</definedName>
    <definedName name="_xlnm.Print_Titles" localSheetId="0">Лист1!$B:$B</definedName>
    <definedName name="_xlnm.Print_Area" localSheetId="0">Лист1!$A$1:$V$32</definedName>
  </definedNames>
  <calcPr calcId="125725"/>
</workbook>
</file>

<file path=xl/calcChain.xml><?xml version="1.0" encoding="utf-8"?>
<calcChain xmlns="http://schemas.openxmlformats.org/spreadsheetml/2006/main">
  <c r="I10" i="1"/>
  <c r="H10"/>
  <c r="H11"/>
  <c r="G10"/>
  <c r="G11"/>
  <c r="I26"/>
  <c r="I25"/>
  <c r="I24"/>
  <c r="I20"/>
  <c r="I14"/>
  <c r="I13"/>
  <c r="I30"/>
  <c r="I9"/>
  <c r="G26" l="1"/>
  <c r="G25"/>
  <c r="G13" l="1"/>
  <c r="U25" l="1"/>
  <c r="Q25"/>
  <c r="M25"/>
  <c r="V22" l="1"/>
  <c r="R22"/>
  <c r="V10"/>
  <c r="R10"/>
  <c r="V9"/>
  <c r="R9"/>
  <c r="N10"/>
  <c r="N22"/>
  <c r="N9"/>
  <c r="E10" l="1"/>
  <c r="C10"/>
  <c r="C11"/>
  <c r="D10"/>
  <c r="D11"/>
  <c r="E11" l="1"/>
  <c r="J10" l="1"/>
  <c r="J22"/>
  <c r="J9"/>
  <c r="F10"/>
  <c r="F22"/>
  <c r="F9"/>
  <c r="K13" l="1"/>
  <c r="G28"/>
  <c r="G24" l="1"/>
  <c r="G16"/>
  <c r="G14"/>
  <c r="D22" l="1"/>
  <c r="H22"/>
  <c r="I22"/>
  <c r="I11" s="1"/>
  <c r="C22"/>
  <c r="E22" l="1"/>
  <c r="J11"/>
  <c r="V11"/>
  <c r="R11"/>
  <c r="N11"/>
  <c r="F11"/>
  <c r="N7" l="1"/>
  <c r="F7"/>
  <c r="S25" l="1"/>
  <c r="S26"/>
  <c r="S27"/>
  <c r="S28"/>
  <c r="S24"/>
  <c r="O25"/>
  <c r="O26"/>
  <c r="O27"/>
  <c r="O28"/>
  <c r="O24"/>
  <c r="K27"/>
  <c r="K28"/>
  <c r="K25"/>
  <c r="K26"/>
  <c r="K24"/>
  <c r="K22" l="1"/>
  <c r="L22"/>
  <c r="L11" s="1"/>
  <c r="M22"/>
  <c r="M11" s="1"/>
  <c r="O22"/>
  <c r="P22"/>
  <c r="P11" s="1"/>
  <c r="Q22"/>
  <c r="Q11" s="1"/>
  <c r="S22"/>
  <c r="T22"/>
  <c r="T11" s="1"/>
  <c r="U22"/>
  <c r="U11" s="1"/>
  <c r="H7" l="1"/>
  <c r="I7"/>
  <c r="G23"/>
  <c r="G27"/>
  <c r="G22" s="1"/>
  <c r="G12"/>
  <c r="G17"/>
  <c r="J7"/>
  <c r="D7"/>
  <c r="D32" s="1"/>
  <c r="K11" l="1"/>
  <c r="G7" l="1"/>
  <c r="S13"/>
  <c r="S11" s="1"/>
  <c r="O13"/>
  <c r="O11" s="1"/>
  <c r="O7" s="1"/>
  <c r="O30" s="1"/>
  <c r="K7"/>
  <c r="K30" s="1"/>
  <c r="L7"/>
  <c r="K32" l="1"/>
  <c r="F32"/>
  <c r="E7"/>
  <c r="M7"/>
  <c r="M30" s="1"/>
  <c r="Q7"/>
  <c r="Q30" s="1"/>
  <c r="U7"/>
  <c r="U30" s="1"/>
  <c r="C7"/>
  <c r="C32" s="1"/>
  <c r="V7"/>
  <c r="V32" s="1"/>
  <c r="T7"/>
  <c r="T32" s="1"/>
  <c r="S7"/>
  <c r="S30" s="1"/>
  <c r="R7"/>
  <c r="R32" s="1"/>
  <c r="P7"/>
  <c r="P32" s="1"/>
  <c r="O32"/>
  <c r="N32"/>
  <c r="L32"/>
  <c r="J32"/>
  <c r="I32"/>
  <c r="H32"/>
  <c r="G32"/>
  <c r="S32" l="1"/>
  <c r="U32"/>
  <c r="Q32"/>
  <c r="M32"/>
  <c r="E32"/>
</calcChain>
</file>

<file path=xl/sharedStrings.xml><?xml version="1.0" encoding="utf-8"?>
<sst xmlns="http://schemas.openxmlformats.org/spreadsheetml/2006/main" count="126" uniqueCount="42">
  <si>
    <t>тыс. рублей</t>
  </si>
  <si>
    <t>Областной бюджет</t>
  </si>
  <si>
    <t>Местные бюджеты</t>
  </si>
  <si>
    <t>Доходы, всего</t>
  </si>
  <si>
    <t xml:space="preserve">в том числе: </t>
  </si>
  <si>
    <t>1.1</t>
  </si>
  <si>
    <t>Налоговые и неналоговые доходы</t>
  </si>
  <si>
    <t>1.2</t>
  </si>
  <si>
    <t>Прочие безвозмездные поступления</t>
  </si>
  <si>
    <t>1.3</t>
  </si>
  <si>
    <t>Безвозмездные перечисления из бюджетов других уровней и государственных корпораций</t>
  </si>
  <si>
    <t xml:space="preserve">     из них:</t>
  </si>
  <si>
    <t>2</t>
  </si>
  <si>
    <t>Расходы, всего</t>
  </si>
  <si>
    <t>3</t>
  </si>
  <si>
    <t>Дефицит (-),  профицит (+)</t>
  </si>
  <si>
    <t>Консолидированный бюджет</t>
  </si>
  <si>
    <t>Бюджет ТФОМС</t>
  </si>
  <si>
    <t>х</t>
  </si>
  <si>
    <t>Консолидиро-ванный бюджет</t>
  </si>
  <si>
    <t>Прогноз на 2025 год</t>
  </si>
  <si>
    <t>дотации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</si>
  <si>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на стимулирование развития налогового потенциала и увеличения поступлений доходов в консолидированный бюджет Курской области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</si>
  <si>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</si>
  <si>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</si>
  <si>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дотация на выравнивание уровня бюджетной обеспеченности</t>
  </si>
  <si>
    <t xml:space="preserve">дотация на  поддержку мер по обеспечению сбалансированности бюджетов </t>
  </si>
  <si>
    <t>дотация на  частичную компенсацию дополнительных расходов на повышение оплаты труда работников бюджетной сферы</t>
  </si>
  <si>
    <t>дотация (грант)  за достижение показателей деятельности органов исполнительной власти субъектов Российской Федерации</t>
  </si>
  <si>
    <t>целевые средства, всего</t>
  </si>
  <si>
    <t>в том числе: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</si>
  <si>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</si>
  <si>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</si>
  <si>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</si>
  <si>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</si>
  <si>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Прогноз на 2026 год</t>
  </si>
  <si>
    <t>дотации бюджетам на премирование победителей Всероссийского конкурса "Лучшая муниципальная практика"</t>
  </si>
  <si>
    <t>Исполнено за 2023 год</t>
  </si>
  <si>
    <t>Ожидаемое на 2024 год</t>
  </si>
  <si>
    <t>Прогноз консолидированного бюджета Курской области на 2025-2027 годы</t>
  </si>
  <si>
    <t>Прогноз на 2027 год</t>
  </si>
  <si>
    <t xml:space="preserve"> безвозмездные поступления в бюджеты субъектов Российской Федерации от государственной (муниципальных) организаций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</si>
</sst>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6"/>
      <color rgb="FF00000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4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5F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</borders>
  <cellStyleXfs count="25">
    <xf numFmtId="0" fontId="0" fillId="0" borderId="0"/>
    <xf numFmtId="0" fontId="14" fillId="0" borderId="0"/>
    <xf numFmtId="0" fontId="15" fillId="2" borderId="0">
      <alignment horizontal="right"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ont="0" applyFill="0" applyBorder="0" applyAlignment="0" applyProtection="0">
      <alignment vertical="top"/>
    </xf>
    <xf numFmtId="0" fontId="1" fillId="0" borderId="0"/>
    <xf numFmtId="0" fontId="17" fillId="0" borderId="0"/>
    <xf numFmtId="0" fontId="2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4" borderId="8">
      <alignment horizontal="left" vertical="top" wrapText="1"/>
    </xf>
  </cellStyleXfs>
  <cellXfs count="63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49" fontId="10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/>
    <xf numFmtId="164" fontId="1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64" fontId="9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vertical="center"/>
    </xf>
    <xf numFmtId="164" fontId="9" fillId="3" borderId="3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49" fontId="10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horizont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164" fontId="21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wrapText="1"/>
    </xf>
    <xf numFmtId="164" fontId="19" fillId="0" borderId="0" xfId="0" applyNumberFormat="1" applyFont="1" applyFill="1" applyAlignment="1">
      <alignment horizontal="right" wrapText="1"/>
    </xf>
    <xf numFmtId="0" fontId="22" fillId="0" borderId="0" xfId="0" applyFont="1" applyFill="1" applyAlignment="1">
      <alignment wrapText="1"/>
    </xf>
    <xf numFmtId="49" fontId="7" fillId="3" borderId="3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vertical="center" wrapText="1"/>
    </xf>
    <xf numFmtId="164" fontId="21" fillId="0" borderId="0" xfId="0" applyNumberFormat="1" applyFont="1" applyFill="1" applyAlignment="1">
      <alignment horizontal="right" wrapText="1"/>
    </xf>
    <xf numFmtId="164" fontId="12" fillId="3" borderId="0" xfId="0" applyNumberFormat="1" applyFont="1" applyFill="1"/>
    <xf numFmtId="164" fontId="9" fillId="3" borderId="2" xfId="0" applyNumberFormat="1" applyFont="1" applyFill="1" applyBorder="1" applyAlignment="1">
      <alignment horizontal="center" vertical="center" wrapText="1"/>
    </xf>
    <xf numFmtId="164" fontId="20" fillId="3" borderId="2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wrapText="1"/>
    </xf>
    <xf numFmtId="164" fontId="11" fillId="3" borderId="2" xfId="0" applyNumberFormat="1" applyFont="1" applyFill="1" applyBorder="1" applyAlignment="1">
      <alignment horizontal="left" wrapText="1"/>
    </xf>
    <xf numFmtId="164" fontId="8" fillId="3" borderId="2" xfId="0" applyNumberFormat="1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left" wrapText="1"/>
    </xf>
    <xf numFmtId="164" fontId="8" fillId="0" borderId="2" xfId="0" applyNumberFormat="1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left" wrapText="1"/>
    </xf>
    <xf numFmtId="164" fontId="8" fillId="0" borderId="2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/>
    <xf numFmtId="49" fontId="10" fillId="3" borderId="1" xfId="0" applyNumberFormat="1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/>
    </xf>
    <xf numFmtId="49" fontId="7" fillId="0" borderId="4" xfId="0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</cellXfs>
  <cellStyles count="25">
    <cellStyle name="ex64" xfId="24"/>
    <cellStyle name="Normal_own-reg-rev" xfId="1"/>
    <cellStyle name="S10" xfId="2"/>
    <cellStyle name="Гиперссылка 2" xfId="3"/>
    <cellStyle name="Денежный 2" xfId="4"/>
    <cellStyle name="Обычный" xfId="0" builtinId="0"/>
    <cellStyle name="Обычный 10" xfId="5"/>
    <cellStyle name="Обычный 11" xfId="6"/>
    <cellStyle name="Обычный 2" xfId="7"/>
    <cellStyle name="Обычный 2 2" xfId="8"/>
    <cellStyle name="Обычный 3" xfId="9"/>
    <cellStyle name="Обычный 3 2" xfId="10"/>
    <cellStyle name="Обычный 33" xfId="11"/>
    <cellStyle name="Обычный 4" xfId="12"/>
    <cellStyle name="Обычный 5" xfId="13"/>
    <cellStyle name="Обычный 6" xfId="14"/>
    <cellStyle name="Обычный 7" xfId="15"/>
    <cellStyle name="Обычный 8" xfId="16"/>
    <cellStyle name="Обычный 9" xfId="17"/>
    <cellStyle name="Стиль 1" xfId="18"/>
    <cellStyle name="Стиль 2" xfId="19"/>
    <cellStyle name="Стиль 3" xfId="20"/>
    <cellStyle name="Стиль 4" xfId="21"/>
    <cellStyle name="Стиль 5" xfId="22"/>
    <cellStyle name="Стиль 6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63"/>
  <sheetViews>
    <sheetView showZeros="0" tabSelected="1" view="pageBreakPreview" zoomScale="55" zoomScaleNormal="80" zoomScaleSheetLayoutView="55"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T9" sqref="T9"/>
    </sheetView>
  </sheetViews>
  <sheetFormatPr defaultRowHeight="18.75"/>
  <cols>
    <col min="1" max="1" width="6.140625" style="5" customWidth="1"/>
    <col min="2" max="2" width="55.42578125" style="15" customWidth="1"/>
    <col min="3" max="3" width="20.85546875" style="15" customWidth="1"/>
    <col min="4" max="4" width="19.5703125" style="15" customWidth="1"/>
    <col min="5" max="5" width="20.140625" style="15" customWidth="1"/>
    <col min="6" max="6" width="19.7109375" style="15" customWidth="1"/>
    <col min="7" max="7" width="21.140625" style="33" customWidth="1"/>
    <col min="8" max="8" width="19.7109375" style="33" customWidth="1"/>
    <col min="9" max="9" width="19.42578125" style="15" customWidth="1"/>
    <col min="10" max="10" width="20.140625" style="15" customWidth="1"/>
    <col min="11" max="11" width="19.85546875" style="1" customWidth="1"/>
    <col min="12" max="12" width="20.28515625" style="1" customWidth="1"/>
    <col min="13" max="13" width="20.85546875" style="1" customWidth="1"/>
    <col min="14" max="14" width="19.85546875" style="1" customWidth="1"/>
    <col min="15" max="15" width="19.140625" style="1" customWidth="1"/>
    <col min="16" max="16" width="19.5703125" style="1" customWidth="1"/>
    <col min="17" max="17" width="19.42578125" style="1" customWidth="1"/>
    <col min="18" max="18" width="18.28515625" style="1" customWidth="1"/>
    <col min="19" max="19" width="19.42578125" style="1" customWidth="1"/>
    <col min="20" max="20" width="20.42578125" style="1" customWidth="1"/>
    <col min="21" max="21" width="19.140625" style="1" customWidth="1"/>
    <col min="22" max="22" width="20.140625" style="1" customWidth="1"/>
    <col min="23" max="16384" width="9.140625" style="1"/>
  </cols>
  <sheetData>
    <row r="2" spans="1:22" ht="25.5">
      <c r="B2" s="20"/>
      <c r="C2" s="51" t="s">
        <v>39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2" s="4" customFormat="1" ht="15">
      <c r="A3" s="2"/>
      <c r="B3" s="3"/>
      <c r="C3" s="28"/>
      <c r="D3" s="28"/>
      <c r="E3" s="28"/>
      <c r="F3" s="3"/>
      <c r="G3" s="3"/>
      <c r="H3" s="3"/>
      <c r="I3" s="3"/>
      <c r="J3" s="3"/>
      <c r="K3" s="3"/>
      <c r="L3" s="3"/>
      <c r="M3" s="3"/>
      <c r="N3" s="3"/>
    </row>
    <row r="4" spans="1:22" s="6" customFormat="1" ht="15.75" customHeight="1">
      <c r="A4" s="5"/>
      <c r="B4" s="16"/>
      <c r="C4" s="16"/>
      <c r="D4" s="16"/>
      <c r="E4" s="16"/>
      <c r="F4" s="16"/>
      <c r="G4" s="16"/>
      <c r="H4" s="16"/>
      <c r="I4" s="16"/>
      <c r="J4" s="16"/>
      <c r="U4" s="5"/>
      <c r="V4" s="5" t="s">
        <v>0</v>
      </c>
    </row>
    <row r="5" spans="1:22" s="6" customFormat="1" ht="36.75" customHeight="1">
      <c r="A5" s="59"/>
      <c r="B5" s="61"/>
      <c r="C5" s="52" t="s">
        <v>37</v>
      </c>
      <c r="D5" s="53"/>
      <c r="E5" s="53"/>
      <c r="F5" s="54"/>
      <c r="G5" s="52" t="s">
        <v>38</v>
      </c>
      <c r="H5" s="53"/>
      <c r="I5" s="53"/>
      <c r="J5" s="54"/>
      <c r="K5" s="52" t="s">
        <v>20</v>
      </c>
      <c r="L5" s="53"/>
      <c r="M5" s="53"/>
      <c r="N5" s="54"/>
      <c r="O5" s="52" t="s">
        <v>35</v>
      </c>
      <c r="P5" s="53"/>
      <c r="Q5" s="53"/>
      <c r="R5" s="54"/>
      <c r="S5" s="55" t="s">
        <v>40</v>
      </c>
      <c r="T5" s="55"/>
      <c r="U5" s="55"/>
      <c r="V5" s="55"/>
    </row>
    <row r="6" spans="1:22" s="22" customFormat="1" ht="67.5" customHeight="1">
      <c r="A6" s="60"/>
      <c r="B6" s="62"/>
      <c r="C6" s="21" t="s">
        <v>19</v>
      </c>
      <c r="D6" s="21" t="s">
        <v>1</v>
      </c>
      <c r="E6" s="21" t="s">
        <v>2</v>
      </c>
      <c r="F6" s="21" t="s">
        <v>17</v>
      </c>
      <c r="G6" s="21" t="s">
        <v>19</v>
      </c>
      <c r="H6" s="21" t="s">
        <v>1</v>
      </c>
      <c r="I6" s="21" t="s">
        <v>2</v>
      </c>
      <c r="J6" s="21" t="s">
        <v>17</v>
      </c>
      <c r="K6" s="21" t="s">
        <v>16</v>
      </c>
      <c r="L6" s="21" t="s">
        <v>1</v>
      </c>
      <c r="M6" s="21" t="s">
        <v>2</v>
      </c>
      <c r="N6" s="21" t="s">
        <v>17</v>
      </c>
      <c r="O6" s="21" t="s">
        <v>16</v>
      </c>
      <c r="P6" s="21" t="s">
        <v>1</v>
      </c>
      <c r="Q6" s="21" t="s">
        <v>2</v>
      </c>
      <c r="R6" s="21" t="s">
        <v>17</v>
      </c>
      <c r="S6" s="21" t="s">
        <v>16</v>
      </c>
      <c r="T6" s="21" t="s">
        <v>1</v>
      </c>
      <c r="U6" s="21" t="s">
        <v>2</v>
      </c>
      <c r="V6" s="21" t="s">
        <v>17</v>
      </c>
    </row>
    <row r="7" spans="1:22" s="22" customFormat="1" ht="47.25" customHeight="1">
      <c r="A7" s="50">
        <v>1</v>
      </c>
      <c r="B7" s="41" t="s">
        <v>3</v>
      </c>
      <c r="C7" s="24">
        <f>C9+C10+C11</f>
        <v>122960525</v>
      </c>
      <c r="D7" s="24">
        <f>D9+D10+D11</f>
        <v>105721235.90000001</v>
      </c>
      <c r="E7" s="24">
        <f t="shared" ref="E7" si="0">E9+E10+E11</f>
        <v>49776313.700000003</v>
      </c>
      <c r="F7" s="24">
        <f>F9+F10+F11</f>
        <v>17420763.000000004</v>
      </c>
      <c r="G7" s="24">
        <f>G9+G10+G11</f>
        <v>136922097.32699999</v>
      </c>
      <c r="H7" s="24">
        <f>H9+H10+H11</f>
        <v>119143491.245</v>
      </c>
      <c r="I7" s="24">
        <f>I9+I10+I11</f>
        <v>47790757.441</v>
      </c>
      <c r="J7" s="24">
        <f t="shared" ref="J7" si="1">J9+J10+J11</f>
        <v>19479686.100000001</v>
      </c>
      <c r="K7" s="24">
        <f>K9+K10+K11</f>
        <v>92594030.236000001</v>
      </c>
      <c r="L7" s="24">
        <f>L9+L10+L11</f>
        <v>75920892.045999989</v>
      </c>
      <c r="M7" s="24">
        <f t="shared" ref="M7" si="2">M9+M10+M11</f>
        <v>42668575.621999994</v>
      </c>
      <c r="N7" s="24">
        <f>N9+N10+N11</f>
        <v>22791238.900000002</v>
      </c>
      <c r="O7" s="24">
        <f>O9+O10+O11</f>
        <v>96125511.494000003</v>
      </c>
      <c r="P7" s="24">
        <f>P9+P10+P11</f>
        <v>78457844.451000005</v>
      </c>
      <c r="Q7" s="24">
        <f t="shared" ref="Q7:R7" si="3">Q9+Q10+Q11</f>
        <v>42932231.951000005</v>
      </c>
      <c r="R7" s="24">
        <f t="shared" si="3"/>
        <v>24577190.099999998</v>
      </c>
      <c r="S7" s="24">
        <f>S9+S10+S11</f>
        <v>98306383.784999996</v>
      </c>
      <c r="T7" s="24">
        <f>T9+T10+T11</f>
        <v>79776617.54900001</v>
      </c>
      <c r="U7" s="24">
        <f t="shared" ref="U7:V7" si="4">U9+U10+U11</f>
        <v>44087555.901999995</v>
      </c>
      <c r="V7" s="24">
        <f t="shared" si="4"/>
        <v>26257112.900000002</v>
      </c>
    </row>
    <row r="8" spans="1:22" s="22" customFormat="1" ht="20.25">
      <c r="A8" s="23"/>
      <c r="B8" s="42" t="s">
        <v>4</v>
      </c>
      <c r="C8" s="24"/>
      <c r="D8" s="24"/>
      <c r="E8" s="24"/>
      <c r="F8" s="24"/>
      <c r="G8" s="29"/>
      <c r="H8" s="2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s="22" customFormat="1" ht="20.25">
      <c r="A9" s="25" t="s">
        <v>5</v>
      </c>
      <c r="B9" s="43" t="s">
        <v>6</v>
      </c>
      <c r="C9" s="26">
        <v>84060710.299999997</v>
      </c>
      <c r="D9" s="26">
        <v>66800477.899999999</v>
      </c>
      <c r="E9" s="26">
        <v>17318115.899999999</v>
      </c>
      <c r="F9" s="26">
        <f>17640.5+5.9+2956.4+5545+2372.5+1834.9</f>
        <v>30355.200000000004</v>
      </c>
      <c r="G9" s="26">
        <v>82626991.099999994</v>
      </c>
      <c r="H9" s="26">
        <v>65017305.645000003</v>
      </c>
      <c r="I9" s="26">
        <f>7511928.25+10097757.23</f>
        <v>17609685.48</v>
      </c>
      <c r="J9" s="26">
        <f>17574.7+4.4+1661.5+1699.9+2469.5+1266.3</f>
        <v>24676.300000000003</v>
      </c>
      <c r="K9" s="26">
        <v>88635639.136000007</v>
      </c>
      <c r="L9" s="26">
        <v>71962500.945999995</v>
      </c>
      <c r="M9" s="26">
        <v>16673138.189999999</v>
      </c>
      <c r="N9" s="26">
        <f>18463.1+8+1805.9+3833.7+1414.5+344.4</f>
        <v>25869.600000000002</v>
      </c>
      <c r="O9" s="26">
        <v>91940823.994000003</v>
      </c>
      <c r="P9" s="26">
        <v>74273156.951000005</v>
      </c>
      <c r="Q9" s="26">
        <v>17667667.043000001</v>
      </c>
      <c r="R9" s="26">
        <f>19201.6+8.3+1878.1+3987+1471.1+265.2</f>
        <v>26811.299999999996</v>
      </c>
      <c r="S9" s="26">
        <v>95337825.584999993</v>
      </c>
      <c r="T9" s="26">
        <v>76808059.349000007</v>
      </c>
      <c r="U9" s="26">
        <v>18529766.236000001</v>
      </c>
      <c r="V9" s="26">
        <f>19969.7+8.6+1953.2+4146.4+1529.9+204.2</f>
        <v>27812.000000000004</v>
      </c>
    </row>
    <row r="10" spans="1:22" s="22" customFormat="1" ht="24.75" customHeight="1">
      <c r="A10" s="25" t="s">
        <v>7</v>
      </c>
      <c r="B10" s="43" t="s">
        <v>8</v>
      </c>
      <c r="C10" s="26">
        <f>380853.2+120832.3-82903.1+181</f>
        <v>418963.4</v>
      </c>
      <c r="D10" s="26">
        <f>69074.2+453735.6-82903.1</f>
        <v>439906.69999999995</v>
      </c>
      <c r="E10" s="26">
        <f>311779+181.1+34969.2-367872.5</f>
        <v>-20943.200000000012</v>
      </c>
      <c r="F10" s="26">
        <f>859.2+1101.6-8941-982.4-91251.7-566.4-123.2</f>
        <v>-99903.9</v>
      </c>
      <c r="G10" s="26">
        <f>320189.58+2847.488+202914.897-90603.638</f>
        <v>435348.32700000005</v>
      </c>
      <c r="H10" s="26">
        <f>37714.7-5.5+319322.1-90603.6</f>
        <v>266427.69999999995</v>
      </c>
      <c r="I10" s="26">
        <f>174069.8+108405.1+1186.6+75104.8-113429.4+8002.4-86085</f>
        <v>167254.29999999999</v>
      </c>
      <c r="J10" s="26">
        <f>198.9+1645.9-4636.5-198.9-155.1</f>
        <v>-3145.7</v>
      </c>
      <c r="K10" s="26"/>
      <c r="L10" s="26"/>
      <c r="M10" s="26"/>
      <c r="N10" s="26">
        <f>54.6+219.7-3908.4-54.6-7.1</f>
        <v>-3695.7999999999997</v>
      </c>
      <c r="O10" s="26"/>
      <c r="P10" s="26"/>
      <c r="Q10" s="26"/>
      <c r="R10" s="26">
        <f>228.5-4064.7-7.6</f>
        <v>-3843.7999999999997</v>
      </c>
      <c r="S10" s="26"/>
      <c r="T10" s="26"/>
      <c r="U10" s="26"/>
      <c r="V10" s="26">
        <f>237.6-4227.2-8.1</f>
        <v>-3997.7</v>
      </c>
    </row>
    <row r="11" spans="1:22" s="22" customFormat="1" ht="66.75" customHeight="1">
      <c r="A11" s="56" t="s">
        <v>9</v>
      </c>
      <c r="B11" s="44" t="s">
        <v>10</v>
      </c>
      <c r="C11" s="26">
        <f>C13+C14+C15+C16+C18+C22+C17+C20+C19+C21</f>
        <v>38480851.300000004</v>
      </c>
      <c r="D11" s="26">
        <f>D13+D14+D15+D16+D18+D22+D17+D20+D19+D21</f>
        <v>38480851.300000004</v>
      </c>
      <c r="E11" s="26">
        <f>E13+E14+E15+E16+E18+E22+E17+E20+E19+E21</f>
        <v>32479141</v>
      </c>
      <c r="F11" s="26">
        <f>F22</f>
        <v>17490311.700000003</v>
      </c>
      <c r="G11" s="26">
        <f>G13+G14+G15+G16+G22+G17+G20+G19+G21</f>
        <v>53859757.899999999</v>
      </c>
      <c r="H11" s="26">
        <f>H13+H14+H15+H16+H22+H17+H20+H19+H21</f>
        <v>53859757.899999999</v>
      </c>
      <c r="I11" s="26">
        <f>I13+I14+I15+I16+I22+I17+I20+I19+I21</f>
        <v>30013817.660999998</v>
      </c>
      <c r="J11" s="26">
        <f>J22</f>
        <v>19458155.5</v>
      </c>
      <c r="K11" s="26">
        <f>K13+K14+K15+K16+K22+K17+K20+K19+K21</f>
        <v>3958391.1000000006</v>
      </c>
      <c r="L11" s="26">
        <f>L13+L14+L15+L16+L22+L17+L20+L19+L21</f>
        <v>3958391.1000000006</v>
      </c>
      <c r="M11" s="26">
        <f>M13+M14+M15+M16+M22+M17+M20+M19+M21</f>
        <v>25995437.431999996</v>
      </c>
      <c r="N11" s="26">
        <f>N22</f>
        <v>22769065.100000001</v>
      </c>
      <c r="O11" s="26">
        <f>O13+O14+O15+O16+O22+O17+O20+O19+O21</f>
        <v>4184687.5</v>
      </c>
      <c r="P11" s="26">
        <f>P13+P14+P15+P16+P22+P17+P20+P19+P21</f>
        <v>4184687.5</v>
      </c>
      <c r="Q11" s="26">
        <f>Q13+Q14+Q15+Q16+Q22+Q17+Q20+Q19+Q21</f>
        <v>25264564.908</v>
      </c>
      <c r="R11" s="26">
        <f>R22</f>
        <v>24554222.599999998</v>
      </c>
      <c r="S11" s="26">
        <f>S13+S14+S15+S16+S22+S17+S20+S19+S21</f>
        <v>2968558.1999999997</v>
      </c>
      <c r="T11" s="26">
        <f>T13+T14+T15+T16+T22+T17+T20+T19+T21</f>
        <v>2968558.1999999997</v>
      </c>
      <c r="U11" s="26">
        <f>U13+U14+U15+U16+U22+U17+U20+U19+U21</f>
        <v>25557789.665999997</v>
      </c>
      <c r="V11" s="26">
        <f>V22</f>
        <v>26233298.600000001</v>
      </c>
    </row>
    <row r="12" spans="1:22" s="22" customFormat="1" ht="20.25">
      <c r="A12" s="57"/>
      <c r="B12" s="42" t="s">
        <v>11</v>
      </c>
      <c r="C12" s="26"/>
      <c r="D12" s="26"/>
      <c r="E12" s="26"/>
      <c r="F12" s="26"/>
      <c r="G12" s="30">
        <f t="shared" ref="G12:G17" si="5">H12</f>
        <v>0</v>
      </c>
      <c r="H12" s="30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2" s="6" customFormat="1" ht="43.5" customHeight="1">
      <c r="A13" s="57"/>
      <c r="B13" s="45" t="s">
        <v>25</v>
      </c>
      <c r="C13" s="26">
        <v>2748522.9</v>
      </c>
      <c r="D13" s="26">
        <v>2748522.9</v>
      </c>
      <c r="E13" s="26">
        <v>415666.3</v>
      </c>
      <c r="F13" s="26" t="s">
        <v>18</v>
      </c>
      <c r="G13" s="26">
        <f>H13</f>
        <v>2748522.9</v>
      </c>
      <c r="H13" s="26">
        <v>2748522.9</v>
      </c>
      <c r="I13" s="26">
        <f>264187.161+294388.7+70516.1</f>
        <v>629091.96100000001</v>
      </c>
      <c r="J13" s="26" t="s">
        <v>18</v>
      </c>
      <c r="K13" s="26">
        <f>L13</f>
        <v>821963.3</v>
      </c>
      <c r="L13" s="26">
        <v>821963.3</v>
      </c>
      <c r="M13" s="26">
        <v>414800.4</v>
      </c>
      <c r="N13" s="26" t="s">
        <v>18</v>
      </c>
      <c r="O13" s="26">
        <f>P13</f>
        <v>1195703.6000000001</v>
      </c>
      <c r="P13" s="26">
        <v>1195703.6000000001</v>
      </c>
      <c r="Q13" s="26">
        <v>160648.02299999999</v>
      </c>
      <c r="R13" s="26" t="s">
        <v>18</v>
      </c>
      <c r="S13" s="26">
        <f>T13</f>
        <v>0</v>
      </c>
      <c r="T13" s="26"/>
      <c r="U13" s="26">
        <v>130078.49</v>
      </c>
      <c r="V13" s="26" t="s">
        <v>18</v>
      </c>
    </row>
    <row r="14" spans="1:22" s="6" customFormat="1" ht="65.25" customHeight="1">
      <c r="A14" s="57"/>
      <c r="B14" s="45" t="s">
        <v>26</v>
      </c>
      <c r="C14" s="26">
        <v>8911193.5</v>
      </c>
      <c r="D14" s="26">
        <v>8911193.5</v>
      </c>
      <c r="E14" s="26">
        <v>319713</v>
      </c>
      <c r="F14" s="26" t="s">
        <v>18</v>
      </c>
      <c r="G14" s="26">
        <f>H14</f>
        <v>5500676</v>
      </c>
      <c r="H14" s="26">
        <v>5500676</v>
      </c>
      <c r="I14" s="26">
        <f>186277.1+13608.7</f>
        <v>199885.80000000002</v>
      </c>
      <c r="J14" s="26" t="s">
        <v>18</v>
      </c>
      <c r="K14" s="26"/>
      <c r="L14" s="26"/>
      <c r="M14" s="26">
        <v>550000</v>
      </c>
      <c r="N14" s="26" t="s">
        <v>18</v>
      </c>
      <c r="O14" s="26"/>
      <c r="P14" s="26"/>
      <c r="Q14" s="26">
        <v>100000</v>
      </c>
      <c r="R14" s="26" t="s">
        <v>18</v>
      </c>
      <c r="S14" s="26"/>
      <c r="T14" s="26"/>
      <c r="U14" s="26">
        <v>100000</v>
      </c>
      <c r="V14" s="26" t="s">
        <v>18</v>
      </c>
    </row>
    <row r="15" spans="1:22" s="6" customFormat="1" ht="83.25" customHeight="1">
      <c r="A15" s="57"/>
      <c r="B15" s="45" t="s">
        <v>27</v>
      </c>
      <c r="C15" s="26">
        <v>942531</v>
      </c>
      <c r="D15" s="26">
        <v>942531</v>
      </c>
      <c r="E15" s="26"/>
      <c r="F15" s="26" t="s">
        <v>18</v>
      </c>
      <c r="G15" s="26"/>
      <c r="H15" s="26"/>
      <c r="I15" s="26"/>
      <c r="J15" s="26" t="s">
        <v>18</v>
      </c>
      <c r="K15" s="26"/>
      <c r="L15" s="26"/>
      <c r="M15" s="26"/>
      <c r="N15" s="26" t="s">
        <v>18</v>
      </c>
      <c r="O15" s="26"/>
      <c r="P15" s="26"/>
      <c r="Q15" s="26"/>
      <c r="R15" s="26" t="s">
        <v>18</v>
      </c>
      <c r="S15" s="26"/>
      <c r="T15" s="26"/>
      <c r="U15" s="26"/>
      <c r="V15" s="26" t="s">
        <v>18</v>
      </c>
    </row>
    <row r="16" spans="1:22" s="6" customFormat="1" ht="86.25" customHeight="1">
      <c r="A16" s="57"/>
      <c r="B16" s="45" t="s">
        <v>28</v>
      </c>
      <c r="C16" s="26">
        <v>171609.3</v>
      </c>
      <c r="D16" s="26">
        <v>171609.3</v>
      </c>
      <c r="E16" s="26"/>
      <c r="F16" s="26" t="s">
        <v>18</v>
      </c>
      <c r="G16" s="26">
        <f>H16</f>
        <v>169316.2</v>
      </c>
      <c r="H16" s="26">
        <v>169316.2</v>
      </c>
      <c r="I16" s="26"/>
      <c r="J16" s="26" t="s">
        <v>18</v>
      </c>
      <c r="K16" s="26"/>
      <c r="L16" s="26"/>
      <c r="M16" s="26"/>
      <c r="N16" s="26" t="s">
        <v>18</v>
      </c>
      <c r="O16" s="26"/>
      <c r="P16" s="26"/>
      <c r="Q16" s="26"/>
      <c r="R16" s="26" t="s">
        <v>18</v>
      </c>
      <c r="S16" s="26"/>
      <c r="T16" s="26"/>
      <c r="U16" s="26"/>
      <c r="V16" s="26" t="s">
        <v>18</v>
      </c>
    </row>
    <row r="17" spans="1:22" s="6" customFormat="1" ht="111" hidden="1" customHeight="1">
      <c r="A17" s="57"/>
      <c r="B17" s="45" t="s">
        <v>21</v>
      </c>
      <c r="C17" s="26"/>
      <c r="D17" s="26"/>
      <c r="E17" s="30"/>
      <c r="F17" s="26" t="s">
        <v>18</v>
      </c>
      <c r="G17" s="26">
        <f t="shared" si="5"/>
        <v>0</v>
      </c>
      <c r="H17" s="26"/>
      <c r="I17" s="26"/>
      <c r="J17" s="26" t="s">
        <v>18</v>
      </c>
      <c r="K17" s="26"/>
      <c r="L17" s="26"/>
      <c r="M17" s="26"/>
      <c r="N17" s="26" t="s">
        <v>18</v>
      </c>
      <c r="O17" s="26"/>
      <c r="P17" s="26"/>
      <c r="Q17" s="26"/>
      <c r="R17" s="26" t="s">
        <v>18</v>
      </c>
      <c r="S17" s="26"/>
      <c r="T17" s="26"/>
      <c r="U17" s="26"/>
      <c r="V17" s="26" t="s">
        <v>18</v>
      </c>
    </row>
    <row r="18" spans="1:22" s="6" customFormat="1" ht="79.5" customHeight="1">
      <c r="A18" s="57"/>
      <c r="B18" s="47" t="s">
        <v>36</v>
      </c>
      <c r="C18" s="26"/>
      <c r="D18" s="26"/>
      <c r="E18" s="26"/>
      <c r="F18" s="26" t="s">
        <v>18</v>
      </c>
      <c r="G18" s="26"/>
      <c r="H18" s="26"/>
      <c r="I18" s="26"/>
      <c r="J18" s="26" t="s">
        <v>18</v>
      </c>
      <c r="K18" s="26"/>
      <c r="L18" s="26"/>
      <c r="M18" s="26"/>
      <c r="N18" s="26" t="s">
        <v>18</v>
      </c>
      <c r="O18" s="26"/>
      <c r="P18" s="26"/>
      <c r="Q18" s="26"/>
      <c r="R18" s="26" t="s">
        <v>18</v>
      </c>
      <c r="S18" s="26"/>
      <c r="T18" s="26"/>
      <c r="U18" s="26"/>
      <c r="V18" s="26" t="s">
        <v>18</v>
      </c>
    </row>
    <row r="19" spans="1:22" s="6" customFormat="1" ht="108" hidden="1" customHeight="1">
      <c r="A19" s="57"/>
      <c r="B19" s="45" t="s">
        <v>22</v>
      </c>
      <c r="C19" s="26"/>
      <c r="D19" s="26"/>
      <c r="E19" s="26"/>
      <c r="F19" s="26" t="s">
        <v>18</v>
      </c>
      <c r="G19" s="26"/>
      <c r="H19" s="26"/>
      <c r="I19" s="26"/>
      <c r="J19" s="26" t="s">
        <v>18</v>
      </c>
      <c r="K19" s="26"/>
      <c r="L19" s="26"/>
      <c r="M19" s="26"/>
      <c r="N19" s="26" t="s">
        <v>18</v>
      </c>
      <c r="O19" s="26"/>
      <c r="P19" s="26"/>
      <c r="Q19" s="26"/>
      <c r="R19" s="26" t="s">
        <v>18</v>
      </c>
      <c r="S19" s="26"/>
      <c r="T19" s="26"/>
      <c r="U19" s="26"/>
      <c r="V19" s="26" t="s">
        <v>18</v>
      </c>
    </row>
    <row r="20" spans="1:22" s="6" customFormat="1" ht="108" customHeight="1">
      <c r="A20" s="57"/>
      <c r="B20" s="45" t="s">
        <v>24</v>
      </c>
      <c r="C20" s="26"/>
      <c r="D20" s="26"/>
      <c r="E20" s="26">
        <v>30000</v>
      </c>
      <c r="F20" s="26" t="s">
        <v>18</v>
      </c>
      <c r="G20" s="26"/>
      <c r="H20" s="26"/>
      <c r="I20" s="26">
        <f>9921.1+20078.9</f>
        <v>30000</v>
      </c>
      <c r="J20" s="26" t="s">
        <v>18</v>
      </c>
      <c r="K20" s="26"/>
      <c r="L20" s="26"/>
      <c r="M20" s="26">
        <v>30000</v>
      </c>
      <c r="N20" s="26" t="s">
        <v>18</v>
      </c>
      <c r="O20" s="26"/>
      <c r="P20" s="26"/>
      <c r="Q20" s="26">
        <v>30000</v>
      </c>
      <c r="R20" s="26" t="s">
        <v>18</v>
      </c>
      <c r="S20" s="26"/>
      <c r="T20" s="26"/>
      <c r="U20" s="26">
        <v>30000</v>
      </c>
      <c r="V20" s="26" t="s">
        <v>18</v>
      </c>
    </row>
    <row r="21" spans="1:22" s="6" customFormat="1" ht="85.5" customHeight="1">
      <c r="A21" s="57"/>
      <c r="B21" s="45" t="s">
        <v>23</v>
      </c>
      <c r="C21" s="26"/>
      <c r="D21" s="26"/>
      <c r="E21" s="26">
        <v>299093.2</v>
      </c>
      <c r="F21" s="26" t="s">
        <v>18</v>
      </c>
      <c r="G21" s="26"/>
      <c r="H21" s="26"/>
      <c r="I21" s="26"/>
      <c r="J21" s="26" t="s">
        <v>18</v>
      </c>
      <c r="K21" s="26"/>
      <c r="L21" s="26"/>
      <c r="M21" s="26">
        <v>300016.75599999999</v>
      </c>
      <c r="N21" s="26" t="s">
        <v>18</v>
      </c>
      <c r="O21" s="26"/>
      <c r="P21" s="26"/>
      <c r="Q21" s="26">
        <v>300016.75599999999</v>
      </c>
      <c r="R21" s="26" t="s">
        <v>18</v>
      </c>
      <c r="S21" s="26"/>
      <c r="T21" s="26"/>
      <c r="U21" s="26">
        <v>300016.75599999999</v>
      </c>
      <c r="V21" s="26" t="s">
        <v>18</v>
      </c>
    </row>
    <row r="22" spans="1:22" s="6" customFormat="1" ht="20.25">
      <c r="A22" s="57"/>
      <c r="B22" s="45" t="s">
        <v>29</v>
      </c>
      <c r="C22" s="26">
        <f>C24+C25+C26+C27+C28</f>
        <v>25706994.600000001</v>
      </c>
      <c r="D22" s="26">
        <f>D24+D25+D26+D27+D28</f>
        <v>25706994.600000001</v>
      </c>
      <c r="E22" s="26">
        <f>E24+E25+E26+E27+E28</f>
        <v>31414668.5</v>
      </c>
      <c r="F22" s="26">
        <f>17033868+40400.3+142.8+415900.6</f>
        <v>17490311.700000003</v>
      </c>
      <c r="G22" s="26">
        <f t="shared" ref="G22:U22" si="6">G24+G25+G26+G27+G28</f>
        <v>45441242.799999997</v>
      </c>
      <c r="H22" s="26">
        <f>H24+H25+H26+H27+H28</f>
        <v>45441242.799999997</v>
      </c>
      <c r="I22" s="26">
        <f t="shared" si="6"/>
        <v>29154839.899999999</v>
      </c>
      <c r="J22" s="26">
        <f>19164157.9+293997.6</f>
        <v>19458155.5</v>
      </c>
      <c r="K22" s="26">
        <f t="shared" si="6"/>
        <v>3136427.8000000003</v>
      </c>
      <c r="L22" s="26">
        <f t="shared" si="6"/>
        <v>3136427.8000000003</v>
      </c>
      <c r="M22" s="26">
        <f t="shared" si="6"/>
        <v>24700620.275999997</v>
      </c>
      <c r="N22" s="26">
        <f>22383252.3+385812.8</f>
        <v>22769065.100000001</v>
      </c>
      <c r="O22" s="26">
        <f t="shared" si="6"/>
        <v>2988983.9</v>
      </c>
      <c r="P22" s="26">
        <f t="shared" si="6"/>
        <v>2988983.9</v>
      </c>
      <c r="Q22" s="26">
        <f t="shared" si="6"/>
        <v>24673900.129000001</v>
      </c>
      <c r="R22" s="26">
        <f>24138316.4+415906.2</f>
        <v>24554222.599999998</v>
      </c>
      <c r="S22" s="26">
        <f t="shared" si="6"/>
        <v>2968558.1999999997</v>
      </c>
      <c r="T22" s="26">
        <f t="shared" si="6"/>
        <v>2968558.1999999997</v>
      </c>
      <c r="U22" s="26">
        <f t="shared" si="6"/>
        <v>24997694.419999998</v>
      </c>
      <c r="V22" s="26">
        <f>25789110.8+444187.8</f>
        <v>26233298.600000001</v>
      </c>
    </row>
    <row r="23" spans="1:22" s="6" customFormat="1" ht="20.25">
      <c r="A23" s="57"/>
      <c r="B23" s="46" t="s">
        <v>30</v>
      </c>
      <c r="C23" s="30"/>
      <c r="D23" s="30"/>
      <c r="E23" s="30"/>
      <c r="F23" s="30"/>
      <c r="G23" s="30">
        <f t="shared" ref="G23:G27" si="7">H23</f>
        <v>0</v>
      </c>
      <c r="H23" s="30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s="6" customFormat="1" ht="61.5" customHeight="1">
      <c r="A24" s="57"/>
      <c r="B24" s="45" t="s">
        <v>31</v>
      </c>
      <c r="C24" s="26">
        <v>16041794.6</v>
      </c>
      <c r="D24" s="26">
        <v>16041794.6</v>
      </c>
      <c r="E24" s="26">
        <v>9828918.0999999996</v>
      </c>
      <c r="F24" s="26" t="s">
        <v>18</v>
      </c>
      <c r="G24" s="26">
        <f>H24</f>
        <v>25845513.5</v>
      </c>
      <c r="H24" s="26">
        <v>25845513.5</v>
      </c>
      <c r="I24" s="26">
        <f>2534319.4+4429613.8</f>
        <v>6963933.1999999993</v>
      </c>
      <c r="J24" s="26" t="s">
        <v>18</v>
      </c>
      <c r="K24" s="26">
        <f>L24</f>
        <v>1981932.6</v>
      </c>
      <c r="L24" s="26">
        <v>1981932.6</v>
      </c>
      <c r="M24" s="26">
        <v>3527851.503</v>
      </c>
      <c r="N24" s="26" t="s">
        <v>18</v>
      </c>
      <c r="O24" s="26">
        <f>P24</f>
        <v>1681067.4</v>
      </c>
      <c r="P24" s="26">
        <v>1681067.4</v>
      </c>
      <c r="Q24" s="26">
        <v>3205016</v>
      </c>
      <c r="R24" s="26" t="s">
        <v>18</v>
      </c>
      <c r="S24" s="26">
        <f>T24</f>
        <v>1699112.2</v>
      </c>
      <c r="T24" s="26">
        <v>1699112.2</v>
      </c>
      <c r="U24" s="26">
        <v>3526619.3909999998</v>
      </c>
      <c r="V24" s="26" t="s">
        <v>18</v>
      </c>
    </row>
    <row r="25" spans="1:22" s="6" customFormat="1" ht="44.25" customHeight="1">
      <c r="A25" s="57"/>
      <c r="B25" s="45" t="s">
        <v>32</v>
      </c>
      <c r="C25" s="26">
        <v>1527740.4</v>
      </c>
      <c r="D25" s="26">
        <v>1527740.4</v>
      </c>
      <c r="E25" s="26">
        <v>20658737</v>
      </c>
      <c r="F25" s="26" t="s">
        <v>18</v>
      </c>
      <c r="G25" s="26">
        <f>H25</f>
        <v>1673976.5</v>
      </c>
      <c r="H25" s="26">
        <v>1673976.5</v>
      </c>
      <c r="I25" s="26">
        <f>11002039.4+10069040.5</f>
        <v>21071079.899999999</v>
      </c>
      <c r="J25" s="26" t="s">
        <v>18</v>
      </c>
      <c r="K25" s="26">
        <f t="shared" ref="K25:K28" si="8">L25</f>
        <v>1051363.3</v>
      </c>
      <c r="L25" s="26">
        <v>1051363.3</v>
      </c>
      <c r="M25" s="26">
        <f>21468184.481-300016.756+265.048</f>
        <v>21168432.772999998</v>
      </c>
      <c r="N25" s="26" t="s">
        <v>18</v>
      </c>
      <c r="O25" s="26">
        <f t="shared" ref="O25:O28" si="9">P25</f>
        <v>1204784.6000000001</v>
      </c>
      <c r="P25" s="26">
        <v>1204784.6000000001</v>
      </c>
      <c r="Q25" s="26">
        <f>21764299.837-300016.756+265.048</f>
        <v>21464548.129000001</v>
      </c>
      <c r="R25" s="26" t="s">
        <v>18</v>
      </c>
      <c r="S25" s="26">
        <f t="shared" ref="S25:S28" si="10">T25</f>
        <v>1166314.1000000001</v>
      </c>
      <c r="T25" s="26">
        <v>1166314.1000000001</v>
      </c>
      <c r="U25" s="26">
        <f>21766490.737-300016.756+265.048</f>
        <v>21466739.028999999</v>
      </c>
      <c r="V25" s="26" t="s">
        <v>18</v>
      </c>
    </row>
    <row r="26" spans="1:22" s="6" customFormat="1" ht="20.25">
      <c r="A26" s="57"/>
      <c r="B26" s="45" t="s">
        <v>33</v>
      </c>
      <c r="C26" s="26">
        <v>7477183.0999999996</v>
      </c>
      <c r="D26" s="26">
        <v>7477183.0999999996</v>
      </c>
      <c r="E26" s="26">
        <v>927013.4</v>
      </c>
      <c r="F26" s="26" t="s">
        <v>18</v>
      </c>
      <c r="G26" s="26">
        <f>H26</f>
        <v>17799363.899999999</v>
      </c>
      <c r="H26" s="26">
        <v>17799363.899999999</v>
      </c>
      <c r="I26" s="26">
        <f>889399.3+230427.5</f>
        <v>1119826.8</v>
      </c>
      <c r="J26" s="26" t="s">
        <v>18</v>
      </c>
      <c r="K26" s="26">
        <f t="shared" si="8"/>
        <v>103131.9</v>
      </c>
      <c r="L26" s="26">
        <v>103131.9</v>
      </c>
      <c r="M26" s="26">
        <v>4336</v>
      </c>
      <c r="N26" s="26" t="s">
        <v>18</v>
      </c>
      <c r="O26" s="26">
        <f t="shared" si="9"/>
        <v>103131.9</v>
      </c>
      <c r="P26" s="26">
        <v>103131.9</v>
      </c>
      <c r="Q26" s="26">
        <v>4336</v>
      </c>
      <c r="R26" s="26" t="s">
        <v>18</v>
      </c>
      <c r="S26" s="26">
        <f t="shared" si="10"/>
        <v>103131.9</v>
      </c>
      <c r="T26" s="26">
        <v>103131.9</v>
      </c>
      <c r="U26" s="26">
        <v>4336</v>
      </c>
      <c r="V26" s="26" t="s">
        <v>18</v>
      </c>
    </row>
    <row r="27" spans="1:22" s="22" customFormat="1" ht="39.75" customHeight="1">
      <c r="A27" s="57"/>
      <c r="B27" s="43" t="s">
        <v>34</v>
      </c>
      <c r="C27" s="26"/>
      <c r="D27" s="26"/>
      <c r="E27" s="30"/>
      <c r="F27" s="26" t="s">
        <v>18</v>
      </c>
      <c r="G27" s="30">
        <f t="shared" si="7"/>
        <v>0</v>
      </c>
      <c r="H27" s="30"/>
      <c r="I27" s="26"/>
      <c r="J27" s="26" t="s">
        <v>18</v>
      </c>
      <c r="K27" s="26">
        <f>L27</f>
        <v>0</v>
      </c>
      <c r="L27" s="26"/>
      <c r="M27" s="26"/>
      <c r="N27" s="26" t="s">
        <v>18</v>
      </c>
      <c r="O27" s="26">
        <f t="shared" si="9"/>
        <v>0</v>
      </c>
      <c r="P27" s="26"/>
      <c r="Q27" s="26"/>
      <c r="R27" s="26" t="s">
        <v>18</v>
      </c>
      <c r="S27" s="26">
        <f t="shared" si="10"/>
        <v>0</v>
      </c>
      <c r="T27" s="26"/>
      <c r="U27" s="26"/>
      <c r="V27" s="26" t="s">
        <v>18</v>
      </c>
    </row>
    <row r="28" spans="1:22" s="22" customFormat="1" ht="81" customHeight="1">
      <c r="A28" s="58"/>
      <c r="B28" s="43" t="s">
        <v>41</v>
      </c>
      <c r="C28" s="26">
        <v>660276.5</v>
      </c>
      <c r="D28" s="26">
        <v>660276.5</v>
      </c>
      <c r="E28" s="26"/>
      <c r="F28" s="26" t="s">
        <v>18</v>
      </c>
      <c r="G28" s="26">
        <f>H28</f>
        <v>122388.9</v>
      </c>
      <c r="H28" s="26">
        <v>122388.9</v>
      </c>
      <c r="I28" s="26">
        <v>0</v>
      </c>
      <c r="J28" s="26" t="s">
        <v>18</v>
      </c>
      <c r="K28" s="26">
        <f t="shared" si="8"/>
        <v>0</v>
      </c>
      <c r="L28" s="26"/>
      <c r="M28" s="26"/>
      <c r="N28" s="26" t="s">
        <v>18</v>
      </c>
      <c r="O28" s="26">
        <f t="shared" si="9"/>
        <v>0</v>
      </c>
      <c r="P28" s="26"/>
      <c r="Q28" s="26">
        <v>0</v>
      </c>
      <c r="R28" s="26" t="s">
        <v>18</v>
      </c>
      <c r="S28" s="26">
        <f t="shared" si="10"/>
        <v>0</v>
      </c>
      <c r="T28" s="26"/>
      <c r="U28" s="26">
        <v>0</v>
      </c>
      <c r="V28" s="26" t="s">
        <v>18</v>
      </c>
    </row>
    <row r="29" spans="1:22" s="22" customFormat="1" ht="12.75" customHeight="1">
      <c r="A29" s="34"/>
      <c r="B29" s="27"/>
      <c r="C29" s="26"/>
      <c r="D29" s="26"/>
      <c r="E29" s="26"/>
      <c r="F29" s="26"/>
      <c r="G29" s="30"/>
      <c r="H29" s="30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s="6" customFormat="1" ht="20.25">
      <c r="A30" s="7" t="s">
        <v>12</v>
      </c>
      <c r="B30" s="17" t="s">
        <v>13</v>
      </c>
      <c r="C30" s="24">
        <v>131784290.8</v>
      </c>
      <c r="D30" s="24">
        <v>113413606.40000001</v>
      </c>
      <c r="E30" s="24">
        <v>50850798.5</v>
      </c>
      <c r="F30" s="24">
        <v>17520591.100000001</v>
      </c>
      <c r="G30" s="24">
        <v>151036009.80000001</v>
      </c>
      <c r="H30" s="24">
        <v>127271810.516</v>
      </c>
      <c r="I30" s="24">
        <f>27333568.9+25279184.6</f>
        <v>52612753.5</v>
      </c>
      <c r="J30" s="24">
        <v>19479820.399999999</v>
      </c>
      <c r="K30" s="24">
        <f>K7+3250935.4+1048665.3</f>
        <v>96893630.936000004</v>
      </c>
      <c r="L30" s="24">
        <v>79171827.491999999</v>
      </c>
      <c r="M30" s="24">
        <f>M7+1048665.3</f>
        <v>43717240.921999991</v>
      </c>
      <c r="N30" s="24">
        <v>22791263.800000001</v>
      </c>
      <c r="O30" s="24">
        <f>O7+810727+1101522.1</f>
        <v>98037760.593999997</v>
      </c>
      <c r="P30" s="24">
        <v>79268571.5</v>
      </c>
      <c r="Q30" s="24">
        <f>Q7+1101522.1</f>
        <v>44033754.051000006</v>
      </c>
      <c r="R30" s="24">
        <v>24577190.100000001</v>
      </c>
      <c r="S30" s="24">
        <f>S7+921042.1+1146058.1</f>
        <v>100373483.98499998</v>
      </c>
      <c r="T30" s="24">
        <v>80697659.599999994</v>
      </c>
      <c r="U30" s="24">
        <f>U7+1146058.1</f>
        <v>45233614.001999997</v>
      </c>
      <c r="V30" s="24">
        <v>26257112.899999999</v>
      </c>
    </row>
    <row r="31" spans="1:22" s="22" customFormat="1" ht="20.25">
      <c r="A31" s="35"/>
      <c r="B31" s="36"/>
      <c r="C31" s="39"/>
      <c r="D31" s="39"/>
      <c r="E31" s="39"/>
      <c r="F31" s="39"/>
      <c r="G31" s="40"/>
      <c r="H31" s="40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2" s="6" customFormat="1" ht="20.25">
      <c r="A32" s="7" t="s">
        <v>14</v>
      </c>
      <c r="B32" s="17" t="s">
        <v>15</v>
      </c>
      <c r="C32" s="39">
        <f t="shared" ref="C32:V32" si="11">C7-C30</f>
        <v>-8823765.799999997</v>
      </c>
      <c r="D32" s="39">
        <f t="shared" si="11"/>
        <v>-7692370.5</v>
      </c>
      <c r="E32" s="39">
        <f t="shared" si="11"/>
        <v>-1074484.799999997</v>
      </c>
      <c r="F32" s="39">
        <f t="shared" si="11"/>
        <v>-99828.099999997765</v>
      </c>
      <c r="G32" s="39">
        <f t="shared" si="11"/>
        <v>-14113912.47300002</v>
      </c>
      <c r="H32" s="39">
        <f t="shared" si="11"/>
        <v>-8128319.2709999979</v>
      </c>
      <c r="I32" s="39">
        <f t="shared" si="11"/>
        <v>-4821996.0590000004</v>
      </c>
      <c r="J32" s="39">
        <f t="shared" si="11"/>
        <v>-134.29999999701977</v>
      </c>
      <c r="K32" s="39">
        <f t="shared" si="11"/>
        <v>-4299600.700000003</v>
      </c>
      <c r="L32" s="39">
        <f t="shared" si="11"/>
        <v>-3250935.4460000098</v>
      </c>
      <c r="M32" s="39">
        <f t="shared" si="11"/>
        <v>-1048665.299999997</v>
      </c>
      <c r="N32" s="39">
        <f t="shared" si="11"/>
        <v>-24.899999998509884</v>
      </c>
      <c r="O32" s="39">
        <f t="shared" si="11"/>
        <v>-1912249.099999994</v>
      </c>
      <c r="P32" s="39">
        <f t="shared" si="11"/>
        <v>-810727.04899999499</v>
      </c>
      <c r="Q32" s="39">
        <f t="shared" si="11"/>
        <v>-1101522.1000000015</v>
      </c>
      <c r="R32" s="39">
        <f t="shared" si="11"/>
        <v>0</v>
      </c>
      <c r="S32" s="39">
        <f t="shared" si="11"/>
        <v>-2067100.1999999881</v>
      </c>
      <c r="T32" s="39">
        <f t="shared" si="11"/>
        <v>-921042.05099998415</v>
      </c>
      <c r="U32" s="39">
        <f t="shared" si="11"/>
        <v>-1146058.1000000015</v>
      </c>
      <c r="V32" s="39">
        <f t="shared" si="11"/>
        <v>0</v>
      </c>
    </row>
    <row r="33" spans="1:22" s="9" customFormat="1">
      <c r="A33" s="5"/>
      <c r="B33" s="18"/>
      <c r="C33" s="18"/>
      <c r="D33" s="18"/>
      <c r="E33" s="18"/>
      <c r="F33" s="18"/>
      <c r="G33" s="31"/>
      <c r="H33" s="31"/>
      <c r="I33" s="18"/>
      <c r="J33" s="18"/>
      <c r="K33" s="8"/>
      <c r="L33" s="1"/>
      <c r="M33" s="1"/>
      <c r="N33" s="1"/>
      <c r="R33" s="38"/>
    </row>
    <row r="34" spans="1:22" s="9" customFormat="1">
      <c r="A34" s="5"/>
      <c r="B34" s="19"/>
      <c r="C34" s="19"/>
      <c r="D34" s="19"/>
      <c r="E34" s="19"/>
      <c r="F34" s="19"/>
      <c r="G34" s="32"/>
      <c r="H34" s="32"/>
      <c r="I34" s="32"/>
      <c r="J34" s="19"/>
      <c r="K34" s="8"/>
      <c r="L34" s="8"/>
      <c r="M34" s="49"/>
      <c r="N34" s="8"/>
      <c r="Q34" s="49"/>
      <c r="U34" s="49"/>
    </row>
    <row r="35" spans="1:22" s="9" customFormat="1" ht="20.25">
      <c r="A35" s="5"/>
      <c r="B35" s="18"/>
      <c r="C35" s="18"/>
      <c r="D35" s="18"/>
      <c r="E35" s="48"/>
      <c r="F35" s="18"/>
      <c r="G35" s="31"/>
      <c r="H35" s="37"/>
      <c r="I35" s="18"/>
      <c r="J35" s="18"/>
      <c r="K35" s="8"/>
      <c r="L35" s="8"/>
      <c r="M35" s="6"/>
      <c r="N35" s="1"/>
      <c r="Q35" s="49"/>
      <c r="U35" s="49"/>
    </row>
    <row r="36" spans="1:22" s="9" customFormat="1">
      <c r="A36" s="5"/>
      <c r="B36" s="18"/>
      <c r="C36" s="18"/>
      <c r="D36" s="18"/>
      <c r="E36" s="18"/>
      <c r="F36" s="18"/>
      <c r="G36" s="31"/>
      <c r="H36" s="31"/>
      <c r="I36" s="18"/>
      <c r="J36" s="18"/>
      <c r="K36" s="8"/>
      <c r="L36" s="8"/>
      <c r="M36" s="1"/>
      <c r="N36" s="1"/>
    </row>
    <row r="37" spans="1:22" s="9" customFormat="1" ht="20.25">
      <c r="A37" s="5"/>
      <c r="B37" s="18"/>
      <c r="C37" s="18"/>
      <c r="D37" s="18"/>
      <c r="E37" s="18"/>
      <c r="F37" s="18"/>
      <c r="G37" s="37"/>
      <c r="H37" s="31"/>
      <c r="I37" s="18"/>
      <c r="J37" s="18"/>
      <c r="K37" s="8"/>
      <c r="L37" s="8"/>
      <c r="M37" s="8"/>
      <c r="N37" s="8"/>
    </row>
    <row r="38" spans="1:22" s="9" customFormat="1">
      <c r="A38" s="5"/>
      <c r="B38" s="18"/>
      <c r="C38" s="18"/>
      <c r="D38" s="18"/>
      <c r="E38" s="18"/>
      <c r="F38" s="18"/>
      <c r="G38" s="31"/>
      <c r="H38" s="31"/>
      <c r="I38" s="18"/>
      <c r="J38" s="18"/>
      <c r="K38" s="8"/>
      <c r="L38" s="8"/>
      <c r="M38" s="8"/>
      <c r="N38" s="8"/>
      <c r="Q38" s="8"/>
      <c r="R38" s="8"/>
      <c r="S38" s="8"/>
      <c r="T38" s="8"/>
      <c r="U38" s="8"/>
      <c r="V38" s="8"/>
    </row>
    <row r="39" spans="1:22" s="9" customFormat="1">
      <c r="A39" s="5"/>
      <c r="B39" s="18"/>
      <c r="C39" s="18"/>
      <c r="D39" s="18"/>
      <c r="E39" s="18"/>
      <c r="F39" s="18"/>
      <c r="G39" s="31"/>
      <c r="H39" s="31"/>
      <c r="I39" s="18"/>
      <c r="J39" s="18"/>
      <c r="K39" s="8"/>
      <c r="L39" s="1"/>
      <c r="M39" s="8"/>
      <c r="N39" s="8"/>
      <c r="Q39" s="8"/>
      <c r="R39" s="8"/>
      <c r="S39" s="8"/>
      <c r="T39" s="8"/>
      <c r="U39" s="8"/>
      <c r="V39" s="8"/>
    </row>
    <row r="40" spans="1:22" s="9" customFormat="1">
      <c r="A40" s="5"/>
      <c r="B40" s="18"/>
      <c r="C40" s="18"/>
      <c r="D40" s="18"/>
      <c r="E40" s="18"/>
      <c r="F40" s="18"/>
      <c r="G40" s="31"/>
      <c r="H40" s="31"/>
      <c r="I40" s="18"/>
      <c r="J40" s="18"/>
      <c r="K40" s="8"/>
      <c r="L40" s="1"/>
      <c r="M40" s="1"/>
      <c r="N40" s="1"/>
    </row>
    <row r="41" spans="1:22" s="9" customFormat="1">
      <c r="A41" s="5"/>
      <c r="B41" s="18"/>
      <c r="C41" s="18"/>
      <c r="D41" s="18"/>
      <c r="E41" s="18"/>
      <c r="F41" s="18"/>
      <c r="G41" s="31"/>
      <c r="H41" s="31"/>
      <c r="I41" s="18"/>
      <c r="J41" s="18"/>
      <c r="K41" s="1"/>
      <c r="L41" s="8"/>
      <c r="M41" s="1"/>
      <c r="N41" s="1"/>
    </row>
    <row r="42" spans="1:22" s="9" customFormat="1">
      <c r="A42" s="5"/>
      <c r="B42" s="18"/>
      <c r="C42" s="18"/>
      <c r="D42" s="18"/>
      <c r="E42" s="18"/>
      <c r="F42" s="18"/>
      <c r="G42" s="31"/>
      <c r="H42" s="31"/>
      <c r="I42" s="18"/>
      <c r="J42" s="18"/>
      <c r="K42" s="10"/>
      <c r="L42" s="11"/>
      <c r="M42" s="1"/>
      <c r="N42" s="1"/>
    </row>
    <row r="43" spans="1:22" s="9" customFormat="1">
      <c r="A43" s="5"/>
      <c r="B43" s="18"/>
      <c r="C43" s="18"/>
      <c r="D43" s="18"/>
      <c r="E43" s="18"/>
      <c r="F43" s="18"/>
      <c r="G43" s="31"/>
      <c r="H43" s="31"/>
      <c r="I43" s="18"/>
      <c r="J43" s="18"/>
      <c r="K43" s="8"/>
      <c r="L43" s="1"/>
      <c r="M43" s="1"/>
      <c r="N43" s="1"/>
    </row>
    <row r="44" spans="1:22" s="9" customFormat="1">
      <c r="A44" s="5"/>
      <c r="B44" s="18"/>
      <c r="C44" s="18"/>
      <c r="D44" s="18"/>
      <c r="E44" s="18"/>
      <c r="F44" s="18"/>
      <c r="G44" s="31"/>
      <c r="H44" s="31"/>
      <c r="I44" s="18"/>
      <c r="J44" s="18"/>
      <c r="K44" s="12"/>
      <c r="L44" s="1"/>
      <c r="M44" s="1"/>
      <c r="N44" s="1"/>
    </row>
    <row r="45" spans="1:22">
      <c r="B45" s="18"/>
      <c r="C45" s="18"/>
      <c r="D45" s="18"/>
      <c r="E45" s="18"/>
      <c r="F45" s="18"/>
      <c r="G45" s="31"/>
      <c r="H45" s="31"/>
      <c r="I45" s="18"/>
      <c r="J45" s="18"/>
      <c r="K45" s="12"/>
    </row>
    <row r="46" spans="1:22">
      <c r="B46" s="18"/>
      <c r="C46" s="18"/>
      <c r="D46" s="18"/>
      <c r="E46" s="18"/>
      <c r="F46" s="18"/>
      <c r="G46" s="31"/>
      <c r="H46" s="31"/>
      <c r="I46" s="18"/>
      <c r="J46" s="18"/>
      <c r="K46" s="12"/>
    </row>
    <row r="47" spans="1:22">
      <c r="B47" s="18"/>
      <c r="C47" s="18"/>
      <c r="D47" s="18"/>
      <c r="E47" s="18"/>
      <c r="F47" s="18"/>
      <c r="G47" s="31"/>
      <c r="H47" s="31"/>
      <c r="I47" s="18"/>
      <c r="J47" s="18"/>
      <c r="K47" s="12"/>
    </row>
    <row r="48" spans="1:22">
      <c r="B48" s="18"/>
      <c r="C48" s="18"/>
      <c r="D48" s="18"/>
      <c r="E48" s="18"/>
      <c r="F48" s="18"/>
      <c r="G48" s="31"/>
      <c r="H48" s="31"/>
      <c r="I48" s="18"/>
      <c r="J48" s="18"/>
      <c r="K48" s="13"/>
    </row>
    <row r="49" spans="2:11">
      <c r="B49" s="18"/>
      <c r="C49" s="18"/>
      <c r="D49" s="18"/>
      <c r="E49" s="18"/>
      <c r="F49" s="18"/>
      <c r="G49" s="31"/>
      <c r="H49" s="31"/>
      <c r="I49" s="18"/>
      <c r="J49" s="18"/>
      <c r="K49" s="12"/>
    </row>
    <row r="50" spans="2:11">
      <c r="K50" s="13"/>
    </row>
    <row r="51" spans="2:11">
      <c r="B51" s="18"/>
      <c r="C51" s="18"/>
      <c r="D51" s="18"/>
      <c r="E51" s="18"/>
      <c r="F51" s="18"/>
      <c r="G51" s="31"/>
      <c r="H51" s="31"/>
      <c r="I51" s="18"/>
      <c r="J51" s="18"/>
    </row>
    <row r="52" spans="2:11">
      <c r="K52" s="14"/>
    </row>
    <row r="53" spans="2:11">
      <c r="B53" s="18"/>
      <c r="C53" s="18"/>
      <c r="D53" s="18"/>
      <c r="E53" s="18"/>
      <c r="F53" s="18"/>
      <c r="G53" s="31"/>
      <c r="H53" s="31"/>
      <c r="I53" s="18"/>
      <c r="J53" s="18"/>
      <c r="K53" s="12"/>
    </row>
    <row r="54" spans="2:11">
      <c r="B54" s="18"/>
      <c r="C54" s="18"/>
      <c r="D54" s="18"/>
      <c r="E54" s="18"/>
      <c r="F54" s="18"/>
      <c r="G54" s="31"/>
      <c r="H54" s="31"/>
      <c r="I54" s="18"/>
      <c r="J54" s="18"/>
      <c r="K54" s="12"/>
    </row>
    <row r="55" spans="2:11">
      <c r="B55" s="18"/>
      <c r="C55" s="18"/>
      <c r="D55" s="18"/>
      <c r="E55" s="18"/>
      <c r="F55" s="18"/>
      <c r="G55" s="31"/>
      <c r="H55" s="31"/>
      <c r="I55" s="18"/>
      <c r="J55" s="18"/>
      <c r="K55" s="12"/>
    </row>
    <row r="56" spans="2:11">
      <c r="B56" s="18"/>
      <c r="C56" s="18"/>
      <c r="D56" s="18"/>
      <c r="E56" s="18"/>
      <c r="F56" s="18"/>
      <c r="G56" s="31"/>
      <c r="H56" s="31"/>
      <c r="I56" s="18"/>
      <c r="J56" s="18"/>
      <c r="K56" s="12"/>
    </row>
    <row r="57" spans="2:11">
      <c r="B57" s="18"/>
      <c r="C57" s="18"/>
      <c r="D57" s="18"/>
      <c r="E57" s="18"/>
      <c r="F57" s="18"/>
      <c r="G57" s="31"/>
      <c r="H57" s="31"/>
      <c r="I57" s="18"/>
      <c r="J57" s="18"/>
      <c r="K57" s="12"/>
    </row>
    <row r="58" spans="2:11">
      <c r="B58" s="18"/>
      <c r="C58" s="18"/>
      <c r="D58" s="18"/>
      <c r="E58" s="18"/>
      <c r="F58" s="18"/>
      <c r="G58" s="31"/>
      <c r="H58" s="31"/>
      <c r="I58" s="18"/>
      <c r="J58" s="18"/>
      <c r="K58" s="12"/>
    </row>
    <row r="59" spans="2:11">
      <c r="B59" s="18"/>
      <c r="C59" s="18"/>
      <c r="D59" s="18"/>
      <c r="E59" s="18"/>
      <c r="F59" s="18"/>
      <c r="G59" s="31"/>
      <c r="H59" s="31"/>
      <c r="I59" s="18"/>
      <c r="J59" s="18"/>
      <c r="K59" s="12"/>
    </row>
    <row r="60" spans="2:11">
      <c r="K60" s="13"/>
    </row>
    <row r="61" spans="2:11">
      <c r="B61" s="18"/>
      <c r="C61" s="18"/>
      <c r="D61" s="18"/>
      <c r="E61" s="18"/>
      <c r="F61" s="18"/>
      <c r="G61" s="31"/>
      <c r="H61" s="31"/>
      <c r="I61" s="18"/>
      <c r="J61" s="18"/>
      <c r="K61" s="12"/>
    </row>
    <row r="62" spans="2:11">
      <c r="K62" s="13"/>
    </row>
    <row r="63" spans="2:11">
      <c r="B63" s="18"/>
      <c r="C63" s="18"/>
      <c r="D63" s="18"/>
      <c r="E63" s="18"/>
      <c r="F63" s="18"/>
      <c r="G63" s="31"/>
      <c r="H63" s="31"/>
      <c r="I63" s="18"/>
      <c r="J63" s="18"/>
      <c r="K63" s="12"/>
    </row>
  </sheetData>
  <mergeCells count="9">
    <mergeCell ref="C2:U2"/>
    <mergeCell ref="K5:N5"/>
    <mergeCell ref="O5:R5"/>
    <mergeCell ref="S5:V5"/>
    <mergeCell ref="A11:A28"/>
    <mergeCell ref="A5:A6"/>
    <mergeCell ref="B5:B6"/>
    <mergeCell ref="C5:F5"/>
    <mergeCell ref="G5:J5"/>
  </mergeCells>
  <pageMargins left="0.15748031496062992" right="0" top="0.19685039370078741" bottom="0.19685039370078741" header="0.19685039370078741" footer="0.15748031496062992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obp_toi</dc:creator>
  <cp:lastModifiedBy>Terehova_I</cp:lastModifiedBy>
  <cp:lastPrinted>2024-10-21T11:08:28Z</cp:lastPrinted>
  <dcterms:created xsi:type="dcterms:W3CDTF">2015-12-02T13:07:38Z</dcterms:created>
  <dcterms:modified xsi:type="dcterms:W3CDTF">2024-10-21T11:42:29Z</dcterms:modified>
</cp:coreProperties>
</file>