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28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Лист1!$A$4:$Q$545</definedName>
    <definedName name="_xlnm.Print_Titles" localSheetId="0">Лист1!$4:$6</definedName>
  </definedNames>
  <calcPr calcId="125725"/>
</workbook>
</file>

<file path=xl/calcChain.xml><?xml version="1.0" encoding="utf-8"?>
<calcChain xmlns="http://schemas.openxmlformats.org/spreadsheetml/2006/main">
  <c r="I393" i="1"/>
  <c r="I314"/>
  <c r="I331"/>
  <c r="I329"/>
  <c r="I335"/>
  <c r="I62"/>
  <c r="E557"/>
  <c r="L204"/>
  <c r="I370"/>
  <c r="I368"/>
  <c r="I350"/>
  <c r="I347"/>
  <c r="I346"/>
  <c r="I345"/>
  <c r="I344"/>
  <c r="I343"/>
  <c r="I342"/>
  <c r="I341"/>
  <c r="I305"/>
  <c r="I307"/>
  <c r="I306"/>
  <c r="I312"/>
  <c r="I311"/>
  <c r="I310"/>
  <c r="I309"/>
  <c r="I317"/>
  <c r="I316"/>
  <c r="I315"/>
  <c r="I320"/>
  <c r="I322"/>
  <c r="I336"/>
  <c r="I334"/>
  <c r="I326"/>
  <c r="I324"/>
  <c r="I372"/>
  <c r="I366"/>
  <c r="I364"/>
  <c r="I362"/>
  <c r="I511"/>
  <c r="I78"/>
  <c r="I76"/>
  <c r="L76"/>
  <c r="J553"/>
  <c r="H424"/>
  <c r="H423"/>
  <c r="F424"/>
  <c r="F423"/>
  <c r="E423"/>
  <c r="E424"/>
  <c r="E425"/>
  <c r="E426"/>
  <c r="H425"/>
  <c r="H426"/>
  <c r="I430"/>
  <c r="I441"/>
  <c r="H557"/>
  <c r="H498" l="1"/>
  <c r="F498"/>
  <c r="H484"/>
  <c r="H341"/>
  <c r="H340"/>
  <c r="F340"/>
  <c r="F341"/>
  <c r="E341"/>
  <c r="E340"/>
  <c r="F342"/>
  <c r="E342"/>
  <c r="H342"/>
  <c r="F329"/>
  <c r="F310"/>
  <c r="E334"/>
  <c r="G331"/>
  <c r="E310"/>
  <c r="F392"/>
  <c r="H392"/>
  <c r="E392"/>
  <c r="I142"/>
  <c r="H76" l="1"/>
  <c r="H80"/>
  <c r="F76"/>
  <c r="F71"/>
  <c r="E76"/>
  <c r="F418"/>
  <c r="H204"/>
  <c r="F368"/>
  <c r="F458" l="1"/>
  <c r="G516"/>
  <c r="G515"/>
  <c r="G514"/>
  <c r="G513"/>
  <c r="I181"/>
  <c r="I182"/>
  <c r="H178"/>
  <c r="F178"/>
  <c r="E178"/>
  <c r="H177"/>
  <c r="F177"/>
  <c r="E177"/>
  <c r="H188"/>
  <c r="F188"/>
  <c r="H180"/>
  <c r="F180"/>
  <c r="E180"/>
  <c r="E184"/>
  <c r="E188"/>
  <c r="I188" l="1"/>
  <c r="H176"/>
  <c r="E176"/>
  <c r="I178"/>
  <c r="I180"/>
  <c r="I177"/>
  <c r="F176"/>
  <c r="P592" i="2"/>
  <c r="O592"/>
  <c r="N592"/>
  <c r="M592"/>
  <c r="J592"/>
  <c r="I584"/>
  <c r="G584"/>
  <c r="G583"/>
  <c r="L582"/>
  <c r="H582"/>
  <c r="F582"/>
  <c r="E582"/>
  <c r="G581"/>
  <c r="I580"/>
  <c r="G580"/>
  <c r="G579"/>
  <c r="L578"/>
  <c r="H578"/>
  <c r="F578"/>
  <c r="E578"/>
  <c r="G577"/>
  <c r="I576"/>
  <c r="G576"/>
  <c r="G575"/>
  <c r="L574"/>
  <c r="H574"/>
  <c r="F574"/>
  <c r="E574"/>
  <c r="G573"/>
  <c r="I572"/>
  <c r="G572"/>
  <c r="G571"/>
  <c r="L570"/>
  <c r="H570"/>
  <c r="F570"/>
  <c r="E570"/>
  <c r="H569"/>
  <c r="G569"/>
  <c r="H568"/>
  <c r="F568"/>
  <c r="E568"/>
  <c r="E566" s="1"/>
  <c r="H567"/>
  <c r="G567"/>
  <c r="L566"/>
  <c r="F566"/>
  <c r="I565"/>
  <c r="G565"/>
  <c r="L564"/>
  <c r="H564"/>
  <c r="F564"/>
  <c r="E564"/>
  <c r="G563"/>
  <c r="I562"/>
  <c r="G562"/>
  <c r="I561"/>
  <c r="G561"/>
  <c r="L560"/>
  <c r="H560"/>
  <c r="F560"/>
  <c r="E560"/>
  <c r="G559"/>
  <c r="I558"/>
  <c r="G558"/>
  <c r="L557"/>
  <c r="I557"/>
  <c r="G557"/>
  <c r="L556"/>
  <c r="H556"/>
  <c r="F556"/>
  <c r="L555"/>
  <c r="I555"/>
  <c r="G555"/>
  <c r="L554"/>
  <c r="I554"/>
  <c r="G554"/>
  <c r="L553"/>
  <c r="I553"/>
  <c r="G553"/>
  <c r="L552"/>
  <c r="I552"/>
  <c r="G552"/>
  <c r="L551"/>
  <c r="G551"/>
  <c r="I550"/>
  <c r="E550"/>
  <c r="G550" s="1"/>
  <c r="L549"/>
  <c r="H549"/>
  <c r="F549"/>
  <c r="E549"/>
  <c r="G548"/>
  <c r="I547"/>
  <c r="G547"/>
  <c r="G546"/>
  <c r="L545"/>
  <c r="H545"/>
  <c r="F545"/>
  <c r="E545"/>
  <c r="G544"/>
  <c r="I543"/>
  <c r="G543"/>
  <c r="G542"/>
  <c r="L541"/>
  <c r="H541"/>
  <c r="F541"/>
  <c r="E541"/>
  <c r="G540"/>
  <c r="H539"/>
  <c r="F539"/>
  <c r="E539"/>
  <c r="E537" s="1"/>
  <c r="G538"/>
  <c r="L537"/>
  <c r="I536"/>
  <c r="G536"/>
  <c r="G535"/>
  <c r="G534"/>
  <c r="G533"/>
  <c r="L532"/>
  <c r="H532"/>
  <c r="F532"/>
  <c r="E532"/>
  <c r="I531"/>
  <c r="G531"/>
  <c r="I530"/>
  <c r="G530"/>
  <c r="I529"/>
  <c r="I528"/>
  <c r="G527"/>
  <c r="G526"/>
  <c r="L525"/>
  <c r="H525"/>
  <c r="F525"/>
  <c r="E525"/>
  <c r="H524"/>
  <c r="F524"/>
  <c r="E524"/>
  <c r="H523"/>
  <c r="F523"/>
  <c r="E523"/>
  <c r="H522"/>
  <c r="F522"/>
  <c r="E522"/>
  <c r="H521"/>
  <c r="F521"/>
  <c r="E521"/>
  <c r="L520"/>
  <c r="I519"/>
  <c r="G519"/>
  <c r="I518"/>
  <c r="G518"/>
  <c r="I517"/>
  <c r="G517"/>
  <c r="I516"/>
  <c r="G516"/>
  <c r="I515"/>
  <c r="G515"/>
  <c r="G514"/>
  <c r="I513"/>
  <c r="G513"/>
  <c r="I512"/>
  <c r="G512"/>
  <c r="G511"/>
  <c r="I510"/>
  <c r="G510"/>
  <c r="I509"/>
  <c r="G509"/>
  <c r="L508"/>
  <c r="H508"/>
  <c r="F508"/>
  <c r="E508"/>
  <c r="I507"/>
  <c r="G507"/>
  <c r="I506"/>
  <c r="G506"/>
  <c r="I505"/>
  <c r="G505"/>
  <c r="L504"/>
  <c r="H504"/>
  <c r="F504"/>
  <c r="E504"/>
  <c r="I503"/>
  <c r="G503"/>
  <c r="I502"/>
  <c r="G502"/>
  <c r="I501"/>
  <c r="G501"/>
  <c r="L500"/>
  <c r="H500"/>
  <c r="F500"/>
  <c r="E500"/>
  <c r="I499"/>
  <c r="G499"/>
  <c r="I498"/>
  <c r="G498"/>
  <c r="L497"/>
  <c r="H497"/>
  <c r="F497"/>
  <c r="E497"/>
  <c r="I496"/>
  <c r="G496"/>
  <c r="I495"/>
  <c r="G495"/>
  <c r="I494"/>
  <c r="G494"/>
  <c r="I493"/>
  <c r="G493"/>
  <c r="L492"/>
  <c r="H492"/>
  <c r="F492"/>
  <c r="E492"/>
  <c r="I491"/>
  <c r="G491"/>
  <c r="G490"/>
  <c r="L489"/>
  <c r="H489"/>
  <c r="F489"/>
  <c r="E489"/>
  <c r="I488"/>
  <c r="G488"/>
  <c r="I487"/>
  <c r="G487"/>
  <c r="I486"/>
  <c r="G486"/>
  <c r="L485"/>
  <c r="H485"/>
  <c r="F485"/>
  <c r="E485"/>
  <c r="I484"/>
  <c r="G484"/>
  <c r="I483"/>
  <c r="G483"/>
  <c r="I482"/>
  <c r="G482"/>
  <c r="G481" s="1"/>
  <c r="L481"/>
  <c r="H481"/>
  <c r="F481"/>
  <c r="E481"/>
  <c r="I480"/>
  <c r="G480"/>
  <c r="I479"/>
  <c r="G479"/>
  <c r="I478"/>
  <c r="G478"/>
  <c r="I477"/>
  <c r="G477"/>
  <c r="L476"/>
  <c r="H476"/>
  <c r="F476"/>
  <c r="E476"/>
  <c r="I475"/>
  <c r="G475"/>
  <c r="I474"/>
  <c r="G474"/>
  <c r="L473"/>
  <c r="H473"/>
  <c r="F473"/>
  <c r="E473"/>
  <c r="I472"/>
  <c r="I471"/>
  <c r="I470"/>
  <c r="I469"/>
  <c r="L468"/>
  <c r="H468"/>
  <c r="F468"/>
  <c r="E468"/>
  <c r="I467"/>
  <c r="I465"/>
  <c r="I464"/>
  <c r="L463"/>
  <c r="H463"/>
  <c r="F463"/>
  <c r="E463"/>
  <c r="I462"/>
  <c r="I460"/>
  <c r="I459"/>
  <c r="L458"/>
  <c r="H458"/>
  <c r="F458"/>
  <c r="E458"/>
  <c r="E453" s="1"/>
  <c r="H457"/>
  <c r="F457"/>
  <c r="E457"/>
  <c r="H456"/>
  <c r="F456"/>
  <c r="E456"/>
  <c r="H455"/>
  <c r="F455"/>
  <c r="E455"/>
  <c r="H454"/>
  <c r="F454"/>
  <c r="E454"/>
  <c r="L453"/>
  <c r="G452"/>
  <c r="I451"/>
  <c r="G451"/>
  <c r="G450"/>
  <c r="L449"/>
  <c r="H449"/>
  <c r="F449"/>
  <c r="E449"/>
  <c r="G448"/>
  <c r="I447"/>
  <c r="G447"/>
  <c r="G446"/>
  <c r="I445"/>
  <c r="E445"/>
  <c r="G445" s="1"/>
  <c r="I444"/>
  <c r="G444"/>
  <c r="I443"/>
  <c r="G443"/>
  <c r="G442"/>
  <c r="L441"/>
  <c r="F441"/>
  <c r="E441"/>
  <c r="I439"/>
  <c r="G439"/>
  <c r="I438"/>
  <c r="G438"/>
  <c r="I437"/>
  <c r="G437"/>
  <c r="L436"/>
  <c r="H436"/>
  <c r="F436"/>
  <c r="E436"/>
  <c r="I435"/>
  <c r="G435"/>
  <c r="I434"/>
  <c r="G434"/>
  <c r="I433"/>
  <c r="G433"/>
  <c r="L432"/>
  <c r="H432"/>
  <c r="F432"/>
  <c r="E432"/>
  <c r="I431"/>
  <c r="G431"/>
  <c r="I430"/>
  <c r="G430"/>
  <c r="I429"/>
  <c r="G429"/>
  <c r="I428"/>
  <c r="G428"/>
  <c r="H427"/>
  <c r="F427"/>
  <c r="E427"/>
  <c r="I426"/>
  <c r="G426"/>
  <c r="G425"/>
  <c r="G424"/>
  <c r="I423"/>
  <c r="G423"/>
  <c r="I422"/>
  <c r="G422"/>
  <c r="I421"/>
  <c r="G421"/>
  <c r="I420"/>
  <c r="G420"/>
  <c r="I419"/>
  <c r="G419"/>
  <c r="I418"/>
  <c r="G418"/>
  <c r="G417"/>
  <c r="G416"/>
  <c r="I415"/>
  <c r="G415"/>
  <c r="G414"/>
  <c r="G413"/>
  <c r="G412"/>
  <c r="G411"/>
  <c r="I410"/>
  <c r="G410"/>
  <c r="I409"/>
  <c r="G409"/>
  <c r="I408"/>
  <c r="G408"/>
  <c r="L407"/>
  <c r="H407"/>
  <c r="F407"/>
  <c r="E407"/>
  <c r="I406"/>
  <c r="G406"/>
  <c r="G405"/>
  <c r="I404"/>
  <c r="G404"/>
  <c r="I403"/>
  <c r="G403"/>
  <c r="L402"/>
  <c r="G401"/>
  <c r="I400"/>
  <c r="G400"/>
  <c r="G399"/>
  <c r="L398"/>
  <c r="H398"/>
  <c r="F398"/>
  <c r="E398"/>
  <c r="I397"/>
  <c r="G397"/>
  <c r="G396"/>
  <c r="I395"/>
  <c r="G395"/>
  <c r="G394"/>
  <c r="L393"/>
  <c r="H393"/>
  <c r="F393"/>
  <c r="E393"/>
  <c r="G392"/>
  <c r="I391"/>
  <c r="G391"/>
  <c r="I390"/>
  <c r="G390"/>
  <c r="I389"/>
  <c r="G389"/>
  <c r="L388"/>
  <c r="H388"/>
  <c r="F388"/>
  <c r="E388"/>
  <c r="H387"/>
  <c r="F387"/>
  <c r="G387" s="1"/>
  <c r="F386"/>
  <c r="I386" s="1"/>
  <c r="E386"/>
  <c r="I385"/>
  <c r="G385"/>
  <c r="I384"/>
  <c r="G384"/>
  <c r="L383"/>
  <c r="G382"/>
  <c r="G381"/>
  <c r="I379"/>
  <c r="G378"/>
  <c r="H377"/>
  <c r="F377"/>
  <c r="E377"/>
  <c r="I374"/>
  <c r="H373"/>
  <c r="F373"/>
  <c r="E373"/>
  <c r="I372"/>
  <c r="H369"/>
  <c r="F369"/>
  <c r="E369"/>
  <c r="I368"/>
  <c r="G368"/>
  <c r="I367"/>
  <c r="G367"/>
  <c r="G366"/>
  <c r="L365"/>
  <c r="H365"/>
  <c r="F365"/>
  <c r="E365"/>
  <c r="G364"/>
  <c r="I363"/>
  <c r="G363"/>
  <c r="G362"/>
  <c r="L361"/>
  <c r="H361"/>
  <c r="F361"/>
  <c r="E361"/>
  <c r="G360"/>
  <c r="I359"/>
  <c r="G359"/>
  <c r="I358"/>
  <c r="G358"/>
  <c r="L357"/>
  <c r="H357"/>
  <c r="F357"/>
  <c r="E357"/>
  <c r="G356"/>
  <c r="G355"/>
  <c r="I354"/>
  <c r="I353"/>
  <c r="G353"/>
  <c r="L352"/>
  <c r="I351"/>
  <c r="G351"/>
  <c r="G350"/>
  <c r="G349"/>
  <c r="L348"/>
  <c r="H348"/>
  <c r="F348"/>
  <c r="E348"/>
  <c r="I347"/>
  <c r="G347"/>
  <c r="I346"/>
  <c r="G346"/>
  <c r="I345"/>
  <c r="G345"/>
  <c r="L344"/>
  <c r="H344"/>
  <c r="F344"/>
  <c r="G344" s="1"/>
  <c r="E344"/>
  <c r="I343"/>
  <c r="G343"/>
  <c r="I342"/>
  <c r="G342"/>
  <c r="I341"/>
  <c r="G341"/>
  <c r="L340"/>
  <c r="H340"/>
  <c r="F340"/>
  <c r="E340"/>
  <c r="G339"/>
  <c r="G338"/>
  <c r="H338" s="1"/>
  <c r="I337"/>
  <c r="G337"/>
  <c r="G336"/>
  <c r="L335"/>
  <c r="H335"/>
  <c r="F335"/>
  <c r="E335"/>
  <c r="G334"/>
  <c r="G333"/>
  <c r="G332"/>
  <c r="G331"/>
  <c r="G330"/>
  <c r="G329"/>
  <c r="H329" s="1"/>
  <c r="G328"/>
  <c r="H328" s="1"/>
  <c r="G326"/>
  <c r="H326" s="1"/>
  <c r="H325" s="1"/>
  <c r="L325"/>
  <c r="F325"/>
  <c r="E325"/>
  <c r="G324"/>
  <c r="H324" s="1"/>
  <c r="G323"/>
  <c r="H323" s="1"/>
  <c r="I322"/>
  <c r="G322"/>
  <c r="G321"/>
  <c r="H321" s="1"/>
  <c r="H320" s="1"/>
  <c r="L320"/>
  <c r="F320"/>
  <c r="E320"/>
  <c r="G319"/>
  <c r="H319" s="1"/>
  <c r="I318"/>
  <c r="G318"/>
  <c r="G317"/>
  <c r="H317" s="1"/>
  <c r="H316" s="1"/>
  <c r="L316"/>
  <c r="F316"/>
  <c r="E316"/>
  <c r="G315"/>
  <c r="G314"/>
  <c r="H314" s="1"/>
  <c r="I313"/>
  <c r="G313"/>
  <c r="I312"/>
  <c r="G312"/>
  <c r="L311"/>
  <c r="H311"/>
  <c r="F311"/>
  <c r="E311"/>
  <c r="G310"/>
  <c r="H310" s="1"/>
  <c r="G309"/>
  <c r="H309" s="1"/>
  <c r="I308"/>
  <c r="G308"/>
  <c r="I307"/>
  <c r="G307"/>
  <c r="L306"/>
  <c r="H306"/>
  <c r="F306"/>
  <c r="E306"/>
  <c r="G305"/>
  <c r="G304"/>
  <c r="H304" s="1"/>
  <c r="I303"/>
  <c r="G303"/>
  <c r="I302"/>
  <c r="G302"/>
  <c r="K301"/>
  <c r="K592" s="1"/>
  <c r="G300"/>
  <c r="G299"/>
  <c r="I298"/>
  <c r="G298"/>
  <c r="G297"/>
  <c r="L296"/>
  <c r="H296"/>
  <c r="F296"/>
  <c r="E296"/>
  <c r="G295"/>
  <c r="G294"/>
  <c r="I293"/>
  <c r="G293"/>
  <c r="G292"/>
  <c r="L291"/>
  <c r="H291"/>
  <c r="F291"/>
  <c r="E291"/>
  <c r="G290"/>
  <c r="G289"/>
  <c r="H288"/>
  <c r="F288"/>
  <c r="E288"/>
  <c r="G287"/>
  <c r="L286"/>
  <c r="H286"/>
  <c r="F286"/>
  <c r="E286"/>
  <c r="G285"/>
  <c r="G284"/>
  <c r="I283"/>
  <c r="G283"/>
  <c r="G282"/>
  <c r="L281"/>
  <c r="H281"/>
  <c r="F281"/>
  <c r="E281"/>
  <c r="I280"/>
  <c r="G280"/>
  <c r="G279"/>
  <c r="I278"/>
  <c r="G278"/>
  <c r="G277"/>
  <c r="L276"/>
  <c r="H276"/>
  <c r="F276"/>
  <c r="E276"/>
  <c r="G275"/>
  <c r="G274"/>
  <c r="G273"/>
  <c r="H272"/>
  <c r="F272"/>
  <c r="E272"/>
  <c r="G271"/>
  <c r="G270"/>
  <c r="I269"/>
  <c r="G269"/>
  <c r="G268"/>
  <c r="L267"/>
  <c r="H267"/>
  <c r="F267"/>
  <c r="E267"/>
  <c r="H266"/>
  <c r="F266"/>
  <c r="E266"/>
  <c r="H265"/>
  <c r="F265"/>
  <c r="E265"/>
  <c r="H264"/>
  <c r="F264"/>
  <c r="E264"/>
  <c r="H263"/>
  <c r="F263"/>
  <c r="E263"/>
  <c r="L262"/>
  <c r="G261"/>
  <c r="G260"/>
  <c r="I259"/>
  <c r="G259"/>
  <c r="G258"/>
  <c r="L257"/>
  <c r="H257"/>
  <c r="F257"/>
  <c r="E257"/>
  <c r="I256"/>
  <c r="G256"/>
  <c r="G255"/>
  <c r="I254"/>
  <c r="G254"/>
  <c r="I253"/>
  <c r="G253"/>
  <c r="L252"/>
  <c r="H252"/>
  <c r="F252"/>
  <c r="E252"/>
  <c r="G251"/>
  <c r="I250"/>
  <c r="G250"/>
  <c r="I249"/>
  <c r="G249"/>
  <c r="I248"/>
  <c r="G248"/>
  <c r="L247"/>
  <c r="H247"/>
  <c r="F247"/>
  <c r="E247"/>
  <c r="H246"/>
  <c r="F246"/>
  <c r="E246"/>
  <c r="I245"/>
  <c r="I244"/>
  <c r="I243"/>
  <c r="L242"/>
  <c r="G241"/>
  <c r="L240"/>
  <c r="I240"/>
  <c r="G240"/>
  <c r="I239"/>
  <c r="G239"/>
  <c r="I238"/>
  <c r="G238"/>
  <c r="L237"/>
  <c r="H237"/>
  <c r="F237"/>
  <c r="E237"/>
  <c r="G236"/>
  <c r="L235"/>
  <c r="I235"/>
  <c r="G235"/>
  <c r="I234"/>
  <c r="G234"/>
  <c r="G233"/>
  <c r="L232"/>
  <c r="H232"/>
  <c r="F232"/>
  <c r="E232"/>
  <c r="I231"/>
  <c r="G231"/>
  <c r="L230"/>
  <c r="I230"/>
  <c r="G230"/>
  <c r="I229"/>
  <c r="G229"/>
  <c r="I228"/>
  <c r="G228"/>
  <c r="L227"/>
  <c r="H227"/>
  <c r="F227"/>
  <c r="E227"/>
  <c r="I226"/>
  <c r="G226"/>
  <c r="I225"/>
  <c r="G225"/>
  <c r="I224"/>
  <c r="G224"/>
  <c r="I223"/>
  <c r="G223"/>
  <c r="L222"/>
  <c r="H222"/>
  <c r="F222"/>
  <c r="E222"/>
  <c r="I221"/>
  <c r="G221"/>
  <c r="I220"/>
  <c r="G220"/>
  <c r="I219"/>
  <c r="G219"/>
  <c r="I218"/>
  <c r="G218"/>
  <c r="L217"/>
  <c r="H217"/>
  <c r="F217"/>
  <c r="E217"/>
  <c r="H216"/>
  <c r="F216"/>
  <c r="E216"/>
  <c r="H215"/>
  <c r="F215"/>
  <c r="E215"/>
  <c r="H214"/>
  <c r="F214"/>
  <c r="E214"/>
  <c r="H213"/>
  <c r="F213"/>
  <c r="E213"/>
  <c r="L212"/>
  <c r="G211"/>
  <c r="I210"/>
  <c r="G210"/>
  <c r="G209"/>
  <c r="L208"/>
  <c r="H208"/>
  <c r="F208"/>
  <c r="E208"/>
  <c r="G207"/>
  <c r="I206"/>
  <c r="G206"/>
  <c r="G205"/>
  <c r="L204"/>
  <c r="H204"/>
  <c r="F204"/>
  <c r="E204"/>
  <c r="G203"/>
  <c r="I202"/>
  <c r="G202"/>
  <c r="G201"/>
  <c r="H200"/>
  <c r="F200"/>
  <c r="E200"/>
  <c r="I199"/>
  <c r="G199"/>
  <c r="I198"/>
  <c r="G198"/>
  <c r="G197"/>
  <c r="L196"/>
  <c r="H196"/>
  <c r="F196"/>
  <c r="E196"/>
  <c r="G195"/>
  <c r="I194"/>
  <c r="G194"/>
  <c r="G193"/>
  <c r="L192"/>
  <c r="H192"/>
  <c r="F192"/>
  <c r="E192"/>
  <c r="G191"/>
  <c r="I190"/>
  <c r="G190"/>
  <c r="G189"/>
  <c r="L188"/>
  <c r="G187"/>
  <c r="I186"/>
  <c r="G186"/>
  <c r="G185"/>
  <c r="L184"/>
  <c r="I184"/>
  <c r="G184"/>
  <c r="G183"/>
  <c r="G182"/>
  <c r="G181"/>
  <c r="L180"/>
  <c r="G180"/>
  <c r="G179"/>
  <c r="I178"/>
  <c r="G178"/>
  <c r="I177"/>
  <c r="G177"/>
  <c r="L176"/>
  <c r="I176"/>
  <c r="G176"/>
  <c r="G175"/>
  <c r="G174"/>
  <c r="G173"/>
  <c r="G172" s="1"/>
  <c r="L172"/>
  <c r="I170"/>
  <c r="G170"/>
  <c r="G169"/>
  <c r="L168"/>
  <c r="H168"/>
  <c r="F168"/>
  <c r="E168"/>
  <c r="G167"/>
  <c r="I166"/>
  <c r="G166"/>
  <c r="G165"/>
  <c r="L164"/>
  <c r="H164"/>
  <c r="F164"/>
  <c r="E164"/>
  <c r="G163"/>
  <c r="I162"/>
  <c r="G162"/>
  <c r="G161"/>
  <c r="L160"/>
  <c r="H160"/>
  <c r="F160"/>
  <c r="E160"/>
  <c r="G159"/>
  <c r="I158"/>
  <c r="G158"/>
  <c r="I157"/>
  <c r="G157"/>
  <c r="L156"/>
  <c r="H156"/>
  <c r="F156"/>
  <c r="E156"/>
  <c r="G155"/>
  <c r="I154"/>
  <c r="G154"/>
  <c r="I153"/>
  <c r="G153"/>
  <c r="L152"/>
  <c r="H152"/>
  <c r="F152"/>
  <c r="G151"/>
  <c r="I150"/>
  <c r="G150"/>
  <c r="I149"/>
  <c r="G149"/>
  <c r="I148"/>
  <c r="G148"/>
  <c r="L147"/>
  <c r="H147"/>
  <c r="F147"/>
  <c r="E147"/>
  <c r="G146"/>
  <c r="I145"/>
  <c r="G145"/>
  <c r="I144"/>
  <c r="G144"/>
  <c r="I143"/>
  <c r="G143"/>
  <c r="L142"/>
  <c r="H142"/>
  <c r="F142"/>
  <c r="E142"/>
  <c r="I141"/>
  <c r="G141"/>
  <c r="I140"/>
  <c r="G140"/>
  <c r="I139"/>
  <c r="G139"/>
  <c r="I138"/>
  <c r="G138"/>
  <c r="L137"/>
  <c r="H137"/>
  <c r="F137"/>
  <c r="E137"/>
  <c r="I136"/>
  <c r="G136"/>
  <c r="I135"/>
  <c r="G135"/>
  <c r="I134"/>
  <c r="G134"/>
  <c r="I133"/>
  <c r="G133"/>
  <c r="L132"/>
  <c r="H132"/>
  <c r="F132"/>
  <c r="E132"/>
  <c r="H131"/>
  <c r="F131"/>
  <c r="E131"/>
  <c r="H130"/>
  <c r="F130"/>
  <c r="E130"/>
  <c r="H129"/>
  <c r="F129"/>
  <c r="E129"/>
  <c r="H128"/>
  <c r="F128"/>
  <c r="E128"/>
  <c r="L127"/>
  <c r="I126"/>
  <c r="G126"/>
  <c r="G125"/>
  <c r="L124"/>
  <c r="H124"/>
  <c r="F124"/>
  <c r="E124"/>
  <c r="I123"/>
  <c r="G123"/>
  <c r="I122"/>
  <c r="G122"/>
  <c r="L121"/>
  <c r="H121"/>
  <c r="F121"/>
  <c r="E121"/>
  <c r="G120"/>
  <c r="G119"/>
  <c r="L118"/>
  <c r="H118"/>
  <c r="F118"/>
  <c r="E118"/>
  <c r="G117"/>
  <c r="G116"/>
  <c r="L115"/>
  <c r="H115"/>
  <c r="F115"/>
  <c r="E115"/>
  <c r="H114"/>
  <c r="F114"/>
  <c r="E114"/>
  <c r="H113"/>
  <c r="F113"/>
  <c r="E113"/>
  <c r="L112"/>
  <c r="G111"/>
  <c r="I110"/>
  <c r="G110"/>
  <c r="G109"/>
  <c r="L108"/>
  <c r="H108"/>
  <c r="F108"/>
  <c r="E108"/>
  <c r="G107"/>
  <c r="I106"/>
  <c r="G106"/>
  <c r="G105"/>
  <c r="H105" s="1"/>
  <c r="L104"/>
  <c r="F104"/>
  <c r="E104"/>
  <c r="G103"/>
  <c r="I102"/>
  <c r="G102"/>
  <c r="G101"/>
  <c r="L100"/>
  <c r="H100"/>
  <c r="F100"/>
  <c r="E100"/>
  <c r="G99"/>
  <c r="I98"/>
  <c r="G98"/>
  <c r="I97"/>
  <c r="G97"/>
  <c r="L96"/>
  <c r="H96"/>
  <c r="F96"/>
  <c r="E96"/>
  <c r="G95"/>
  <c r="I94"/>
  <c r="G94"/>
  <c r="I93"/>
  <c r="G93"/>
  <c r="L92"/>
  <c r="H92"/>
  <c r="F92"/>
  <c r="E92"/>
  <c r="G91"/>
  <c r="I90"/>
  <c r="G90"/>
  <c r="I89"/>
  <c r="G89"/>
  <c r="L88"/>
  <c r="H88"/>
  <c r="F88"/>
  <c r="E88"/>
  <c r="G87"/>
  <c r="H86"/>
  <c r="F86"/>
  <c r="E86"/>
  <c r="F85"/>
  <c r="E85"/>
  <c r="L84"/>
  <c r="I83"/>
  <c r="G83"/>
  <c r="I82"/>
  <c r="G82"/>
  <c r="I81"/>
  <c r="G81"/>
  <c r="L80"/>
  <c r="H80"/>
  <c r="F80"/>
  <c r="E80"/>
  <c r="G79"/>
  <c r="I78"/>
  <c r="G78"/>
  <c r="G77"/>
  <c r="L76"/>
  <c r="H76"/>
  <c r="F76"/>
  <c r="E76"/>
  <c r="I75"/>
  <c r="G75"/>
  <c r="I74"/>
  <c r="G74"/>
  <c r="I73"/>
  <c r="G73"/>
  <c r="I72"/>
  <c r="G72"/>
  <c r="L71"/>
  <c r="H71"/>
  <c r="F71"/>
  <c r="E71"/>
  <c r="I70"/>
  <c r="G70"/>
  <c r="I69"/>
  <c r="G69"/>
  <c r="I68"/>
  <c r="G68"/>
  <c r="I67"/>
  <c r="G67"/>
  <c r="L66"/>
  <c r="H66"/>
  <c r="F66"/>
  <c r="E66"/>
  <c r="I65"/>
  <c r="G65"/>
  <c r="I64"/>
  <c r="G64"/>
  <c r="I63"/>
  <c r="G63"/>
  <c r="G62"/>
  <c r="L61"/>
  <c r="H61"/>
  <c r="F61"/>
  <c r="E61"/>
  <c r="I60"/>
  <c r="G60"/>
  <c r="I59"/>
  <c r="G59"/>
  <c r="I58"/>
  <c r="G58"/>
  <c r="I57"/>
  <c r="G57"/>
  <c r="L56"/>
  <c r="H56"/>
  <c r="F56"/>
  <c r="E56"/>
  <c r="I55"/>
  <c r="G55"/>
  <c r="I54"/>
  <c r="G54"/>
  <c r="I53"/>
  <c r="G53"/>
  <c r="I52"/>
  <c r="G52"/>
  <c r="L51"/>
  <c r="I50"/>
  <c r="G50"/>
  <c r="I49"/>
  <c r="G49"/>
  <c r="I48"/>
  <c r="G48"/>
  <c r="L47"/>
  <c r="H47"/>
  <c r="F47"/>
  <c r="E47"/>
  <c r="G46"/>
  <c r="I45"/>
  <c r="G45"/>
  <c r="I44"/>
  <c r="G44"/>
  <c r="L43"/>
  <c r="H43"/>
  <c r="F43"/>
  <c r="E43"/>
  <c r="I42"/>
  <c r="G42"/>
  <c r="I41"/>
  <c r="G41"/>
  <c r="I40"/>
  <c r="G40"/>
  <c r="L39"/>
  <c r="H39"/>
  <c r="F39"/>
  <c r="E39"/>
  <c r="G38"/>
  <c r="I37"/>
  <c r="G37"/>
  <c r="I36"/>
  <c r="G36"/>
  <c r="L35"/>
  <c r="H35"/>
  <c r="F35"/>
  <c r="E35"/>
  <c r="G34"/>
  <c r="I33"/>
  <c r="G33"/>
  <c r="I32"/>
  <c r="G32"/>
  <c r="L31"/>
  <c r="H31"/>
  <c r="F31"/>
  <c r="E31"/>
  <c r="G30"/>
  <c r="I29"/>
  <c r="G29"/>
  <c r="I28"/>
  <c r="G28"/>
  <c r="L27"/>
  <c r="H27"/>
  <c r="F27"/>
  <c r="E27"/>
  <c r="G26"/>
  <c r="I25"/>
  <c r="G25"/>
  <c r="I24"/>
  <c r="G24"/>
  <c r="L23"/>
  <c r="H23"/>
  <c r="F23"/>
  <c r="E23"/>
  <c r="G22"/>
  <c r="I21"/>
  <c r="G21"/>
  <c r="I20"/>
  <c r="G20"/>
  <c r="L19"/>
  <c r="H19"/>
  <c r="F19"/>
  <c r="E19"/>
  <c r="G18"/>
  <c r="I17"/>
  <c r="G17"/>
  <c r="I16"/>
  <c r="G16"/>
  <c r="L15"/>
  <c r="H15"/>
  <c r="F15"/>
  <c r="E15"/>
  <c r="G14"/>
  <c r="I13"/>
  <c r="G13"/>
  <c r="I12"/>
  <c r="G12"/>
  <c r="L11"/>
  <c r="H11"/>
  <c r="F11"/>
  <c r="E11"/>
  <c r="H10"/>
  <c r="F10"/>
  <c r="F597" s="1"/>
  <c r="E10"/>
  <c r="E597" s="1"/>
  <c r="H9"/>
  <c r="F9"/>
  <c r="E9"/>
  <c r="H8"/>
  <c r="F8"/>
  <c r="E8"/>
  <c r="L7"/>
  <c r="M553" i="1"/>
  <c r="E595" i="2" l="1"/>
  <c r="G386"/>
  <c r="I286"/>
  <c r="I35"/>
  <c r="F596"/>
  <c r="I200"/>
  <c r="I246"/>
  <c r="G257"/>
  <c r="F595"/>
  <c r="G595" s="1"/>
  <c r="I306"/>
  <c r="G267"/>
  <c r="I276"/>
  <c r="I288"/>
  <c r="G156"/>
  <c r="I232"/>
  <c r="G361"/>
  <c r="G365"/>
  <c r="G560"/>
  <c r="G578"/>
  <c r="F242"/>
  <c r="L592"/>
  <c r="I388"/>
  <c r="I449"/>
  <c r="I473"/>
  <c r="I574"/>
  <c r="G132"/>
  <c r="G142"/>
  <c r="G388"/>
  <c r="I468"/>
  <c r="G476"/>
  <c r="G76"/>
  <c r="G80"/>
  <c r="G114"/>
  <c r="I128"/>
  <c r="G522"/>
  <c r="I266"/>
  <c r="G357"/>
  <c r="I407"/>
  <c r="I455"/>
  <c r="F453"/>
  <c r="I463"/>
  <c r="I476"/>
  <c r="G489"/>
  <c r="H520"/>
  <c r="E556"/>
  <c r="G556" s="1"/>
  <c r="G31"/>
  <c r="I80"/>
  <c r="G214"/>
  <c r="I215"/>
  <c r="G10"/>
  <c r="H596"/>
  <c r="I15"/>
  <c r="I43"/>
  <c r="G85"/>
  <c r="G147"/>
  <c r="G164"/>
  <c r="F262"/>
  <c r="G281"/>
  <c r="G296"/>
  <c r="G288"/>
  <c r="G306"/>
  <c r="G525"/>
  <c r="G532"/>
  <c r="G541"/>
  <c r="G545"/>
  <c r="G549"/>
  <c r="I560"/>
  <c r="I570"/>
  <c r="I457"/>
  <c r="G485"/>
  <c r="G524"/>
  <c r="G43"/>
  <c r="I76"/>
  <c r="I96"/>
  <c r="G104"/>
  <c r="F112"/>
  <c r="I114"/>
  <c r="I137"/>
  <c r="H188"/>
  <c r="I214"/>
  <c r="E242"/>
  <c r="G243"/>
  <c r="G245"/>
  <c r="I257"/>
  <c r="G311"/>
  <c r="G574"/>
  <c r="I578"/>
  <c r="I176" i="1"/>
  <c r="F593" i="2"/>
  <c r="F602" s="1"/>
  <c r="I27"/>
  <c r="E51"/>
  <c r="E596"/>
  <c r="E152"/>
  <c r="G152" s="1"/>
  <c r="G265"/>
  <c r="I291"/>
  <c r="E301"/>
  <c r="I427"/>
  <c r="H453"/>
  <c r="I454"/>
  <c r="I458"/>
  <c r="G473"/>
  <c r="I481"/>
  <c r="I489"/>
  <c r="G504"/>
  <c r="G523"/>
  <c r="I582"/>
  <c r="I160"/>
  <c r="H212"/>
  <c r="I213"/>
  <c r="G216"/>
  <c r="I217"/>
  <c r="I222"/>
  <c r="I227"/>
  <c r="G237"/>
  <c r="G247"/>
  <c r="I252"/>
  <c r="G264"/>
  <c r="I281"/>
  <c r="I296"/>
  <c r="G325"/>
  <c r="I357"/>
  <c r="E383"/>
  <c r="H402"/>
  <c r="I504"/>
  <c r="F520"/>
  <c r="G521"/>
  <c r="I524"/>
  <c r="G564"/>
  <c r="G570"/>
  <c r="H594"/>
  <c r="I39"/>
  <c r="G71"/>
  <c r="I86"/>
  <c r="G92"/>
  <c r="I113"/>
  <c r="E127"/>
  <c r="G11"/>
  <c r="G19"/>
  <c r="G23"/>
  <c r="I92"/>
  <c r="G108"/>
  <c r="G121"/>
  <c r="G124"/>
  <c r="G128"/>
  <c r="H595"/>
  <c r="I595" s="1"/>
  <c r="G137"/>
  <c r="I142"/>
  <c r="F188"/>
  <c r="G204"/>
  <c r="G208"/>
  <c r="I216"/>
  <c r="I247"/>
  <c r="G266"/>
  <c r="I311"/>
  <c r="G320"/>
  <c r="E352"/>
  <c r="G427"/>
  <c r="I456"/>
  <c r="I485"/>
  <c r="I522"/>
  <c r="I556"/>
  <c r="G582"/>
  <c r="I19"/>
  <c r="I31"/>
  <c r="G56"/>
  <c r="F51"/>
  <c r="G61"/>
  <c r="I66"/>
  <c r="I100"/>
  <c r="I121"/>
  <c r="H597"/>
  <c r="I597" s="1"/>
  <c r="I10"/>
  <c r="I23"/>
  <c r="G47"/>
  <c r="I71"/>
  <c r="G118"/>
  <c r="I132"/>
  <c r="I156"/>
  <c r="I8"/>
  <c r="I147"/>
  <c r="G15"/>
  <c r="I108"/>
  <c r="E112"/>
  <c r="G113"/>
  <c r="G129"/>
  <c r="I164"/>
  <c r="I124"/>
  <c r="G168"/>
  <c r="I11"/>
  <c r="I47"/>
  <c r="I56"/>
  <c r="I61"/>
  <c r="E593"/>
  <c r="E594"/>
  <c r="G597"/>
  <c r="G27"/>
  <c r="G35"/>
  <c r="G39"/>
  <c r="G66"/>
  <c r="G86"/>
  <c r="G88"/>
  <c r="G96"/>
  <c r="G100"/>
  <c r="G115"/>
  <c r="H127"/>
  <c r="I129"/>
  <c r="I130"/>
  <c r="G160"/>
  <c r="G192"/>
  <c r="G196"/>
  <c r="E188"/>
  <c r="F212"/>
  <c r="G213"/>
  <c r="G215"/>
  <c r="G217"/>
  <c r="G222"/>
  <c r="G227"/>
  <c r="G232"/>
  <c r="G244"/>
  <c r="G276"/>
  <c r="G286"/>
  <c r="G291"/>
  <c r="L301"/>
  <c r="G335"/>
  <c r="I344"/>
  <c r="F352"/>
  <c r="G377"/>
  <c r="I387"/>
  <c r="I393"/>
  <c r="E402"/>
  <c r="G432"/>
  <c r="G441"/>
  <c r="G492"/>
  <c r="G497"/>
  <c r="G500"/>
  <c r="G508"/>
  <c r="H566"/>
  <c r="I566" s="1"/>
  <c r="E262"/>
  <c r="I320"/>
  <c r="G340"/>
  <c r="G348"/>
  <c r="H352"/>
  <c r="I352" s="1"/>
  <c r="I373"/>
  <c r="I377"/>
  <c r="G398"/>
  <c r="I492"/>
  <c r="I497"/>
  <c r="I500"/>
  <c r="I508"/>
  <c r="G566"/>
  <c r="E212"/>
  <c r="I237"/>
  <c r="G252"/>
  <c r="G263"/>
  <c r="I264"/>
  <c r="I267"/>
  <c r="I340"/>
  <c r="I348"/>
  <c r="I398"/>
  <c r="G436"/>
  <c r="G449"/>
  <c r="G568"/>
  <c r="H104"/>
  <c r="I104" s="1"/>
  <c r="H85"/>
  <c r="H301"/>
  <c r="I316"/>
  <c r="E7"/>
  <c r="G8"/>
  <c r="F594"/>
  <c r="H51"/>
  <c r="E84"/>
  <c r="H112"/>
  <c r="G130"/>
  <c r="I168"/>
  <c r="G200"/>
  <c r="H383"/>
  <c r="F402"/>
  <c r="G407"/>
  <c r="G539"/>
  <c r="F537"/>
  <c r="G537" s="1"/>
  <c r="F7"/>
  <c r="G9"/>
  <c r="F84"/>
  <c r="G84" s="1"/>
  <c r="I88"/>
  <c r="G131"/>
  <c r="I152"/>
  <c r="I204"/>
  <c r="I208"/>
  <c r="H242"/>
  <c r="G246"/>
  <c r="H262"/>
  <c r="G272"/>
  <c r="I335"/>
  <c r="I361"/>
  <c r="I365"/>
  <c r="I432"/>
  <c r="I441"/>
  <c r="E520"/>
  <c r="I539"/>
  <c r="H537"/>
  <c r="I537" s="1"/>
  <c r="I541"/>
  <c r="I545"/>
  <c r="I549"/>
  <c r="I564"/>
  <c r="I568"/>
  <c r="G316"/>
  <c r="F301"/>
  <c r="H7"/>
  <c r="I9"/>
  <c r="F127"/>
  <c r="I131"/>
  <c r="I192"/>
  <c r="I196"/>
  <c r="G393"/>
  <c r="F383"/>
  <c r="I436"/>
  <c r="I521"/>
  <c r="I523"/>
  <c r="I525"/>
  <c r="I532"/>
  <c r="I453" i="1"/>
  <c r="I451"/>
  <c r="I415"/>
  <c r="I357"/>
  <c r="I206"/>
  <c r="H270"/>
  <c r="H269"/>
  <c r="H268"/>
  <c r="H267"/>
  <c r="F270"/>
  <c r="F269"/>
  <c r="F268"/>
  <c r="F267"/>
  <c r="E268"/>
  <c r="E269"/>
  <c r="E270"/>
  <c r="E267"/>
  <c r="I522"/>
  <c r="I518"/>
  <c r="E251"/>
  <c r="L11"/>
  <c r="I20"/>
  <c r="I24"/>
  <c r="I25"/>
  <c r="I596" i="2" l="1"/>
  <c r="G596"/>
  <c r="G51"/>
  <c r="I188"/>
  <c r="G594"/>
  <c r="G520"/>
  <c r="I453"/>
  <c r="E604"/>
  <c r="I594"/>
  <c r="I520"/>
  <c r="G242"/>
  <c r="I242"/>
  <c r="I127"/>
  <c r="I112"/>
  <c r="G112"/>
  <c r="G402"/>
  <c r="G593"/>
  <c r="G602" s="1"/>
  <c r="I262"/>
  <c r="F599"/>
  <c r="G262"/>
  <c r="G188"/>
  <c r="G352"/>
  <c r="E602"/>
  <c r="G383"/>
  <c r="G301"/>
  <c r="E599"/>
  <c r="G212"/>
  <c r="I212"/>
  <c r="I51"/>
  <c r="G127"/>
  <c r="H84"/>
  <c r="I84" s="1"/>
  <c r="I85"/>
  <c r="H593"/>
  <c r="F592"/>
  <c r="I402"/>
  <c r="I7"/>
  <c r="I383"/>
  <c r="G7"/>
  <c r="E592"/>
  <c r="I301"/>
  <c r="F604"/>
  <c r="H56" i="1"/>
  <c r="F56"/>
  <c r="H217"/>
  <c r="F217"/>
  <c r="H218"/>
  <c r="F218"/>
  <c r="E217"/>
  <c r="E218"/>
  <c r="G245"/>
  <c r="G244"/>
  <c r="I243"/>
  <c r="G243"/>
  <c r="I242"/>
  <c r="G242"/>
  <c r="L241"/>
  <c r="H241"/>
  <c r="F241"/>
  <c r="E241"/>
  <c r="H414"/>
  <c r="F414"/>
  <c r="E414"/>
  <c r="L51"/>
  <c r="G52"/>
  <c r="I52"/>
  <c r="G53"/>
  <c r="I53"/>
  <c r="G54"/>
  <c r="G55"/>
  <c r="E56"/>
  <c r="L56"/>
  <c r="G57"/>
  <c r="I57"/>
  <c r="G58"/>
  <c r="I58"/>
  <c r="G59"/>
  <c r="G60"/>
  <c r="E61"/>
  <c r="F61"/>
  <c r="H61"/>
  <c r="L61"/>
  <c r="G62"/>
  <c r="G63"/>
  <c r="I63"/>
  <c r="G64"/>
  <c r="G65"/>
  <c r="E66"/>
  <c r="F66"/>
  <c r="H66"/>
  <c r="L66"/>
  <c r="G67"/>
  <c r="I67"/>
  <c r="G68"/>
  <c r="I68"/>
  <c r="G69"/>
  <c r="G70"/>
  <c r="E71"/>
  <c r="H71"/>
  <c r="L71"/>
  <c r="G72"/>
  <c r="I72"/>
  <c r="G73"/>
  <c r="I73"/>
  <c r="G74"/>
  <c r="G75"/>
  <c r="E80"/>
  <c r="F80"/>
  <c r="L80"/>
  <c r="G81"/>
  <c r="G82"/>
  <c r="I82"/>
  <c r="G83"/>
  <c r="F343"/>
  <c r="L442"/>
  <c r="F466"/>
  <c r="I97"/>
  <c r="I412"/>
  <c r="I411"/>
  <c r="F51" l="1"/>
  <c r="H51"/>
  <c r="E51"/>
  <c r="H592" i="2"/>
  <c r="I592" s="1"/>
  <c r="F116" i="1"/>
  <c r="H604" i="2"/>
  <c r="I593"/>
  <c r="H602"/>
  <c r="H599"/>
  <c r="G592"/>
  <c r="E116" i="1"/>
  <c r="H116"/>
  <c r="G80"/>
  <c r="G71"/>
  <c r="G66"/>
  <c r="G61"/>
  <c r="I241"/>
  <c r="G241"/>
  <c r="I80"/>
  <c r="I71"/>
  <c r="I66"/>
  <c r="I61"/>
  <c r="G56"/>
  <c r="I56"/>
  <c r="H10"/>
  <c r="F10"/>
  <c r="H9"/>
  <c r="F9"/>
  <c r="H8"/>
  <c r="F8"/>
  <c r="E8"/>
  <c r="H386"/>
  <c r="F386"/>
  <c r="E450"/>
  <c r="I284"/>
  <c r="F406"/>
  <c r="E343"/>
  <c r="H485"/>
  <c r="H483"/>
  <c r="H482"/>
  <c r="F485"/>
  <c r="F484"/>
  <c r="F483"/>
  <c r="F482"/>
  <c r="E482"/>
  <c r="E483"/>
  <c r="E484"/>
  <c r="E485"/>
  <c r="L427"/>
  <c r="L432"/>
  <c r="F426"/>
  <c r="F557" s="1"/>
  <c r="F425"/>
  <c r="I51" l="1"/>
  <c r="G51"/>
  <c r="F339"/>
  <c r="I340"/>
  <c r="E339"/>
  <c r="H339"/>
  <c r="H529"/>
  <c r="E531"/>
  <c r="F128"/>
  <c r="I371"/>
  <c r="H376"/>
  <c r="H372"/>
  <c r="H368"/>
  <c r="F376"/>
  <c r="F372"/>
  <c r="E376"/>
  <c r="G381"/>
  <c r="E372"/>
  <c r="E368"/>
  <c r="E521"/>
  <c r="E517" s="1"/>
  <c r="F164"/>
  <c r="E250"/>
  <c r="I490" l="1"/>
  <c r="I489"/>
  <c r="I482"/>
  <c r="P553"/>
  <c r="O553"/>
  <c r="N553"/>
  <c r="I252" l="1"/>
  <c r="I44" l="1"/>
  <c r="K553"/>
  <c r="H450"/>
  <c r="F450"/>
  <c r="I452"/>
  <c r="G452"/>
  <c r="H461"/>
  <c r="F461"/>
  <c r="E461"/>
  <c r="I464"/>
  <c r="G464"/>
  <c r="H535"/>
  <c r="F535"/>
  <c r="E535"/>
  <c r="F168"/>
  <c r="L437"/>
  <c r="L422"/>
  <c r="I428"/>
  <c r="I429"/>
  <c r="I431"/>
  <c r="I433"/>
  <c r="I434"/>
  <c r="I436"/>
  <c r="I438"/>
  <c r="I439"/>
  <c r="I440"/>
  <c r="I420"/>
  <c r="I423"/>
  <c r="I424"/>
  <c r="I425"/>
  <c r="I426"/>
  <c r="H437"/>
  <c r="H432"/>
  <c r="H427"/>
  <c r="F437"/>
  <c r="F432"/>
  <c r="F427"/>
  <c r="E437"/>
  <c r="E432"/>
  <c r="E427"/>
  <c r="I352"/>
  <c r="G352"/>
  <c r="H422" l="1"/>
  <c r="F422"/>
  <c r="I427"/>
  <c r="G535"/>
  <c r="I432"/>
  <c r="E445"/>
  <c r="E422"/>
  <c r="G448"/>
  <c r="I448"/>
  <c r="I437"/>
  <c r="H343"/>
  <c r="F347"/>
  <c r="E295"/>
  <c r="E300"/>
  <c r="H469"/>
  <c r="F469"/>
  <c r="E469"/>
  <c r="L525"/>
  <c r="G97"/>
  <c r="I483"/>
  <c r="G496"/>
  <c r="H418"/>
  <c r="H410"/>
  <c r="H406"/>
  <c r="E418"/>
  <c r="H521"/>
  <c r="F521"/>
  <c r="H517"/>
  <c r="F517"/>
  <c r="H401" l="1"/>
  <c r="I521"/>
  <c r="I422"/>
  <c r="H151"/>
  <c r="E151"/>
  <c r="F151"/>
  <c r="H112"/>
  <c r="H104"/>
  <c r="H100"/>
  <c r="H92"/>
  <c r="F108"/>
  <c r="F112"/>
  <c r="F104"/>
  <c r="F96"/>
  <c r="F92"/>
  <c r="E112"/>
  <c r="E108"/>
  <c r="E104"/>
  <c r="E96"/>
  <c r="E100"/>
  <c r="E92"/>
  <c r="E88" l="1"/>
  <c r="H285"/>
  <c r="H276"/>
  <c r="F276"/>
  <c r="F285"/>
  <c r="E271"/>
  <c r="E285"/>
  <c r="E276"/>
  <c r="H397"/>
  <c r="F397"/>
  <c r="E397"/>
  <c r="H445"/>
  <c r="F445"/>
  <c r="I462"/>
  <c r="H212"/>
  <c r="H208"/>
  <c r="H200"/>
  <c r="H196"/>
  <c r="F212"/>
  <c r="F208"/>
  <c r="F204"/>
  <c r="I204" s="1"/>
  <c r="F200"/>
  <c r="F196"/>
  <c r="E212"/>
  <c r="E208"/>
  <c r="E204"/>
  <c r="E200"/>
  <c r="E196"/>
  <c r="H364"/>
  <c r="H360"/>
  <c r="F364"/>
  <c r="F360"/>
  <c r="E364"/>
  <c r="E360"/>
  <c r="G190"/>
  <c r="I450" l="1"/>
  <c r="H300"/>
  <c r="H295"/>
  <c r="F300"/>
  <c r="F295"/>
  <c r="H334" l="1"/>
  <c r="F334"/>
  <c r="F324"/>
  <c r="F320"/>
  <c r="F315"/>
  <c r="E329"/>
  <c r="E324"/>
  <c r="E320"/>
  <c r="I268"/>
  <c r="I87"/>
  <c r="I86"/>
  <c r="I85"/>
  <c r="I154"/>
  <c r="I153"/>
  <c r="I152"/>
  <c r="I50"/>
  <c r="I49"/>
  <c r="I45"/>
  <c r="I42"/>
  <c r="I41"/>
  <c r="I40"/>
  <c r="I37"/>
  <c r="I36"/>
  <c r="I33"/>
  <c r="I32"/>
  <c r="I29"/>
  <c r="I28"/>
  <c r="I21"/>
  <c r="I17"/>
  <c r="I16"/>
  <c r="I13"/>
  <c r="I12"/>
  <c r="G545"/>
  <c r="G544"/>
  <c r="G542"/>
  <c r="G541"/>
  <c r="G540"/>
  <c r="G538"/>
  <c r="G537"/>
  <c r="G536"/>
  <c r="G534"/>
  <c r="G533"/>
  <c r="G532"/>
  <c r="G530"/>
  <c r="G528"/>
  <c r="G526"/>
  <c r="G525"/>
  <c r="G524"/>
  <c r="G523"/>
  <c r="G522"/>
  <c r="G521"/>
  <c r="G520"/>
  <c r="G518"/>
  <c r="G512"/>
  <c r="G508"/>
  <c r="G507"/>
  <c r="G505"/>
  <c r="G504"/>
  <c r="G503"/>
  <c r="G501"/>
  <c r="G499"/>
  <c r="G497"/>
  <c r="G495"/>
  <c r="G494"/>
  <c r="G491"/>
  <c r="G488"/>
  <c r="G487"/>
  <c r="G483"/>
  <c r="G482"/>
  <c r="G480"/>
  <c r="G479"/>
  <c r="G478"/>
  <c r="G476"/>
  <c r="G475"/>
  <c r="G474"/>
  <c r="G472"/>
  <c r="G471"/>
  <c r="G470"/>
  <c r="G468"/>
  <c r="G467"/>
  <c r="G465"/>
  <c r="G463"/>
  <c r="G462"/>
  <c r="G460"/>
  <c r="G459"/>
  <c r="G457"/>
  <c r="G456"/>
  <c r="G455"/>
  <c r="G453"/>
  <c r="G451"/>
  <c r="G421"/>
  <c r="G420"/>
  <c r="G419"/>
  <c r="G418"/>
  <c r="G417"/>
  <c r="G416"/>
  <c r="G415"/>
  <c r="G413"/>
  <c r="G412"/>
  <c r="G411"/>
  <c r="G409"/>
  <c r="G408"/>
  <c r="G407"/>
  <c r="G405"/>
  <c r="G404"/>
  <c r="G403"/>
  <c r="G400"/>
  <c r="G399"/>
  <c r="G398"/>
  <c r="G397"/>
  <c r="G396"/>
  <c r="G395"/>
  <c r="G394"/>
  <c r="G393"/>
  <c r="G391"/>
  <c r="G390"/>
  <c r="G389"/>
  <c r="G388"/>
  <c r="G386"/>
  <c r="G385"/>
  <c r="G384"/>
  <c r="G380"/>
  <c r="G377"/>
  <c r="G376"/>
  <c r="G367"/>
  <c r="G366"/>
  <c r="G365"/>
  <c r="G364"/>
  <c r="G363"/>
  <c r="G362"/>
  <c r="G361"/>
  <c r="G360"/>
  <c r="G359"/>
  <c r="G358"/>
  <c r="G357"/>
  <c r="G355"/>
  <c r="G354"/>
  <c r="G350"/>
  <c r="G349"/>
  <c r="G341" s="1"/>
  <c r="G348"/>
  <c r="G346"/>
  <c r="G342"/>
  <c r="G308"/>
  <c r="G307"/>
  <c r="G306"/>
  <c r="G338"/>
  <c r="G337"/>
  <c r="G336"/>
  <c r="G335"/>
  <c r="G333"/>
  <c r="G332"/>
  <c r="G330"/>
  <c r="G328"/>
  <c r="G327"/>
  <c r="G326"/>
  <c r="G325"/>
  <c r="G323"/>
  <c r="G322"/>
  <c r="G321"/>
  <c r="G319"/>
  <c r="G318"/>
  <c r="G317"/>
  <c r="G316"/>
  <c r="G314"/>
  <c r="G313"/>
  <c r="G312"/>
  <c r="G311"/>
  <c r="G309"/>
  <c r="G302"/>
  <c r="G301"/>
  <c r="G300"/>
  <c r="G299"/>
  <c r="G298"/>
  <c r="G297"/>
  <c r="G296"/>
  <c r="G295"/>
  <c r="G294"/>
  <c r="G293"/>
  <c r="G289"/>
  <c r="G288"/>
  <c r="G287"/>
  <c r="G286"/>
  <c r="G285"/>
  <c r="G284"/>
  <c r="G283"/>
  <c r="G282"/>
  <c r="G281"/>
  <c r="G279"/>
  <c r="G278"/>
  <c r="G277"/>
  <c r="G276"/>
  <c r="G275"/>
  <c r="G274"/>
  <c r="G273"/>
  <c r="G272"/>
  <c r="G270"/>
  <c r="G269"/>
  <c r="G268"/>
  <c r="G265"/>
  <c r="G264"/>
  <c r="G263"/>
  <c r="G262"/>
  <c r="G260"/>
  <c r="G259"/>
  <c r="G258"/>
  <c r="G257"/>
  <c r="G255"/>
  <c r="G254"/>
  <c r="G253"/>
  <c r="G240"/>
  <c r="G239"/>
  <c r="G238"/>
  <c r="G237"/>
  <c r="G235"/>
  <c r="G234"/>
  <c r="G233"/>
  <c r="G232"/>
  <c r="G230"/>
  <c r="G229"/>
  <c r="G228"/>
  <c r="G227"/>
  <c r="G225"/>
  <c r="G224"/>
  <c r="G223"/>
  <c r="G222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89"/>
  <c r="G187"/>
  <c r="G186"/>
  <c r="G185"/>
  <c r="G183"/>
  <c r="G182"/>
  <c r="G179"/>
  <c r="G178"/>
  <c r="G177"/>
  <c r="G174"/>
  <c r="G173"/>
  <c r="G171"/>
  <c r="G170"/>
  <c r="G169"/>
  <c r="G167"/>
  <c r="G166"/>
  <c r="G165"/>
  <c r="G163"/>
  <c r="G162"/>
  <c r="G161"/>
  <c r="G159"/>
  <c r="G155"/>
  <c r="G154"/>
  <c r="G153"/>
  <c r="G150"/>
  <c r="G149"/>
  <c r="G148"/>
  <c r="G147"/>
  <c r="G145"/>
  <c r="G144"/>
  <c r="G143"/>
  <c r="G142"/>
  <c r="G140"/>
  <c r="G139"/>
  <c r="G138"/>
  <c r="G130"/>
  <c r="G129"/>
  <c r="G127"/>
  <c r="G126"/>
  <c r="G124"/>
  <c r="G123"/>
  <c r="G121"/>
  <c r="G118"/>
  <c r="G115"/>
  <c r="G114"/>
  <c r="G113"/>
  <c r="G112"/>
  <c r="G111"/>
  <c r="G110"/>
  <c r="G109"/>
  <c r="H109" s="1"/>
  <c r="G108"/>
  <c r="G107"/>
  <c r="G106"/>
  <c r="G105"/>
  <c r="G104"/>
  <c r="G103"/>
  <c r="G102"/>
  <c r="G101"/>
  <c r="G99"/>
  <c r="G98"/>
  <c r="G96"/>
  <c r="G95"/>
  <c r="G94"/>
  <c r="G93"/>
  <c r="G92"/>
  <c r="G91"/>
  <c r="G90"/>
  <c r="G87"/>
  <c r="G86"/>
  <c r="G50"/>
  <c r="G49"/>
  <c r="G46"/>
  <c r="G45"/>
  <c r="G44"/>
  <c r="G42"/>
  <c r="G41"/>
  <c r="G40"/>
  <c r="G38"/>
  <c r="G37"/>
  <c r="G36"/>
  <c r="G34"/>
  <c r="G33"/>
  <c r="G32"/>
  <c r="G30"/>
  <c r="G29"/>
  <c r="G28"/>
  <c r="G26"/>
  <c r="G25"/>
  <c r="G24"/>
  <c r="G22"/>
  <c r="G21"/>
  <c r="G20"/>
  <c r="G18"/>
  <c r="G402"/>
  <c r="G292" l="1"/>
  <c r="H108"/>
  <c r="G450"/>
  <c r="G334"/>
  <c r="G329"/>
  <c r="G324"/>
  <c r="G320"/>
  <c r="G310"/>
  <c r="H132" l="1"/>
  <c r="F132"/>
  <c r="E132"/>
  <c r="H133"/>
  <c r="F133"/>
  <c r="E133"/>
  <c r="H134"/>
  <c r="F134"/>
  <c r="E134"/>
  <c r="H135"/>
  <c r="F135"/>
  <c r="E135"/>
  <c r="H486"/>
  <c r="F486"/>
  <c r="E486"/>
  <c r="F493"/>
  <c r="E493"/>
  <c r="H493"/>
  <c r="I145"/>
  <c r="I144"/>
  <c r="I143"/>
  <c r="L141"/>
  <c r="H141"/>
  <c r="F141"/>
  <c r="E141"/>
  <c r="L151"/>
  <c r="I151"/>
  <c r="H558"/>
  <c r="F558"/>
  <c r="E10"/>
  <c r="G13"/>
  <c r="G152"/>
  <c r="H160"/>
  <c r="F160"/>
  <c r="E160"/>
  <c r="H164"/>
  <c r="E164"/>
  <c r="H168"/>
  <c r="E168"/>
  <c r="H172"/>
  <c r="F172"/>
  <c r="E172"/>
  <c r="E315"/>
  <c r="H315"/>
  <c r="F305"/>
  <c r="L84"/>
  <c r="G85"/>
  <c r="H84"/>
  <c r="F84"/>
  <c r="E84"/>
  <c r="F410"/>
  <c r="F401" s="1"/>
  <c r="E410"/>
  <c r="E406"/>
  <c r="H219"/>
  <c r="F219"/>
  <c r="E219"/>
  <c r="H220"/>
  <c r="F220"/>
  <c r="E220"/>
  <c r="I235"/>
  <c r="I233"/>
  <c r="I232"/>
  <c r="L231"/>
  <c r="H231"/>
  <c r="F231"/>
  <c r="E231"/>
  <c r="E347"/>
  <c r="H347"/>
  <c r="E529"/>
  <c r="F529"/>
  <c r="F527" s="1"/>
  <c r="H530"/>
  <c r="F531"/>
  <c r="E539"/>
  <c r="F539"/>
  <c r="E543"/>
  <c r="F543"/>
  <c r="H543"/>
  <c r="I541"/>
  <c r="L539"/>
  <c r="H539"/>
  <c r="H458"/>
  <c r="E458"/>
  <c r="E387"/>
  <c r="F192"/>
  <c r="E192"/>
  <c r="H356"/>
  <c r="H351" s="1"/>
  <c r="F356"/>
  <c r="F351" s="1"/>
  <c r="E356"/>
  <c r="E351" s="1"/>
  <c r="H500"/>
  <c r="F500"/>
  <c r="E498"/>
  <c r="H502"/>
  <c r="F502"/>
  <c r="E502"/>
  <c r="H506"/>
  <c r="F506"/>
  <c r="E506"/>
  <c r="H442"/>
  <c r="F442"/>
  <c r="E442"/>
  <c r="F271"/>
  <c r="G271" s="1"/>
  <c r="F473"/>
  <c r="H290"/>
  <c r="F290"/>
  <c r="E290"/>
  <c r="H510"/>
  <c r="F510"/>
  <c r="E510"/>
  <c r="I526"/>
  <c r="I525"/>
  <c r="H250"/>
  <c r="F250"/>
  <c r="F251"/>
  <c r="H256"/>
  <c r="F256"/>
  <c r="E256"/>
  <c r="H261"/>
  <c r="F261"/>
  <c r="G252"/>
  <c r="L493"/>
  <c r="L486"/>
  <c r="L481"/>
  <c r="H136"/>
  <c r="F136"/>
  <c r="E136"/>
  <c r="H146"/>
  <c r="F146"/>
  <c r="E146"/>
  <c r="E9"/>
  <c r="E39"/>
  <c r="F39"/>
  <c r="H39"/>
  <c r="L39"/>
  <c r="H47"/>
  <c r="F47"/>
  <c r="E47"/>
  <c r="H43"/>
  <c r="F43"/>
  <c r="E43"/>
  <c r="H35"/>
  <c r="F35"/>
  <c r="E35"/>
  <c r="H31"/>
  <c r="F31"/>
  <c r="E31"/>
  <c r="H27"/>
  <c r="F27"/>
  <c r="E27"/>
  <c r="H23"/>
  <c r="F23"/>
  <c r="E23"/>
  <c r="H19"/>
  <c r="F19"/>
  <c r="E19"/>
  <c r="H15"/>
  <c r="F15"/>
  <c r="E15"/>
  <c r="H11"/>
  <c r="F11"/>
  <c r="E11"/>
  <c r="L347"/>
  <c r="F387"/>
  <c r="H308"/>
  <c r="H313"/>
  <c r="H310" s="1"/>
  <c r="H318"/>
  <c r="H321"/>
  <c r="H320" s="1"/>
  <c r="H323"/>
  <c r="H325"/>
  <c r="H324" s="1"/>
  <c r="H327"/>
  <c r="H328"/>
  <c r="H330"/>
  <c r="H329" s="1"/>
  <c r="H332"/>
  <c r="H333"/>
  <c r="H337"/>
  <c r="L172"/>
  <c r="I174"/>
  <c r="L116"/>
  <c r="E119"/>
  <c r="F119"/>
  <c r="H119"/>
  <c r="L119"/>
  <c r="G120"/>
  <c r="G117" s="1"/>
  <c r="E122"/>
  <c r="F122"/>
  <c r="H122"/>
  <c r="L122"/>
  <c r="E125"/>
  <c r="F125"/>
  <c r="H125"/>
  <c r="L125"/>
  <c r="E128"/>
  <c r="H128"/>
  <c r="L128"/>
  <c r="I130"/>
  <c r="H387"/>
  <c r="L531"/>
  <c r="L535"/>
  <c r="L543"/>
  <c r="H528"/>
  <c r="H531"/>
  <c r="I545"/>
  <c r="I537"/>
  <c r="I533"/>
  <c r="F100"/>
  <c r="F88" s="1"/>
  <c r="H96"/>
  <c r="H88" s="1"/>
  <c r="H226"/>
  <c r="H477"/>
  <c r="H473"/>
  <c r="F477"/>
  <c r="E477"/>
  <c r="E473"/>
  <c r="H236"/>
  <c r="H221"/>
  <c r="F226"/>
  <c r="F221"/>
  <c r="F236"/>
  <c r="E236"/>
  <c r="E226"/>
  <c r="E221"/>
  <c r="L498"/>
  <c r="L502"/>
  <c r="L506"/>
  <c r="F454"/>
  <c r="H466"/>
  <c r="E466"/>
  <c r="G461"/>
  <c r="H454"/>
  <c r="E454"/>
  <c r="H192"/>
  <c r="H280"/>
  <c r="F280"/>
  <c r="E280"/>
  <c r="E266" s="1"/>
  <c r="H271"/>
  <c r="L527"/>
  <c r="I270"/>
  <c r="L477"/>
  <c r="L473"/>
  <c r="L131"/>
  <c r="I139"/>
  <c r="I140"/>
  <c r="L397"/>
  <c r="L392"/>
  <c r="L387"/>
  <c r="L418"/>
  <c r="L414"/>
  <c r="L410"/>
  <c r="L406"/>
  <c r="L401"/>
  <c r="I443"/>
  <c r="L450"/>
  <c r="L454"/>
  <c r="L458"/>
  <c r="L461"/>
  <c r="L466"/>
  <c r="L469"/>
  <c r="L445"/>
  <c r="L512"/>
  <c r="L513"/>
  <c r="L514"/>
  <c r="L515"/>
  <c r="L516"/>
  <c r="L517"/>
  <c r="L521"/>
  <c r="L510"/>
  <c r="G519"/>
  <c r="I508"/>
  <c r="G509"/>
  <c r="I479"/>
  <c r="I470"/>
  <c r="I456"/>
  <c r="I444"/>
  <c r="G383"/>
  <c r="L200"/>
  <c r="L196"/>
  <c r="L382"/>
  <c r="L364"/>
  <c r="L7"/>
  <c r="L15"/>
  <c r="L19"/>
  <c r="L23"/>
  <c r="L27"/>
  <c r="L31"/>
  <c r="L35"/>
  <c r="L43"/>
  <c r="L47"/>
  <c r="L88"/>
  <c r="L92"/>
  <c r="L96"/>
  <c r="L100"/>
  <c r="L104"/>
  <c r="L108"/>
  <c r="L112"/>
  <c r="L136"/>
  <c r="L146"/>
  <c r="L156"/>
  <c r="L160"/>
  <c r="L164"/>
  <c r="L168"/>
  <c r="L176"/>
  <c r="L180"/>
  <c r="L184"/>
  <c r="L188"/>
  <c r="L192"/>
  <c r="L208"/>
  <c r="L212"/>
  <c r="L216"/>
  <c r="L221"/>
  <c r="L226"/>
  <c r="L236"/>
  <c r="L246"/>
  <c r="L251"/>
  <c r="L256"/>
  <c r="L261"/>
  <c r="L266"/>
  <c r="L271"/>
  <c r="L280"/>
  <c r="L285"/>
  <c r="L290"/>
  <c r="L295"/>
  <c r="L300"/>
  <c r="L305"/>
  <c r="L310"/>
  <c r="L315"/>
  <c r="L320"/>
  <c r="L324"/>
  <c r="L329"/>
  <c r="L334"/>
  <c r="L339"/>
  <c r="L343"/>
  <c r="L351"/>
  <c r="L356"/>
  <c r="L360"/>
  <c r="G340"/>
  <c r="G304"/>
  <c r="G303"/>
  <c r="G291"/>
  <c r="I287"/>
  <c r="I282"/>
  <c r="I254"/>
  <c r="G267"/>
  <c r="I224"/>
  <c r="I225"/>
  <c r="I227"/>
  <c r="I228"/>
  <c r="I229"/>
  <c r="I230"/>
  <c r="I238"/>
  <c r="I249"/>
  <c r="I253"/>
  <c r="I257"/>
  <c r="I258"/>
  <c r="I260"/>
  <c r="I263"/>
  <c r="I214"/>
  <c r="I212"/>
  <c r="I194"/>
  <c r="I196"/>
  <c r="I198"/>
  <c r="I200"/>
  <c r="I202"/>
  <c r="I208"/>
  <c r="I210"/>
  <c r="I222"/>
  <c r="I223"/>
  <c r="I190"/>
  <c r="E401" l="1"/>
  <c r="I23"/>
  <c r="E555"/>
  <c r="E565" s="1"/>
  <c r="H554"/>
  <c r="E554"/>
  <c r="F554"/>
  <c r="F556"/>
  <c r="H556"/>
  <c r="F555"/>
  <c r="F565" s="1"/>
  <c r="H251"/>
  <c r="H246" s="1"/>
  <c r="G247"/>
  <c r="E556"/>
  <c r="H555"/>
  <c r="G119"/>
  <c r="E156"/>
  <c r="G23"/>
  <c r="G43"/>
  <c r="G485"/>
  <c r="F156"/>
  <c r="I135"/>
  <c r="G226"/>
  <c r="G315"/>
  <c r="E305"/>
  <c r="G305" s="1"/>
  <c r="E481"/>
  <c r="I15"/>
  <c r="G543"/>
  <c r="G466"/>
  <c r="G473"/>
  <c r="G128"/>
  <c r="G125"/>
  <c r="G458"/>
  <c r="G219"/>
  <c r="H305"/>
  <c r="I172"/>
  <c r="G164"/>
  <c r="H156"/>
  <c r="G184"/>
  <c r="G146"/>
  <c r="G486"/>
  <c r="G493"/>
  <c r="I11"/>
  <c r="I19"/>
  <c r="G19"/>
  <c r="I27"/>
  <c r="G27"/>
  <c r="I31"/>
  <c r="G31"/>
  <c r="I35"/>
  <c r="G35"/>
  <c r="G8"/>
  <c r="I39"/>
  <c r="G39"/>
  <c r="I43"/>
  <c r="I9"/>
  <c r="G9"/>
  <c r="I10"/>
  <c r="I47"/>
  <c r="G47"/>
  <c r="E558"/>
  <c r="G10"/>
  <c r="G414"/>
  <c r="G410"/>
  <c r="G406"/>
  <c r="G136"/>
  <c r="G133"/>
  <c r="G134"/>
  <c r="G141"/>
  <c r="G135"/>
  <c r="G132"/>
  <c r="G347"/>
  <c r="G343"/>
  <c r="G88"/>
  <c r="G100"/>
  <c r="G160"/>
  <c r="G168"/>
  <c r="G172"/>
  <c r="G158"/>
  <c r="G251"/>
  <c r="G280"/>
  <c r="G392"/>
  <c r="G387"/>
  <c r="G221"/>
  <c r="G231"/>
  <c r="I220"/>
  <c r="G220"/>
  <c r="G218"/>
  <c r="G449"/>
  <c r="G454"/>
  <c r="G447"/>
  <c r="G477"/>
  <c r="G122"/>
  <c r="I84"/>
  <c r="G84"/>
  <c r="G502"/>
  <c r="G506"/>
  <c r="G351"/>
  <c r="G356"/>
  <c r="G531"/>
  <c r="E527"/>
  <c r="G527" s="1"/>
  <c r="G529"/>
  <c r="G188"/>
  <c r="G180"/>
  <c r="G539"/>
  <c r="G236"/>
  <c r="G261"/>
  <c r="G256"/>
  <c r="I543"/>
  <c r="I141"/>
  <c r="H481"/>
  <c r="H266"/>
  <c r="I442"/>
  <c r="G500"/>
  <c r="I218"/>
  <c r="F481"/>
  <c r="I217"/>
  <c r="F216"/>
  <c r="G484"/>
  <c r="I486"/>
  <c r="G151"/>
  <c r="H216"/>
  <c r="H527"/>
  <c r="I527" s="1"/>
  <c r="G442"/>
  <c r="E216"/>
  <c r="I219"/>
  <c r="I231"/>
  <c r="E246"/>
  <c r="I250"/>
  <c r="G446"/>
  <c r="G517"/>
  <c r="I529"/>
  <c r="I539"/>
  <c r="H382"/>
  <c r="F266"/>
  <c r="G266" s="1"/>
  <c r="E382"/>
  <c r="F382"/>
  <c r="E7"/>
  <c r="E131"/>
  <c r="F246"/>
  <c r="F131"/>
  <c r="H131"/>
  <c r="G249"/>
  <c r="I261"/>
  <c r="G248"/>
  <c r="I192"/>
  <c r="L553"/>
  <c r="G290"/>
  <c r="F7"/>
  <c r="I247"/>
  <c r="H7"/>
  <c r="G250"/>
  <c r="I558"/>
  <c r="I248"/>
  <c r="I134"/>
  <c r="G510"/>
  <c r="I118"/>
  <c r="I128"/>
  <c r="I535"/>
  <c r="I531"/>
  <c r="I236"/>
  <c r="I221"/>
  <c r="I226"/>
  <c r="I256"/>
  <c r="G181"/>
  <c r="G191"/>
  <c r="G192"/>
  <c r="G193"/>
  <c r="G217"/>
  <c r="I157"/>
  <c r="I158"/>
  <c r="I160"/>
  <c r="I161"/>
  <c r="I162"/>
  <c r="I164"/>
  <c r="I166"/>
  <c r="I168"/>
  <c r="I170"/>
  <c r="I108"/>
  <c r="I110"/>
  <c r="G137"/>
  <c r="G157"/>
  <c r="I132"/>
  <c r="I133"/>
  <c r="I136"/>
  <c r="I137"/>
  <c r="I138"/>
  <c r="I112"/>
  <c r="I114"/>
  <c r="I104"/>
  <c r="I106"/>
  <c r="I101"/>
  <c r="I102"/>
  <c r="I100"/>
  <c r="I98"/>
  <c r="I96"/>
  <c r="I94"/>
  <c r="I89"/>
  <c r="I90"/>
  <c r="I92"/>
  <c r="I93"/>
  <c r="G89"/>
  <c r="G48"/>
  <c r="G16"/>
  <c r="G17"/>
  <c r="I8"/>
  <c r="G12"/>
  <c r="G14"/>
  <c r="I388"/>
  <c r="I389"/>
  <c r="I390"/>
  <c r="I394"/>
  <c r="I397"/>
  <c r="I399"/>
  <c r="I519"/>
  <c r="I523"/>
  <c r="I517"/>
  <c r="I513"/>
  <c r="I514"/>
  <c r="I515"/>
  <c r="I516"/>
  <c r="I500"/>
  <c r="I502"/>
  <c r="I504"/>
  <c r="I506"/>
  <c r="I484"/>
  <c r="I485"/>
  <c r="I491"/>
  <c r="I492"/>
  <c r="I493"/>
  <c r="I497"/>
  <c r="I471"/>
  <c r="I472"/>
  <c r="I473"/>
  <c r="I474"/>
  <c r="I475"/>
  <c r="I476"/>
  <c r="I477"/>
  <c r="I478"/>
  <c r="I466"/>
  <c r="I467"/>
  <c r="I468"/>
  <c r="I461"/>
  <c r="I463"/>
  <c r="I465"/>
  <c r="I460"/>
  <c r="I454"/>
  <c r="I455"/>
  <c r="I458"/>
  <c r="I446"/>
  <c r="I447"/>
  <c r="I449"/>
  <c r="I416"/>
  <c r="I417"/>
  <c r="I413"/>
  <c r="I410"/>
  <c r="I407"/>
  <c r="I408"/>
  <c r="I409"/>
  <c r="I292"/>
  <c r="I295"/>
  <c r="I297"/>
  <c r="I300"/>
  <c r="I302"/>
  <c r="I290"/>
  <c r="I271"/>
  <c r="I273"/>
  <c r="I285"/>
  <c r="I360"/>
  <c r="I353"/>
  <c r="I356"/>
  <c r="I358"/>
  <c r="I351"/>
  <c r="I565" l="1"/>
  <c r="H565"/>
  <c r="G401"/>
  <c r="G176"/>
  <c r="G554"/>
  <c r="E553"/>
  <c r="I251"/>
  <c r="H553"/>
  <c r="G498"/>
  <c r="F553"/>
  <c r="G156"/>
  <c r="G481"/>
  <c r="I156"/>
  <c r="F560"/>
  <c r="H560"/>
  <c r="G558"/>
  <c r="E560"/>
  <c r="I481"/>
  <c r="I88"/>
  <c r="I266"/>
  <c r="F563"/>
  <c r="E563"/>
  <c r="H563"/>
  <c r="I556"/>
  <c r="G556"/>
  <c r="I339"/>
  <c r="G339"/>
  <c r="G445"/>
  <c r="I131"/>
  <c r="I7"/>
  <c r="I557"/>
  <c r="I498"/>
  <c r="G557"/>
  <c r="I554"/>
  <c r="I445"/>
  <c r="G246"/>
  <c r="I555"/>
  <c r="G555"/>
  <c r="G382"/>
  <c r="G469"/>
  <c r="G15"/>
  <c r="I116"/>
  <c r="G11"/>
  <c r="I469"/>
  <c r="G116"/>
  <c r="I216"/>
  <c r="G216"/>
  <c r="I246"/>
  <c r="I402"/>
  <c r="I403"/>
  <c r="I392"/>
  <c r="I405"/>
  <c r="I418"/>
  <c r="I387"/>
  <c r="I414"/>
  <c r="I384"/>
  <c r="I382"/>
  <c r="I383"/>
  <c r="I385"/>
  <c r="I510"/>
  <c r="I406"/>
  <c r="I280"/>
  <c r="G563" l="1"/>
  <c r="G7"/>
  <c r="G131"/>
  <c r="G553"/>
  <c r="I553"/>
  <c r="I401"/>
</calcChain>
</file>

<file path=xl/sharedStrings.xml><?xml version="1.0" encoding="utf-8"?>
<sst xmlns="http://schemas.openxmlformats.org/spreadsheetml/2006/main" count="2349" uniqueCount="230">
  <si>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</si>
  <si>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</si>
  <si>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</si>
  <si>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</si>
  <si>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</si>
  <si>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</si>
  <si>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</si>
  <si>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</si>
  <si>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</si>
  <si>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</si>
  <si>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</si>
  <si>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</si>
  <si>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</si>
  <si>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</si>
  <si>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</si>
  <si>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</si>
  <si>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</si>
  <si>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</si>
  <si>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</si>
  <si>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</si>
  <si>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</si>
  <si>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</si>
  <si>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</si>
  <si>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</si>
  <si>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</si>
  <si>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</si>
  <si>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</si>
  <si>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</si>
  <si>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</si>
  <si>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</si>
  <si>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</si>
  <si>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</si>
  <si>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</si>
  <si>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</si>
  <si>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</si>
  <si>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</si>
  <si>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</si>
  <si>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</si>
  <si>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</si>
  <si>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</si>
  <si>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</si>
  <si>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</si>
  <si>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</si>
  <si>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</si>
  <si>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</si>
  <si>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</si>
  <si>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</si>
  <si>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</si>
  <si>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</si>
  <si>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</si>
  <si>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</si>
  <si>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</si>
  <si>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</si>
  <si>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</si>
  <si>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</si>
  <si>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</si>
  <si>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</si>
  <si>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</si>
  <si>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</si>
  <si>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</si>
  <si>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</si>
  <si>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</si>
  <si>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</si>
  <si>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</si>
  <si>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</si>
  <si>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</si>
  <si>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</si>
  <si>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</si>
  <si>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</si>
  <si>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</si>
  <si>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</si>
  <si>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</si>
  <si>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</si>
  <si>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</si>
  <si>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</si>
  <si>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</si>
  <si>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</si>
  <si>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</si>
  <si>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</si>
  <si>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</si>
  <si>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</si>
  <si>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</si>
  <si>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</si>
  <si>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</si>
  <si>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</si>
  <si>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</si>
  <si>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</si>
  <si>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</si>
  <si>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</si>
  <si>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</si>
  <si>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</si>
  <si>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</si>
  <si>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</si>
  <si>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</si>
  <si>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</si>
  <si>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</si>
  <si>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</si>
  <si>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</si>
  <si>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</si>
  <si>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</si>
  <si>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</si>
  <si>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</si>
  <si>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</si>
  <si>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</si>
  <si>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</si>
  <si>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</si>
  <si>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</si>
  <si>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</si>
  <si>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</si>
  <si>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</si>
  <si>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</si>
  <si>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</si>
  <si>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</si>
  <si>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</si>
  <si>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</si>
  <si>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</si>
  <si>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</si>
  <si>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</si>
  <si>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</si>
  <si>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</si>
  <si>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</si>
  <si>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</si>
  <si>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</si>
  <si>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</si>
  <si>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</si>
  <si>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</si>
  <si>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</si>
  <si>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</si>
  <si>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</si>
  <si>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</si>
  <si>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</si>
  <si>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</si>
  <si>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</si>
  <si>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</si>
  <si>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</si>
  <si>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</si>
  <si>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</si>
  <si>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</si>
  <si>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</si>
  <si>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</si>
  <si>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</si>
  <si>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</si>
  <si>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</si>
  <si>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</si>
  <si>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</si>
  <si>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</si>
  <si>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</si>
  <si>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</si>
  <si>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</si>
  <si>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</si>
  <si>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</si>
  <si>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</si>
  <si>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</si>
  <si>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</si>
  <si>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</si>
  <si>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</si>
  <si>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</si>
  <si>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</si>
  <si>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</si>
  <si>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</si>
  <si>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</si>
  <si>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</si>
  <si>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</si>
  <si>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</si>
  <si>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агропромышленного комплекса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</si>
  <si>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</si>
  <si>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</si>
  <si>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</si>
  <si>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</si>
  <si>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</si>
  <si>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</si>
  <si>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</si>
  <si>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</si>
  <si>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</si>
  <si>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</si>
  <si>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</si>
  <si>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 xml:space="preserve">Приложение </t>
  </si>
  <si>
    <t>% выполнения (гр. 8/6)</t>
  </si>
  <si>
    <t>террит. фонд ОМС</t>
  </si>
  <si>
    <t>Объем финансирования государственной программы  (тыс. рублей)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</si>
  <si>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</si>
  <si>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сельскохозяйственной продукции, сырья и продовольствия в Курской области»</t>
  </si>
  <si>
    <t>Подпрограмма 3 "Создание и развитие инфраструктуры на сельских территориях"</t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</si>
  <si>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</si>
  <si>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Министерство финансов и бюджетного контроля Курской области</t>
  </si>
  <si>
    <t>Министерство природных ресурсов Курской области</t>
  </si>
  <si>
    <t>Министерство экономического развития Курской области</t>
  </si>
  <si>
    <t>Министерство цифрового развития и связи Курской области</t>
  </si>
  <si>
    <t>Министерство промышленности, торговли и предпринима-тельства Курской области</t>
  </si>
  <si>
    <t>Министерство жилищно-коммунального хозяйства  и ТЭК Курской области</t>
  </si>
  <si>
    <t>Министерство строительства Курской области</t>
  </si>
  <si>
    <t>Министерство жилищно-коммунального хозяйства и ТЭК Курской области</t>
  </si>
  <si>
    <t>Министерство ЖКХ и ТЭК Курской области</t>
  </si>
  <si>
    <t>Министерство сельского хозяйства Курской области</t>
  </si>
  <si>
    <t>Подпрограмма 5 "Туризм"</t>
  </si>
  <si>
    <t>Министерство культуры Курской области</t>
  </si>
  <si>
    <t>Министерство внутренней и молодежной политики Курской области</t>
  </si>
  <si>
    <t xml:space="preserve">   -</t>
  </si>
  <si>
    <t>Министерство здравоохранения Курской области</t>
  </si>
  <si>
    <t>Министерство социального обеспечения, материнства и детства Курской области</t>
  </si>
  <si>
    <t>Министерство  здравоохранения Курской области</t>
  </si>
  <si>
    <t>Министерство образования и науки Курской области</t>
  </si>
  <si>
    <t>Министерство   физической культуры и спорта Курской области</t>
  </si>
  <si>
    <t>Министерство  цифрового развития и связи Курской области</t>
  </si>
  <si>
    <t>Министерство транспорта и автомобильных дорог Курской области</t>
  </si>
  <si>
    <t xml:space="preserve">Министерство имущества Курской области </t>
  </si>
  <si>
    <t>Интегральная оценка эффективности реализации Программы составила 152,0 %. Эффективность государственной программы Курской области достигнута</t>
  </si>
  <si>
    <r>
      <t xml:space="preserve">"Оказание содействия добровольному переселению в Курскую область соотечественников, проживающих за рубежом» </t>
    </r>
    <r>
      <rPr>
        <sz val="9"/>
        <color rgb="FF000000"/>
        <rFont val="Times New Roman"/>
        <family val="1"/>
        <charset val="204"/>
      </rPr>
      <t xml:space="preserve"> (государственная программа подпрограмм не имеет)</t>
    </r>
  </si>
  <si>
    <t xml:space="preserve"> +</t>
  </si>
  <si>
    <t>по собесу</t>
  </si>
  <si>
    <t>к данным комитета финансов</t>
  </si>
  <si>
    <t>Информация о реализации государственных программ Курской области в 2023 году</t>
  </si>
  <si>
    <t>Фактически предусмотрено на реализацию госпрограммы (областной и федеральный бюджеты - по сводной бюджетной росписи на 31.12.2023)</t>
  </si>
  <si>
    <t>Оценка эффективности государственных программ за 2023 год</t>
  </si>
  <si>
    <t>454 542, 397</t>
  </si>
  <si>
    <t>442 955, 58</t>
  </si>
  <si>
    <t>454 474, 171</t>
  </si>
  <si>
    <t>381 242, 68</t>
  </si>
  <si>
    <t>61 217, 900</t>
  </si>
  <si>
    <t>392 761, 27</t>
  </si>
  <si>
    <t>9 500, 627</t>
  </si>
  <si>
    <t>Министерство информации и общественных коммуникаций Курской области</t>
  </si>
  <si>
    <t>Интегральная оценка эффективности реализации Программы составила 130,2 %. Эффективность государственной программы Курской области достигнута</t>
  </si>
  <si>
    <t>Подпрограмма 5 «Обеспечение реализации государственной программы Курской области "Развитие образования в Курской области и просие мероприятия в области образования»</t>
  </si>
  <si>
    <t xml:space="preserve">Подпрограмма 7 «Научно-технологическое развитие Курской области» </t>
  </si>
  <si>
    <t xml:space="preserve">      -</t>
  </si>
  <si>
    <r>
      <t xml:space="preserve">«Формирование современной городской среды в Курской области»  </t>
    </r>
    <r>
      <rPr>
        <sz val="8"/>
        <color rgb="FF000000"/>
        <rFont val="Times New Roman"/>
        <family val="1"/>
        <charset val="204"/>
      </rPr>
      <t>(государственная программа подпрограмм не имеет)</t>
    </r>
  </si>
  <si>
    <r>
      <t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  </r>
    <r>
      <rPr>
        <b/>
        <sz val="8"/>
        <color rgb="FF000000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</si>
  <si>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4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</si>
  <si>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Министерство промышленности, торговли и предпринимательства Курской области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</si>
</sst>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4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20C22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477">
    <xf numFmtId="0" fontId="0" fillId="0" borderId="0" xfId="0"/>
    <xf numFmtId="164" fontId="1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4" fontId="0" fillId="0" borderId="5" xfId="4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center" vertical="top"/>
    </xf>
    <xf numFmtId="0" fontId="15" fillId="0" borderId="0" xfId="0" applyFont="1"/>
    <xf numFmtId="0" fontId="14" fillId="0" borderId="0" xfId="0" applyFont="1"/>
    <xf numFmtId="168" fontId="1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/>
    <xf numFmtId="164" fontId="2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top" wrapText="1"/>
    </xf>
    <xf numFmtId="166" fontId="16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166" fontId="0" fillId="0" borderId="1" xfId="0" applyNumberFormat="1" applyBorder="1" applyAlignment="1">
      <alignment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25" fillId="0" borderId="1" xfId="0" applyFont="1" applyBorder="1"/>
    <xf numFmtId="0" fontId="11" fillId="0" borderId="1" xfId="0" applyFont="1" applyBorder="1" applyAlignment="1">
      <alignment horizontal="left" vertical="top" wrapText="1"/>
    </xf>
    <xf numFmtId="9" fontId="14" fillId="0" borderId="1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5" fontId="34" fillId="0" borderId="0" xfId="0" applyNumberFormat="1" applyFont="1"/>
    <xf numFmtId="165" fontId="3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165" fontId="3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" fontId="2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8" fontId="1" fillId="3" borderId="1" xfId="1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8" fontId="2" fillId="3" borderId="1" xfId="1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8" fontId="2" fillId="4" borderId="1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4" borderId="1" xfId="0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/>
    <xf numFmtId="0" fontId="14" fillId="0" borderId="0" xfId="0" applyFont="1" applyFill="1"/>
    <xf numFmtId="0" fontId="7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top"/>
    </xf>
    <xf numFmtId="1" fontId="23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169" fontId="2" fillId="0" borderId="1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38" fillId="0" borderId="0" xfId="0" applyFont="1" applyFill="1"/>
    <xf numFmtId="0" fontId="38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165" fontId="34" fillId="0" borderId="0" xfId="0" applyNumberFormat="1" applyFont="1" applyFill="1"/>
    <xf numFmtId="165" fontId="32" fillId="0" borderId="0" xfId="0" applyNumberFormat="1" applyFont="1" applyFill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32" fillId="0" borderId="0" xfId="0" applyFont="1" applyFill="1"/>
    <xf numFmtId="0" fontId="33" fillId="0" borderId="0" xfId="0" applyFont="1" applyFill="1" applyAlignment="1">
      <alignment horizontal="right"/>
    </xf>
    <xf numFmtId="165" fontId="33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/>
    <xf numFmtId="166" fontId="16" fillId="0" borderId="1" xfId="0" applyNumberFormat="1" applyFont="1" applyFill="1" applyBorder="1" applyAlignment="1">
      <alignment horizontal="center" vertical="top" wrapText="1"/>
    </xf>
    <xf numFmtId="166" fontId="1" fillId="0" borderId="1" xfId="1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39" fillId="0" borderId="0" xfId="0" applyFont="1" applyFill="1"/>
    <xf numFmtId="0" fontId="2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44" fontId="2" fillId="0" borderId="5" xfId="4" applyFont="1" applyFill="1" applyBorder="1" applyAlignment="1">
      <alignment vertical="center"/>
    </xf>
    <xf numFmtId="0" fontId="40" fillId="0" borderId="0" xfId="0" applyFont="1" applyFill="1"/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165" fontId="7" fillId="0" borderId="3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Fill="1" applyBorder="1" applyAlignment="1">
      <alignment horizontal="center" vertical="top" wrapText="1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2" fillId="0" borderId="10" xfId="0" applyFont="1" applyFill="1" applyBorder="1"/>
    <xf numFmtId="0" fontId="2" fillId="0" borderId="5" xfId="0" applyFont="1" applyFill="1" applyBorder="1"/>
    <xf numFmtId="0" fontId="4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37" fillId="3" borderId="3" xfId="0" applyFont="1" applyFill="1" applyBorder="1" applyAlignment="1">
      <alignment horizontal="center" vertical="top"/>
    </xf>
    <xf numFmtId="0" fontId="37" fillId="3" borderId="10" xfId="0" applyFont="1" applyFill="1" applyBorder="1" applyAlignment="1">
      <alignment horizontal="center" vertical="top"/>
    </xf>
    <xf numFmtId="0" fontId="37" fillId="3" borderId="5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10" xfId="0" applyFont="1" applyBorder="1"/>
    <xf numFmtId="0" fontId="13" fillId="0" borderId="5" xfId="0" applyFont="1" applyBorder="1"/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534</xdr:row>
      <xdr:rowOff>0</xdr:rowOff>
    </xdr:from>
    <xdr:to>
      <xdr:col>1</xdr:col>
      <xdr:colOff>9525</xdr:colOff>
      <xdr:row>534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525" y="11885295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512</xdr:row>
      <xdr:rowOff>0</xdr:rowOff>
    </xdr:from>
    <xdr:to>
      <xdr:col>1</xdr:col>
      <xdr:colOff>9525</xdr:colOff>
      <xdr:row>512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9525" y="11189017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453</xdr:row>
      <xdr:rowOff>0</xdr:rowOff>
    </xdr:from>
    <xdr:to>
      <xdr:col>1</xdr:col>
      <xdr:colOff>0</xdr:colOff>
      <xdr:row>453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0" y="9815512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430</xdr:row>
      <xdr:rowOff>542925</xdr:rowOff>
    </xdr:from>
    <xdr:to>
      <xdr:col>0</xdr:col>
      <xdr:colOff>314325</xdr:colOff>
      <xdr:row>430</xdr:row>
      <xdr:rowOff>542925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9525" y="9125902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342</xdr:row>
      <xdr:rowOff>0</xdr:rowOff>
    </xdr:from>
    <xdr:to>
      <xdr:col>1</xdr:col>
      <xdr:colOff>0</xdr:colOff>
      <xdr:row>342</xdr:row>
      <xdr:rowOff>9525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0" y="705516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224</xdr:row>
      <xdr:rowOff>371475</xdr:rowOff>
    </xdr:from>
    <xdr:to>
      <xdr:col>1</xdr:col>
      <xdr:colOff>9525</xdr:colOff>
      <xdr:row>225</xdr:row>
      <xdr:rowOff>0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0" y="49872900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127</xdr:row>
      <xdr:rowOff>0</xdr:rowOff>
    </xdr:from>
    <xdr:to>
      <xdr:col>1</xdr:col>
      <xdr:colOff>0</xdr:colOff>
      <xdr:row>127</xdr:row>
      <xdr:rowOff>0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19050" y="29241750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37539</xdr:colOff>
      <xdr:row>111</xdr:row>
      <xdr:rowOff>7004</xdr:rowOff>
    </xdr:from>
    <xdr:to>
      <xdr:col>1</xdr:col>
      <xdr:colOff>7004</xdr:colOff>
      <xdr:row>111</xdr:row>
      <xdr:rowOff>7005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7539" y="21830460"/>
          <a:ext cx="291634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78</xdr:row>
      <xdr:rowOff>280149</xdr:rowOff>
    </xdr:from>
    <xdr:to>
      <xdr:col>1</xdr:col>
      <xdr:colOff>0</xdr:colOff>
      <xdr:row>79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0" y="15169965"/>
          <a:ext cx="322169" cy="14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573</xdr:row>
      <xdr:rowOff>0</xdr:rowOff>
    </xdr:from>
    <xdr:to>
      <xdr:col>1</xdr:col>
      <xdr:colOff>9525</xdr:colOff>
      <xdr:row>573</xdr:row>
      <xdr:rowOff>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7822692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551</xdr:row>
      <xdr:rowOff>0</xdr:rowOff>
    </xdr:from>
    <xdr:to>
      <xdr:col>1</xdr:col>
      <xdr:colOff>9525</xdr:colOff>
      <xdr:row>551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7133844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484</xdr:row>
      <xdr:rowOff>0</xdr:rowOff>
    </xdr:from>
    <xdr:to>
      <xdr:col>1</xdr:col>
      <xdr:colOff>0</xdr:colOff>
      <xdr:row>484</xdr:row>
      <xdr:rowOff>0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0" y="5783580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461</xdr:row>
      <xdr:rowOff>542925</xdr:rowOff>
    </xdr:from>
    <xdr:to>
      <xdr:col>0</xdr:col>
      <xdr:colOff>314325</xdr:colOff>
      <xdr:row>461</xdr:row>
      <xdr:rowOff>542925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525" y="5158930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409</xdr:row>
      <xdr:rowOff>476250</xdr:rowOff>
    </xdr:from>
    <xdr:to>
      <xdr:col>1</xdr:col>
      <xdr:colOff>9525</xdr:colOff>
      <xdr:row>410</xdr:row>
      <xdr:rowOff>0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9525" y="44992290"/>
          <a:ext cx="335280" cy="38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375</xdr:row>
      <xdr:rowOff>9525</xdr:rowOff>
    </xdr:from>
    <xdr:to>
      <xdr:col>1</xdr:col>
      <xdr:colOff>9525</xdr:colOff>
      <xdr:row>376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9050" y="38345745"/>
          <a:ext cx="325755" cy="5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343</xdr:row>
      <xdr:rowOff>0</xdr:rowOff>
    </xdr:from>
    <xdr:to>
      <xdr:col>1</xdr:col>
      <xdr:colOff>0</xdr:colOff>
      <xdr:row>343</xdr:row>
      <xdr:rowOff>9525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0" y="31653480"/>
          <a:ext cx="33528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220</xdr:row>
      <xdr:rowOff>371475</xdr:rowOff>
    </xdr:from>
    <xdr:to>
      <xdr:col>1</xdr:col>
      <xdr:colOff>9525</xdr:colOff>
      <xdr:row>221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0" y="11717655"/>
          <a:ext cx="34480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123</xdr:row>
      <xdr:rowOff>0</xdr:rowOff>
    </xdr:from>
    <xdr:to>
      <xdr:col>1</xdr:col>
      <xdr:colOff>0</xdr:colOff>
      <xdr:row>123</xdr:row>
      <xdr:rowOff>0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9050" y="2362200"/>
          <a:ext cx="3162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98</xdr:row>
      <xdr:rowOff>0</xdr:rowOff>
    </xdr:from>
    <xdr:to>
      <xdr:col>1</xdr:col>
      <xdr:colOff>0</xdr:colOff>
      <xdr:row>99</xdr:row>
      <xdr:rowOff>1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9525" y="2362200"/>
          <a:ext cx="3257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314325</xdr:colOff>
      <xdr:row>70</xdr:row>
      <xdr:rowOff>0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0" y="23622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314325</xdr:colOff>
      <xdr:row>34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0" y="23622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4"/>
  <sheetViews>
    <sheetView tabSelected="1" topLeftCell="A534" zoomScale="136" zoomScaleNormal="136" workbookViewId="0">
      <selection activeCell="B572" sqref="B572"/>
    </sheetView>
  </sheetViews>
  <sheetFormatPr defaultRowHeight="15"/>
  <cols>
    <col min="1" max="1" width="4.85546875" style="169" customWidth="1"/>
    <col min="2" max="2" width="26.5703125" style="259" customWidth="1"/>
    <col min="3" max="3" width="15.140625" style="260" customWidth="1"/>
    <col min="4" max="4" width="14.140625" style="169" customWidth="1"/>
    <col min="5" max="5" width="14.85546875" style="169" customWidth="1"/>
    <col min="6" max="6" width="15.7109375" style="169" customWidth="1"/>
    <col min="7" max="7" width="11.42578125" style="169" hidden="1" customWidth="1"/>
    <col min="8" max="8" width="14.28515625" style="169" customWidth="1"/>
    <col min="9" max="9" width="8.85546875" style="169" customWidth="1"/>
    <col min="10" max="10" width="7.85546875" style="169" customWidth="1"/>
    <col min="11" max="11" width="8.7109375" style="169" customWidth="1"/>
    <col min="12" max="12" width="8.140625" style="169" customWidth="1"/>
    <col min="13" max="13" width="6.85546875" style="169" customWidth="1"/>
    <col min="14" max="14" width="5.85546875" style="169" customWidth="1"/>
    <col min="15" max="15" width="6.5703125" style="169" customWidth="1"/>
    <col min="16" max="16" width="6.140625" style="169" customWidth="1"/>
    <col min="17" max="17" width="14.140625" style="169" customWidth="1"/>
    <col min="18" max="16384" width="9.140625" style="169"/>
  </cols>
  <sheetData>
    <row r="1" spans="1:18" ht="15" customHeight="1">
      <c r="A1" s="284" t="s">
        <v>176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8" ht="15" customHeight="1">
      <c r="A2" s="344" t="s">
        <v>211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ht="15" customHeight="1">
      <c r="A3" s="170"/>
      <c r="B3" s="171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8" ht="45.75" customHeight="1">
      <c r="A4" s="308" t="s">
        <v>1</v>
      </c>
      <c r="B4" s="345" t="s">
        <v>108</v>
      </c>
      <c r="C4" s="308" t="s">
        <v>0</v>
      </c>
      <c r="D4" s="345" t="s">
        <v>91</v>
      </c>
      <c r="E4" s="347" t="s">
        <v>179</v>
      </c>
      <c r="F4" s="347"/>
      <c r="G4" s="347"/>
      <c r="H4" s="347"/>
      <c r="I4" s="347"/>
      <c r="J4" s="347" t="s">
        <v>3</v>
      </c>
      <c r="K4" s="347"/>
      <c r="L4" s="347"/>
      <c r="M4" s="347" t="s">
        <v>167</v>
      </c>
      <c r="N4" s="347"/>
      <c r="O4" s="347" t="s">
        <v>5</v>
      </c>
      <c r="P4" s="347"/>
      <c r="Q4" s="308" t="s">
        <v>213</v>
      </c>
      <c r="R4" s="172"/>
    </row>
    <row r="5" spans="1:18" ht="93" customHeight="1">
      <c r="A5" s="308"/>
      <c r="B5" s="346"/>
      <c r="C5" s="308"/>
      <c r="D5" s="346"/>
      <c r="E5" s="173" t="s">
        <v>2</v>
      </c>
      <c r="F5" s="173" t="s">
        <v>212</v>
      </c>
      <c r="G5" s="173" t="s">
        <v>90</v>
      </c>
      <c r="H5" s="173" t="s">
        <v>130</v>
      </c>
      <c r="I5" s="173" t="s">
        <v>177</v>
      </c>
      <c r="J5" s="173" t="s">
        <v>154</v>
      </c>
      <c r="K5" s="173" t="s">
        <v>4</v>
      </c>
      <c r="L5" s="173" t="s">
        <v>109</v>
      </c>
      <c r="M5" s="174" t="s">
        <v>154</v>
      </c>
      <c r="N5" s="174" t="s">
        <v>155</v>
      </c>
      <c r="O5" s="174" t="s">
        <v>154</v>
      </c>
      <c r="P5" s="174" t="s">
        <v>155</v>
      </c>
      <c r="Q5" s="308"/>
      <c r="R5" s="172"/>
    </row>
    <row r="6" spans="1:18" ht="15" customHeight="1">
      <c r="A6" s="175">
        <v>1</v>
      </c>
      <c r="B6" s="176">
        <v>2</v>
      </c>
      <c r="C6" s="175">
        <v>3</v>
      </c>
      <c r="D6" s="175">
        <v>4</v>
      </c>
      <c r="E6" s="175">
        <v>5</v>
      </c>
      <c r="F6" s="175">
        <v>6</v>
      </c>
      <c r="G6" s="175">
        <v>7</v>
      </c>
      <c r="H6" s="175">
        <v>8</v>
      </c>
      <c r="I6" s="175">
        <v>9</v>
      </c>
      <c r="J6" s="175">
        <v>10</v>
      </c>
      <c r="K6" s="175">
        <v>11</v>
      </c>
      <c r="L6" s="175">
        <v>12</v>
      </c>
      <c r="M6" s="175">
        <v>13</v>
      </c>
      <c r="N6" s="175">
        <v>14</v>
      </c>
      <c r="O6" s="175">
        <v>15</v>
      </c>
      <c r="P6" s="175">
        <v>16</v>
      </c>
      <c r="Q6" s="175">
        <v>17</v>
      </c>
    </row>
    <row r="7" spans="1:18" s="199" customFormat="1" ht="15" customHeight="1">
      <c r="A7" s="305">
        <v>1</v>
      </c>
      <c r="B7" s="317" t="s">
        <v>6</v>
      </c>
      <c r="C7" s="309" t="s">
        <v>198</v>
      </c>
      <c r="D7" s="177" t="s">
        <v>92</v>
      </c>
      <c r="E7" s="178">
        <f>SUM(E8:E10)</f>
        <v>34295352.953999996</v>
      </c>
      <c r="F7" s="178">
        <f t="shared" ref="F7:H7" si="0">SUM(F8:F10)</f>
        <v>33714575.685999997</v>
      </c>
      <c r="G7" s="178">
        <f t="shared" si="0"/>
        <v>-580777.26799999969</v>
      </c>
      <c r="H7" s="178">
        <f t="shared" si="0"/>
        <v>33308300.112</v>
      </c>
      <c r="I7" s="179">
        <f>ROUND(H7/F7 *100,3)</f>
        <v>98.795000000000002</v>
      </c>
      <c r="J7" s="180">
        <v>152</v>
      </c>
      <c r="K7" s="180">
        <v>127</v>
      </c>
      <c r="L7" s="181">
        <f t="shared" ref="L7:L51" si="1">K7*100/J7</f>
        <v>83.55263157894737</v>
      </c>
      <c r="M7" s="180">
        <v>46</v>
      </c>
      <c r="N7" s="180">
        <v>45</v>
      </c>
      <c r="O7" s="180">
        <v>139</v>
      </c>
      <c r="P7" s="180">
        <v>138</v>
      </c>
      <c r="Q7" s="348" t="s">
        <v>126</v>
      </c>
    </row>
    <row r="8" spans="1:18" s="199" customFormat="1" ht="15" customHeight="1">
      <c r="A8" s="305"/>
      <c r="B8" s="317"/>
      <c r="C8" s="309"/>
      <c r="D8" s="182" t="s">
        <v>94</v>
      </c>
      <c r="E8" s="183">
        <f t="shared" ref="E8:F10" si="2">E12+E20+E16+E24+E28+E32+E36+E40+E44+E48</f>
        <v>3808822.2</v>
      </c>
      <c r="F8" s="184">
        <f t="shared" si="2"/>
        <v>2763629.0069999998</v>
      </c>
      <c r="G8" s="184">
        <f t="shared" ref="G8:G10" si="3">F8-E8</f>
        <v>-1045193.1930000004</v>
      </c>
      <c r="H8" s="184">
        <f>H12+H20+H16+H24+H28+H32+H36+H40+H44+H48</f>
        <v>2744770.608</v>
      </c>
      <c r="I8" s="185">
        <f t="shared" ref="I8:I71" si="4">ROUND(H8/F8 *100,3)</f>
        <v>99.317999999999998</v>
      </c>
      <c r="J8" s="186">
        <v>17</v>
      </c>
      <c r="K8" s="187">
        <v>12</v>
      </c>
      <c r="L8" s="187"/>
      <c r="M8" s="187"/>
      <c r="N8" s="187"/>
      <c r="O8" s="187"/>
      <c r="P8" s="187"/>
      <c r="Q8" s="349"/>
    </row>
    <row r="9" spans="1:18" s="199" customFormat="1" ht="15" customHeight="1">
      <c r="A9" s="305"/>
      <c r="B9" s="317"/>
      <c r="C9" s="309"/>
      <c r="D9" s="182" t="s">
        <v>93</v>
      </c>
      <c r="E9" s="183">
        <f t="shared" si="2"/>
        <v>13122404.653999999</v>
      </c>
      <c r="F9" s="184">
        <f t="shared" si="2"/>
        <v>13390938.914999999</v>
      </c>
      <c r="G9" s="184">
        <f t="shared" si="3"/>
        <v>268534.26099999994</v>
      </c>
      <c r="H9" s="184">
        <f>H13+H21+H17+H25+H29+H33+H37+H41+H45+H49</f>
        <v>13042938.431000002</v>
      </c>
      <c r="I9" s="185">
        <f t="shared" si="4"/>
        <v>97.400999999999996</v>
      </c>
      <c r="J9" s="187"/>
      <c r="K9" s="187"/>
      <c r="L9" s="187"/>
      <c r="M9" s="187"/>
      <c r="N9" s="187"/>
      <c r="O9" s="187"/>
      <c r="P9" s="187"/>
      <c r="Q9" s="349"/>
    </row>
    <row r="10" spans="1:18" s="199" customFormat="1" ht="15" customHeight="1">
      <c r="A10" s="305"/>
      <c r="B10" s="317"/>
      <c r="C10" s="309"/>
      <c r="D10" s="182" t="s">
        <v>178</v>
      </c>
      <c r="E10" s="183">
        <f t="shared" si="2"/>
        <v>17364126.099999998</v>
      </c>
      <c r="F10" s="183">
        <f t="shared" si="2"/>
        <v>17560007.763999999</v>
      </c>
      <c r="G10" s="183">
        <f t="shared" si="3"/>
        <v>195881.6640000008</v>
      </c>
      <c r="H10" s="183">
        <f>H14+H22+H18+H26+H30+H34+H38+H42+H46+H50</f>
        <v>17520591.072999999</v>
      </c>
      <c r="I10" s="185">
        <f t="shared" si="4"/>
        <v>99.775999999999996</v>
      </c>
      <c r="J10" s="187"/>
      <c r="K10" s="187"/>
      <c r="L10" s="187"/>
      <c r="M10" s="187"/>
      <c r="N10" s="187"/>
      <c r="O10" s="187"/>
      <c r="P10" s="187"/>
      <c r="Q10" s="350"/>
    </row>
    <row r="11" spans="1:18" s="199" customFormat="1" ht="15" customHeight="1">
      <c r="A11" s="305"/>
      <c r="B11" s="338" t="s">
        <v>7</v>
      </c>
      <c r="C11" s="310" t="s">
        <v>198</v>
      </c>
      <c r="D11" s="182" t="s">
        <v>92</v>
      </c>
      <c r="E11" s="183">
        <f>SUM(E12:E14)</f>
        <v>4470553.2119999994</v>
      </c>
      <c r="F11" s="183">
        <f>SUM(F12:F14)</f>
        <v>5234193.9680000003</v>
      </c>
      <c r="G11" s="183">
        <f>SUM(G12:G14)</f>
        <v>763640.75600000028</v>
      </c>
      <c r="H11" s="183">
        <f>SUM(H12:H14)</f>
        <v>5143529.767</v>
      </c>
      <c r="I11" s="185">
        <f t="shared" si="4"/>
        <v>98.268000000000001</v>
      </c>
      <c r="J11" s="187">
        <v>41</v>
      </c>
      <c r="K11" s="187">
        <v>35</v>
      </c>
      <c r="L11" s="188">
        <f t="shared" si="1"/>
        <v>85.365853658536579</v>
      </c>
      <c r="M11" s="187">
        <v>9</v>
      </c>
      <c r="N11" s="187">
        <v>9</v>
      </c>
      <c r="O11" s="187">
        <v>31</v>
      </c>
      <c r="P11" s="187">
        <v>31</v>
      </c>
      <c r="Q11" s="189" t="s">
        <v>83</v>
      </c>
    </row>
    <row r="12" spans="1:18" s="199" customFormat="1" ht="15" customHeight="1">
      <c r="A12" s="305"/>
      <c r="B12" s="338"/>
      <c r="C12" s="310"/>
      <c r="D12" s="182" t="s">
        <v>94</v>
      </c>
      <c r="E12" s="183">
        <v>1164416.3999999999</v>
      </c>
      <c r="F12" s="183">
        <v>1688755.8</v>
      </c>
      <c r="G12" s="183">
        <f t="shared" ref="G12:G50" si="5">F12-E12</f>
        <v>524339.40000000014</v>
      </c>
      <c r="H12" s="183">
        <v>1688672.1329999999</v>
      </c>
      <c r="I12" s="185">
        <f t="shared" si="4"/>
        <v>99.995000000000005</v>
      </c>
      <c r="J12" s="187"/>
      <c r="K12" s="187"/>
      <c r="L12" s="187"/>
      <c r="M12" s="187"/>
      <c r="N12" s="187"/>
      <c r="O12" s="187"/>
      <c r="P12" s="187"/>
      <c r="Q12" s="189"/>
    </row>
    <row r="13" spans="1:18" s="199" customFormat="1" ht="15" customHeight="1">
      <c r="A13" s="305"/>
      <c r="B13" s="338"/>
      <c r="C13" s="310"/>
      <c r="D13" s="182" t="s">
        <v>93</v>
      </c>
      <c r="E13" s="183">
        <v>3306136.8119999999</v>
      </c>
      <c r="F13" s="190">
        <v>3545438.1680000001</v>
      </c>
      <c r="G13" s="183">
        <f t="shared" si="5"/>
        <v>239301.35600000015</v>
      </c>
      <c r="H13" s="183">
        <v>3454857.6340000001</v>
      </c>
      <c r="I13" s="185">
        <f t="shared" si="4"/>
        <v>97.444999999999993</v>
      </c>
      <c r="J13" s="187"/>
      <c r="K13" s="187"/>
      <c r="L13" s="187"/>
      <c r="M13" s="187"/>
      <c r="N13" s="187"/>
      <c r="O13" s="187"/>
      <c r="P13" s="187"/>
      <c r="Q13" s="189"/>
    </row>
    <row r="14" spans="1:18" s="199" customFormat="1" ht="15" customHeight="1">
      <c r="A14" s="305"/>
      <c r="B14" s="338"/>
      <c r="C14" s="310"/>
      <c r="D14" s="182" t="s">
        <v>178</v>
      </c>
      <c r="E14" s="183">
        <v>0</v>
      </c>
      <c r="F14" s="183">
        <v>0</v>
      </c>
      <c r="G14" s="183">
        <f t="shared" si="5"/>
        <v>0</v>
      </c>
      <c r="H14" s="183">
        <v>0</v>
      </c>
      <c r="I14" s="185" t="s">
        <v>117</v>
      </c>
      <c r="J14" s="187"/>
      <c r="K14" s="187"/>
      <c r="L14" s="187"/>
      <c r="M14" s="187"/>
      <c r="N14" s="187"/>
      <c r="O14" s="187"/>
      <c r="P14" s="187"/>
      <c r="Q14" s="189"/>
    </row>
    <row r="15" spans="1:18" s="199" customFormat="1" ht="15" customHeight="1">
      <c r="A15" s="305"/>
      <c r="B15" s="338" t="s">
        <v>156</v>
      </c>
      <c r="C15" s="310" t="s">
        <v>198</v>
      </c>
      <c r="D15" s="182" t="s">
        <v>92</v>
      </c>
      <c r="E15" s="183">
        <f>SUM(E16:E18)</f>
        <v>2825443.5419999999</v>
      </c>
      <c r="F15" s="183">
        <f>SUM(F16:F18)</f>
        <v>2852713.4559999998</v>
      </c>
      <c r="G15" s="183">
        <f>SUM(G16:G18)</f>
        <v>27269.913999999873</v>
      </c>
      <c r="H15" s="183">
        <f>SUM(H16:H18)</f>
        <v>2836743.5489999996</v>
      </c>
      <c r="I15" s="185">
        <f t="shared" si="4"/>
        <v>99.44</v>
      </c>
      <c r="J15" s="187">
        <v>23</v>
      </c>
      <c r="K15" s="187">
        <v>18</v>
      </c>
      <c r="L15" s="188">
        <f t="shared" si="1"/>
        <v>78.260869565217391</v>
      </c>
      <c r="M15" s="187">
        <v>9</v>
      </c>
      <c r="N15" s="187">
        <v>9</v>
      </c>
      <c r="O15" s="187">
        <v>35</v>
      </c>
      <c r="P15" s="187">
        <v>35</v>
      </c>
      <c r="Q15" s="189" t="s">
        <v>83</v>
      </c>
    </row>
    <row r="16" spans="1:18" s="199" customFormat="1" ht="15" customHeight="1">
      <c r="A16" s="305"/>
      <c r="B16" s="338"/>
      <c r="C16" s="310"/>
      <c r="D16" s="182" t="s">
        <v>94</v>
      </c>
      <c r="E16" s="183">
        <v>99769.4</v>
      </c>
      <c r="F16" s="183">
        <v>99769.4</v>
      </c>
      <c r="G16" s="183">
        <f t="shared" si="5"/>
        <v>0</v>
      </c>
      <c r="H16" s="183">
        <v>99768.972999999998</v>
      </c>
      <c r="I16" s="185">
        <f t="shared" si="4"/>
        <v>100</v>
      </c>
      <c r="J16" s="187"/>
      <c r="K16" s="187"/>
      <c r="L16" s="187"/>
      <c r="M16" s="187"/>
      <c r="N16" s="187"/>
      <c r="O16" s="187"/>
      <c r="P16" s="187"/>
      <c r="Q16" s="189"/>
    </row>
    <row r="17" spans="1:17" s="199" customFormat="1" ht="15" customHeight="1">
      <c r="A17" s="305"/>
      <c r="B17" s="338"/>
      <c r="C17" s="310"/>
      <c r="D17" s="182" t="s">
        <v>93</v>
      </c>
      <c r="E17" s="183">
        <v>2725674.142</v>
      </c>
      <c r="F17" s="190">
        <v>2752944.0559999999</v>
      </c>
      <c r="G17" s="183">
        <f t="shared" si="5"/>
        <v>27269.913999999873</v>
      </c>
      <c r="H17" s="183">
        <v>2736974.5759999999</v>
      </c>
      <c r="I17" s="185">
        <f t="shared" si="4"/>
        <v>99.42</v>
      </c>
      <c r="J17" s="187"/>
      <c r="K17" s="187"/>
      <c r="L17" s="187"/>
      <c r="M17" s="187"/>
      <c r="N17" s="187"/>
      <c r="O17" s="187"/>
      <c r="P17" s="187"/>
      <c r="Q17" s="189"/>
    </row>
    <row r="18" spans="1:17" s="199" customFormat="1" ht="15" customHeight="1">
      <c r="A18" s="305"/>
      <c r="B18" s="338"/>
      <c r="C18" s="310"/>
      <c r="D18" s="182" t="s">
        <v>178</v>
      </c>
      <c r="E18" s="183">
        <v>0</v>
      </c>
      <c r="F18" s="183">
        <v>0</v>
      </c>
      <c r="G18" s="183">
        <f t="shared" si="5"/>
        <v>0</v>
      </c>
      <c r="H18" s="183">
        <v>0</v>
      </c>
      <c r="I18" s="185" t="s">
        <v>117</v>
      </c>
      <c r="J18" s="187"/>
      <c r="K18" s="187"/>
      <c r="L18" s="187"/>
      <c r="M18" s="187"/>
      <c r="N18" s="187"/>
      <c r="O18" s="187"/>
      <c r="P18" s="187"/>
      <c r="Q18" s="189"/>
    </row>
    <row r="19" spans="1:17" s="199" customFormat="1" ht="15" customHeight="1">
      <c r="A19" s="305"/>
      <c r="B19" s="338" t="s">
        <v>112</v>
      </c>
      <c r="C19" s="310" t="s">
        <v>198</v>
      </c>
      <c r="D19" s="182" t="s">
        <v>92</v>
      </c>
      <c r="E19" s="183">
        <f>SUM(E20:E22)</f>
        <v>2855214.9730000002</v>
      </c>
      <c r="F19" s="183">
        <f>SUM(F20:F22)</f>
        <v>1296012.8870000001</v>
      </c>
      <c r="G19" s="183">
        <f t="shared" si="5"/>
        <v>-1559202.0860000001</v>
      </c>
      <c r="H19" s="183">
        <f>SUM(H20:H22)</f>
        <v>1056574.091</v>
      </c>
      <c r="I19" s="185">
        <f t="shared" si="4"/>
        <v>81.525000000000006</v>
      </c>
      <c r="J19" s="187">
        <v>25</v>
      </c>
      <c r="K19" s="187">
        <v>25</v>
      </c>
      <c r="L19" s="191">
        <f t="shared" si="1"/>
        <v>100</v>
      </c>
      <c r="M19" s="187">
        <v>7</v>
      </c>
      <c r="N19" s="187">
        <v>7</v>
      </c>
      <c r="O19" s="187">
        <v>17</v>
      </c>
      <c r="P19" s="187">
        <v>17</v>
      </c>
      <c r="Q19" s="189" t="s">
        <v>83</v>
      </c>
    </row>
    <row r="20" spans="1:17" s="199" customFormat="1" ht="15" customHeight="1">
      <c r="A20" s="305"/>
      <c r="B20" s="338"/>
      <c r="C20" s="310"/>
      <c r="D20" s="182" t="s">
        <v>94</v>
      </c>
      <c r="E20" s="183">
        <v>2298870.2000000002</v>
      </c>
      <c r="F20" s="183">
        <v>739777.60600000003</v>
      </c>
      <c r="G20" s="183">
        <f t="shared" si="5"/>
        <v>-1559092.594</v>
      </c>
      <c r="H20" s="183">
        <v>739777.60400000005</v>
      </c>
      <c r="I20" s="185">
        <f t="shared" si="4"/>
        <v>100</v>
      </c>
      <c r="J20" s="187"/>
      <c r="K20" s="187"/>
      <c r="L20" s="187"/>
      <c r="M20" s="187"/>
      <c r="N20" s="187"/>
      <c r="O20" s="187"/>
      <c r="P20" s="187"/>
      <c r="Q20" s="189"/>
    </row>
    <row r="21" spans="1:17" s="199" customFormat="1" ht="15" customHeight="1">
      <c r="A21" s="305"/>
      <c r="B21" s="338"/>
      <c r="C21" s="310"/>
      <c r="D21" s="182" t="s">
        <v>93</v>
      </c>
      <c r="E21" s="183">
        <v>556344.77300000004</v>
      </c>
      <c r="F21" s="190">
        <v>556235.28099999996</v>
      </c>
      <c r="G21" s="183">
        <f t="shared" si="5"/>
        <v>-109.49200000008568</v>
      </c>
      <c r="H21" s="183">
        <v>316796.48700000002</v>
      </c>
      <c r="I21" s="185">
        <f t="shared" si="4"/>
        <v>56.954000000000001</v>
      </c>
      <c r="J21" s="187"/>
      <c r="K21" s="187"/>
      <c r="L21" s="187"/>
      <c r="M21" s="187"/>
      <c r="N21" s="187"/>
      <c r="O21" s="187"/>
      <c r="P21" s="187"/>
      <c r="Q21" s="189"/>
    </row>
    <row r="22" spans="1:17" s="199" customFormat="1" ht="15" customHeight="1">
      <c r="A22" s="305"/>
      <c r="B22" s="338"/>
      <c r="C22" s="310"/>
      <c r="D22" s="182" t="s">
        <v>178</v>
      </c>
      <c r="E22" s="183">
        <v>0</v>
      </c>
      <c r="F22" s="183">
        <v>0</v>
      </c>
      <c r="G22" s="183">
        <f t="shared" si="5"/>
        <v>0</v>
      </c>
      <c r="H22" s="183">
        <v>0</v>
      </c>
      <c r="I22" s="185" t="s">
        <v>117</v>
      </c>
      <c r="J22" s="187"/>
      <c r="K22" s="187"/>
      <c r="L22" s="187"/>
      <c r="M22" s="187"/>
      <c r="N22" s="187"/>
      <c r="O22" s="187"/>
      <c r="P22" s="187"/>
      <c r="Q22" s="189"/>
    </row>
    <row r="23" spans="1:17" s="199" customFormat="1" ht="15" customHeight="1">
      <c r="A23" s="305"/>
      <c r="B23" s="338" t="s">
        <v>132</v>
      </c>
      <c r="C23" s="310" t="s">
        <v>198</v>
      </c>
      <c r="D23" s="182" t="s">
        <v>92</v>
      </c>
      <c r="E23" s="183">
        <f>SUM(E24:E26)</f>
        <v>47218.506000000001</v>
      </c>
      <c r="F23" s="183">
        <f>SUM(F24:F26)</f>
        <v>47218.506000000001</v>
      </c>
      <c r="G23" s="183">
        <f t="shared" si="5"/>
        <v>0</v>
      </c>
      <c r="H23" s="183">
        <f>SUM(H24:H26)</f>
        <v>47218.506000000001</v>
      </c>
      <c r="I23" s="185">
        <f t="shared" si="4"/>
        <v>100</v>
      </c>
      <c r="J23" s="187">
        <v>5</v>
      </c>
      <c r="K23" s="187">
        <v>4</v>
      </c>
      <c r="L23" s="187">
        <f t="shared" si="1"/>
        <v>80</v>
      </c>
      <c r="M23" s="187">
        <v>1</v>
      </c>
      <c r="N23" s="187">
        <v>1</v>
      </c>
      <c r="O23" s="187">
        <v>1</v>
      </c>
      <c r="P23" s="187">
        <v>1</v>
      </c>
      <c r="Q23" s="189" t="s">
        <v>83</v>
      </c>
    </row>
    <row r="24" spans="1:17" s="199" customFormat="1" ht="15" customHeight="1">
      <c r="A24" s="305"/>
      <c r="B24" s="338"/>
      <c r="C24" s="310"/>
      <c r="D24" s="182" t="s">
        <v>94</v>
      </c>
      <c r="E24" s="183">
        <v>41080.1</v>
      </c>
      <c r="F24" s="183">
        <v>41080.1</v>
      </c>
      <c r="G24" s="183">
        <f t="shared" si="5"/>
        <v>0</v>
      </c>
      <c r="H24" s="183">
        <v>41080.1</v>
      </c>
      <c r="I24" s="185">
        <f t="shared" si="4"/>
        <v>100</v>
      </c>
      <c r="J24" s="187"/>
      <c r="K24" s="187"/>
      <c r="L24" s="187"/>
      <c r="M24" s="187"/>
      <c r="N24" s="187"/>
      <c r="O24" s="187"/>
      <c r="P24" s="187"/>
      <c r="Q24" s="189"/>
    </row>
    <row r="25" spans="1:17" s="199" customFormat="1" ht="15" customHeight="1">
      <c r="A25" s="305"/>
      <c r="B25" s="338"/>
      <c r="C25" s="310"/>
      <c r="D25" s="182" t="s">
        <v>93</v>
      </c>
      <c r="E25" s="183">
        <v>6138.4059999999999</v>
      </c>
      <c r="F25" s="190">
        <v>6138.4059999999999</v>
      </c>
      <c r="G25" s="183">
        <f t="shared" si="5"/>
        <v>0</v>
      </c>
      <c r="H25" s="183">
        <v>6138.4059999999999</v>
      </c>
      <c r="I25" s="185">
        <f t="shared" si="4"/>
        <v>100</v>
      </c>
      <c r="J25" s="187"/>
      <c r="K25" s="187"/>
      <c r="L25" s="187"/>
      <c r="M25" s="187"/>
      <c r="N25" s="187"/>
      <c r="O25" s="187"/>
      <c r="P25" s="187"/>
      <c r="Q25" s="189"/>
    </row>
    <row r="26" spans="1:17" s="199" customFormat="1" ht="15" customHeight="1">
      <c r="A26" s="305"/>
      <c r="B26" s="338"/>
      <c r="C26" s="310"/>
      <c r="D26" s="182" t="s">
        <v>178</v>
      </c>
      <c r="E26" s="183">
        <v>0</v>
      </c>
      <c r="F26" s="183">
        <v>0</v>
      </c>
      <c r="G26" s="183">
        <f t="shared" si="5"/>
        <v>0</v>
      </c>
      <c r="H26" s="183">
        <v>0</v>
      </c>
      <c r="I26" s="185" t="s">
        <v>117</v>
      </c>
      <c r="J26" s="187"/>
      <c r="K26" s="187"/>
      <c r="L26" s="187"/>
      <c r="M26" s="187"/>
      <c r="N26" s="187"/>
      <c r="O26" s="187"/>
      <c r="P26" s="187"/>
      <c r="Q26" s="189"/>
    </row>
    <row r="27" spans="1:17" s="199" customFormat="1" ht="15" customHeight="1">
      <c r="A27" s="305"/>
      <c r="B27" s="338" t="s">
        <v>113</v>
      </c>
      <c r="C27" s="310" t="s">
        <v>198</v>
      </c>
      <c r="D27" s="182" t="s">
        <v>92</v>
      </c>
      <c r="E27" s="183">
        <f>SUM(E28:E30)</f>
        <v>228247.68899999998</v>
      </c>
      <c r="F27" s="183">
        <f>SUM(F28:F30)</f>
        <v>230590.777</v>
      </c>
      <c r="G27" s="183">
        <f t="shared" si="5"/>
        <v>2343.0880000000179</v>
      </c>
      <c r="H27" s="183">
        <f>SUM(H28:H30)</f>
        <v>224816.30100000001</v>
      </c>
      <c r="I27" s="185">
        <f t="shared" si="4"/>
        <v>97.495999999999995</v>
      </c>
      <c r="J27" s="187">
        <v>3</v>
      </c>
      <c r="K27" s="187">
        <v>2</v>
      </c>
      <c r="L27" s="188">
        <f t="shared" si="1"/>
        <v>66.666666666666671</v>
      </c>
      <c r="M27" s="187">
        <v>2</v>
      </c>
      <c r="N27" s="187">
        <v>2</v>
      </c>
      <c r="O27" s="187">
        <v>8</v>
      </c>
      <c r="P27" s="187">
        <v>8</v>
      </c>
      <c r="Q27" s="189" t="s">
        <v>83</v>
      </c>
    </row>
    <row r="28" spans="1:17" s="199" customFormat="1" ht="15" customHeight="1">
      <c r="A28" s="305"/>
      <c r="B28" s="338"/>
      <c r="C28" s="310"/>
      <c r="D28" s="182" t="s">
        <v>94</v>
      </c>
      <c r="E28" s="183">
        <v>23954.991999999998</v>
      </c>
      <c r="F28" s="183">
        <v>23954.992999999999</v>
      </c>
      <c r="G28" s="183">
        <f t="shared" si="5"/>
        <v>1.0000000002037268E-3</v>
      </c>
      <c r="H28" s="183">
        <v>18954.383000000002</v>
      </c>
      <c r="I28" s="185">
        <f t="shared" si="4"/>
        <v>79.125</v>
      </c>
      <c r="J28" s="187"/>
      <c r="K28" s="187"/>
      <c r="L28" s="187"/>
      <c r="M28" s="187"/>
      <c r="N28" s="187"/>
      <c r="O28" s="187"/>
      <c r="P28" s="187"/>
      <c r="Q28" s="189"/>
    </row>
    <row r="29" spans="1:17" s="199" customFormat="1" ht="15" customHeight="1">
      <c r="A29" s="305"/>
      <c r="B29" s="338"/>
      <c r="C29" s="310"/>
      <c r="D29" s="182" t="s">
        <v>93</v>
      </c>
      <c r="E29" s="183">
        <v>204292.69699999999</v>
      </c>
      <c r="F29" s="183">
        <v>206635.78400000001</v>
      </c>
      <c r="G29" s="183">
        <f t="shared" si="5"/>
        <v>2343.0870000000286</v>
      </c>
      <c r="H29" s="183">
        <v>205861.91800000001</v>
      </c>
      <c r="I29" s="185">
        <f t="shared" si="4"/>
        <v>99.625</v>
      </c>
      <c r="J29" s="187"/>
      <c r="K29" s="187"/>
      <c r="L29" s="187"/>
      <c r="M29" s="187"/>
      <c r="N29" s="187"/>
      <c r="O29" s="187"/>
      <c r="P29" s="187"/>
      <c r="Q29" s="189"/>
    </row>
    <row r="30" spans="1:17" s="199" customFormat="1" ht="15" customHeight="1">
      <c r="A30" s="305"/>
      <c r="B30" s="338"/>
      <c r="C30" s="310"/>
      <c r="D30" s="182" t="s">
        <v>178</v>
      </c>
      <c r="E30" s="183">
        <v>0</v>
      </c>
      <c r="F30" s="183">
        <v>0</v>
      </c>
      <c r="G30" s="183">
        <f t="shared" si="5"/>
        <v>0</v>
      </c>
      <c r="H30" s="183">
        <v>0</v>
      </c>
      <c r="I30" s="185" t="s">
        <v>117</v>
      </c>
      <c r="J30" s="187"/>
      <c r="K30" s="187"/>
      <c r="L30" s="187"/>
      <c r="M30" s="187"/>
      <c r="N30" s="187"/>
      <c r="O30" s="187"/>
      <c r="P30" s="187"/>
      <c r="Q30" s="189"/>
    </row>
    <row r="31" spans="1:17" s="199" customFormat="1" ht="15" customHeight="1">
      <c r="A31" s="305"/>
      <c r="B31" s="338" t="s">
        <v>147</v>
      </c>
      <c r="C31" s="310" t="s">
        <v>198</v>
      </c>
      <c r="D31" s="182" t="s">
        <v>92</v>
      </c>
      <c r="E31" s="183">
        <f>SUM(E32:E34)</f>
        <v>245354.34</v>
      </c>
      <c r="F31" s="183">
        <f>SUM(F32:F34)</f>
        <v>226156.353</v>
      </c>
      <c r="G31" s="183">
        <f t="shared" si="5"/>
        <v>-19197.986999999994</v>
      </c>
      <c r="H31" s="183">
        <f>SUM(H32:H34)</f>
        <v>225735.15</v>
      </c>
      <c r="I31" s="185">
        <f t="shared" si="4"/>
        <v>99.813999999999993</v>
      </c>
      <c r="J31" s="187">
        <v>15</v>
      </c>
      <c r="K31" s="187">
        <v>14</v>
      </c>
      <c r="L31" s="188">
        <f t="shared" si="1"/>
        <v>93.333333333333329</v>
      </c>
      <c r="M31" s="187">
        <v>3</v>
      </c>
      <c r="N31" s="187">
        <v>3</v>
      </c>
      <c r="O31" s="187">
        <v>12</v>
      </c>
      <c r="P31" s="187">
        <v>12</v>
      </c>
      <c r="Q31" s="189" t="s">
        <v>83</v>
      </c>
    </row>
    <row r="32" spans="1:17" s="199" customFormat="1" ht="15" customHeight="1">
      <c r="A32" s="305"/>
      <c r="B32" s="338"/>
      <c r="C32" s="310"/>
      <c r="D32" s="182" t="s">
        <v>94</v>
      </c>
      <c r="E32" s="183">
        <v>42847.5</v>
      </c>
      <c r="F32" s="183">
        <v>32407.5</v>
      </c>
      <c r="G32" s="183">
        <f t="shared" si="5"/>
        <v>-10440</v>
      </c>
      <c r="H32" s="183">
        <v>32407.5</v>
      </c>
      <c r="I32" s="185">
        <f t="shared" si="4"/>
        <v>100</v>
      </c>
      <c r="J32" s="187"/>
      <c r="K32" s="187"/>
      <c r="L32" s="187"/>
      <c r="M32" s="187"/>
      <c r="N32" s="187"/>
      <c r="O32" s="187"/>
      <c r="P32" s="187"/>
      <c r="Q32" s="189"/>
    </row>
    <row r="33" spans="1:17" s="199" customFormat="1" ht="15" customHeight="1">
      <c r="A33" s="305"/>
      <c r="B33" s="338"/>
      <c r="C33" s="310"/>
      <c r="D33" s="182" t="s">
        <v>93</v>
      </c>
      <c r="E33" s="183">
        <v>202506.84</v>
      </c>
      <c r="F33" s="183">
        <v>193748.853</v>
      </c>
      <c r="G33" s="183">
        <f t="shared" si="5"/>
        <v>-8757.9869999999937</v>
      </c>
      <c r="H33" s="183">
        <v>193327.65</v>
      </c>
      <c r="I33" s="185">
        <f t="shared" si="4"/>
        <v>99.783000000000001</v>
      </c>
      <c r="J33" s="187"/>
      <c r="K33" s="187"/>
      <c r="L33" s="187"/>
      <c r="M33" s="187"/>
      <c r="N33" s="187"/>
      <c r="O33" s="187"/>
      <c r="P33" s="187"/>
      <c r="Q33" s="189"/>
    </row>
    <row r="34" spans="1:17" s="199" customFormat="1" ht="15" customHeight="1">
      <c r="A34" s="305"/>
      <c r="B34" s="338"/>
      <c r="C34" s="310"/>
      <c r="D34" s="182" t="s">
        <v>178</v>
      </c>
      <c r="E34" s="183">
        <v>0</v>
      </c>
      <c r="F34" s="183">
        <v>0</v>
      </c>
      <c r="G34" s="183">
        <f t="shared" si="5"/>
        <v>0</v>
      </c>
      <c r="H34" s="183">
        <v>0</v>
      </c>
      <c r="I34" s="185" t="s">
        <v>117</v>
      </c>
      <c r="J34" s="187"/>
      <c r="K34" s="187"/>
      <c r="L34" s="187"/>
      <c r="M34" s="187"/>
      <c r="N34" s="187"/>
      <c r="O34" s="187"/>
      <c r="P34" s="187"/>
      <c r="Q34" s="189"/>
    </row>
    <row r="35" spans="1:17" s="199" customFormat="1" ht="15" customHeight="1">
      <c r="A35" s="305"/>
      <c r="B35" s="338" t="s">
        <v>114</v>
      </c>
      <c r="C35" s="310" t="s">
        <v>198</v>
      </c>
      <c r="D35" s="182" t="s">
        <v>92</v>
      </c>
      <c r="E35" s="183">
        <f>SUM(E36:E38)</f>
        <v>162098.51500000001</v>
      </c>
      <c r="F35" s="183">
        <f>SUM(F36:F38)</f>
        <v>162098.51500000001</v>
      </c>
      <c r="G35" s="183">
        <f t="shared" si="5"/>
        <v>0</v>
      </c>
      <c r="H35" s="183">
        <f>SUM(H36:H38)</f>
        <v>162097.46799999999</v>
      </c>
      <c r="I35" s="185">
        <f t="shared" si="4"/>
        <v>99.998999999999995</v>
      </c>
      <c r="J35" s="187">
        <v>4</v>
      </c>
      <c r="K35" s="187">
        <v>3</v>
      </c>
      <c r="L35" s="187">
        <f t="shared" si="1"/>
        <v>75</v>
      </c>
      <c r="M35" s="187">
        <v>3</v>
      </c>
      <c r="N35" s="187">
        <v>3</v>
      </c>
      <c r="O35" s="187">
        <v>8</v>
      </c>
      <c r="P35" s="187">
        <v>8</v>
      </c>
      <c r="Q35" s="189" t="s">
        <v>83</v>
      </c>
    </row>
    <row r="36" spans="1:17" s="199" customFormat="1" ht="15" customHeight="1">
      <c r="A36" s="305"/>
      <c r="B36" s="338"/>
      <c r="C36" s="310"/>
      <c r="D36" s="182" t="s">
        <v>94</v>
      </c>
      <c r="E36" s="183">
        <v>1404.1</v>
      </c>
      <c r="F36" s="183">
        <v>1404.1</v>
      </c>
      <c r="G36" s="183">
        <f t="shared" si="5"/>
        <v>0</v>
      </c>
      <c r="H36" s="183">
        <v>1404.1</v>
      </c>
      <c r="I36" s="185">
        <f t="shared" si="4"/>
        <v>100</v>
      </c>
      <c r="J36" s="187"/>
      <c r="K36" s="187"/>
      <c r="L36" s="187"/>
      <c r="M36" s="187"/>
      <c r="N36" s="187"/>
      <c r="O36" s="187"/>
      <c r="P36" s="187"/>
      <c r="Q36" s="189"/>
    </row>
    <row r="37" spans="1:17" s="199" customFormat="1" ht="15" customHeight="1">
      <c r="A37" s="305"/>
      <c r="B37" s="338"/>
      <c r="C37" s="310"/>
      <c r="D37" s="182" t="s">
        <v>93</v>
      </c>
      <c r="E37" s="183">
        <v>160694.41500000001</v>
      </c>
      <c r="F37" s="183">
        <v>160694.41500000001</v>
      </c>
      <c r="G37" s="183">
        <f t="shared" si="5"/>
        <v>0</v>
      </c>
      <c r="H37" s="183">
        <v>160693.36799999999</v>
      </c>
      <c r="I37" s="185">
        <f t="shared" si="4"/>
        <v>99.998999999999995</v>
      </c>
      <c r="J37" s="187"/>
      <c r="K37" s="187"/>
      <c r="L37" s="187"/>
      <c r="M37" s="187"/>
      <c r="N37" s="187"/>
      <c r="O37" s="187"/>
      <c r="P37" s="187"/>
      <c r="Q37" s="189"/>
    </row>
    <row r="38" spans="1:17" s="199" customFormat="1" ht="15" customHeight="1">
      <c r="A38" s="305"/>
      <c r="B38" s="338"/>
      <c r="C38" s="310"/>
      <c r="D38" s="182" t="s">
        <v>178</v>
      </c>
      <c r="E38" s="183">
        <v>0</v>
      </c>
      <c r="F38" s="183">
        <v>0</v>
      </c>
      <c r="G38" s="183">
        <f t="shared" si="5"/>
        <v>0</v>
      </c>
      <c r="H38" s="183">
        <v>0</v>
      </c>
      <c r="I38" s="185" t="s">
        <v>117</v>
      </c>
      <c r="J38" s="187"/>
      <c r="K38" s="187"/>
      <c r="L38" s="187"/>
      <c r="M38" s="187"/>
      <c r="N38" s="187"/>
      <c r="O38" s="187"/>
      <c r="P38" s="187"/>
      <c r="Q38" s="189"/>
    </row>
    <row r="39" spans="1:17" s="199" customFormat="1" ht="15" customHeight="1">
      <c r="A39" s="305"/>
      <c r="B39" s="338" t="s">
        <v>115</v>
      </c>
      <c r="C39" s="310" t="s">
        <v>198</v>
      </c>
      <c r="D39" s="182" t="s">
        <v>92</v>
      </c>
      <c r="E39" s="183">
        <f>SUM(E40:E42)</f>
        <v>990072.04700000002</v>
      </c>
      <c r="F39" s="183">
        <f>SUM(F40:F42)</f>
        <v>1008310.803</v>
      </c>
      <c r="G39" s="183">
        <f t="shared" si="5"/>
        <v>18238.755999999936</v>
      </c>
      <c r="H39" s="183">
        <f>SUM(H40:H42)</f>
        <v>954892.19199999992</v>
      </c>
      <c r="I39" s="185">
        <f t="shared" si="4"/>
        <v>94.701999999999998</v>
      </c>
      <c r="J39" s="187">
        <v>13</v>
      </c>
      <c r="K39" s="187">
        <v>8</v>
      </c>
      <c r="L39" s="188">
        <f t="shared" si="1"/>
        <v>61.53846153846154</v>
      </c>
      <c r="M39" s="187">
        <v>7</v>
      </c>
      <c r="N39" s="187">
        <v>6</v>
      </c>
      <c r="O39" s="187">
        <v>18</v>
      </c>
      <c r="P39" s="187">
        <v>17</v>
      </c>
      <c r="Q39" s="189" t="s">
        <v>83</v>
      </c>
    </row>
    <row r="40" spans="1:17" s="199" customFormat="1" ht="15" customHeight="1">
      <c r="A40" s="305"/>
      <c r="B40" s="338"/>
      <c r="C40" s="310"/>
      <c r="D40" s="182" t="s">
        <v>94</v>
      </c>
      <c r="E40" s="183">
        <v>89715.008000000002</v>
      </c>
      <c r="F40" s="183">
        <v>89715.008000000002</v>
      </c>
      <c r="G40" s="183">
        <f t="shared" si="5"/>
        <v>0</v>
      </c>
      <c r="H40" s="183">
        <v>75941.315000000002</v>
      </c>
      <c r="I40" s="185">
        <f t="shared" si="4"/>
        <v>84.647000000000006</v>
      </c>
      <c r="J40" s="187"/>
      <c r="K40" s="187"/>
      <c r="L40" s="187"/>
      <c r="M40" s="187"/>
      <c r="N40" s="187"/>
      <c r="O40" s="187"/>
      <c r="P40" s="187"/>
      <c r="Q40" s="192"/>
    </row>
    <row r="41" spans="1:17" s="199" customFormat="1" ht="15" customHeight="1">
      <c r="A41" s="305"/>
      <c r="B41" s="338"/>
      <c r="C41" s="310"/>
      <c r="D41" s="182" t="s">
        <v>93</v>
      </c>
      <c r="E41" s="183">
        <v>485179.13900000002</v>
      </c>
      <c r="F41" s="190">
        <v>493763.29499999998</v>
      </c>
      <c r="G41" s="183">
        <f t="shared" si="5"/>
        <v>8584.155999999959</v>
      </c>
      <c r="H41" s="183">
        <v>492947.74</v>
      </c>
      <c r="I41" s="185">
        <f t="shared" si="4"/>
        <v>99.834999999999994</v>
      </c>
      <c r="J41" s="187"/>
      <c r="K41" s="187"/>
      <c r="L41" s="187"/>
      <c r="M41" s="187"/>
      <c r="N41" s="187"/>
      <c r="O41" s="187"/>
      <c r="P41" s="187"/>
      <c r="Q41" s="192"/>
    </row>
    <row r="42" spans="1:17" s="199" customFormat="1" ht="15" customHeight="1">
      <c r="A42" s="305"/>
      <c r="B42" s="338"/>
      <c r="C42" s="310"/>
      <c r="D42" s="182" t="s">
        <v>178</v>
      </c>
      <c r="E42" s="183">
        <v>415177.9</v>
      </c>
      <c r="F42" s="183">
        <v>424832.5</v>
      </c>
      <c r="G42" s="183">
        <f t="shared" si="5"/>
        <v>9654.5999999999767</v>
      </c>
      <c r="H42" s="183">
        <v>386003.13699999999</v>
      </c>
      <c r="I42" s="185">
        <f t="shared" si="4"/>
        <v>90.86</v>
      </c>
      <c r="J42" s="187"/>
      <c r="K42" s="187"/>
      <c r="L42" s="187"/>
      <c r="M42" s="187"/>
      <c r="N42" s="187"/>
      <c r="O42" s="187"/>
      <c r="P42" s="187"/>
      <c r="Q42" s="192"/>
    </row>
    <row r="43" spans="1:17" s="199" customFormat="1" ht="15" customHeight="1">
      <c r="A43" s="305"/>
      <c r="B43" s="338" t="s">
        <v>116</v>
      </c>
      <c r="C43" s="310" t="s">
        <v>198</v>
      </c>
      <c r="D43" s="182" t="s">
        <v>92</v>
      </c>
      <c r="E43" s="183">
        <f>SUM(E44:E46)</f>
        <v>191494.5</v>
      </c>
      <c r="F43" s="183">
        <f>SUM(F44:F46)</f>
        <v>191397.72700000001</v>
      </c>
      <c r="G43" s="183">
        <f t="shared" si="5"/>
        <v>-96.772999999986496</v>
      </c>
      <c r="H43" s="183">
        <f>SUM(H44:H46)</f>
        <v>191397.72200000001</v>
      </c>
      <c r="I43" s="185">
        <f t="shared" si="4"/>
        <v>100</v>
      </c>
      <c r="J43" s="187">
        <v>5</v>
      </c>
      <c r="K43" s="187">
        <v>5</v>
      </c>
      <c r="L43" s="187">
        <f t="shared" si="1"/>
        <v>100</v>
      </c>
      <c r="M43" s="187">
        <v>3</v>
      </c>
      <c r="N43" s="187">
        <v>3</v>
      </c>
      <c r="O43" s="187">
        <v>7</v>
      </c>
      <c r="P43" s="187">
        <v>7</v>
      </c>
      <c r="Q43" s="192" t="s">
        <v>83</v>
      </c>
    </row>
    <row r="44" spans="1:17" s="199" customFormat="1" ht="15" customHeight="1">
      <c r="A44" s="305"/>
      <c r="B44" s="338"/>
      <c r="C44" s="310"/>
      <c r="D44" s="182" t="s">
        <v>94</v>
      </c>
      <c r="E44" s="183">
        <v>46764.5</v>
      </c>
      <c r="F44" s="183">
        <v>46764.5</v>
      </c>
      <c r="G44" s="183">
        <f t="shared" si="5"/>
        <v>0</v>
      </c>
      <c r="H44" s="183">
        <v>46764.5</v>
      </c>
      <c r="I44" s="185">
        <f t="shared" si="4"/>
        <v>100</v>
      </c>
      <c r="J44" s="187"/>
      <c r="K44" s="187"/>
      <c r="L44" s="187"/>
      <c r="M44" s="187"/>
      <c r="N44" s="187"/>
      <c r="O44" s="187"/>
      <c r="P44" s="187"/>
      <c r="Q44" s="192"/>
    </row>
    <row r="45" spans="1:17" s="199" customFormat="1" ht="15" customHeight="1">
      <c r="A45" s="305"/>
      <c r="B45" s="338"/>
      <c r="C45" s="310"/>
      <c r="D45" s="182" t="s">
        <v>93</v>
      </c>
      <c r="E45" s="183">
        <v>144730</v>
      </c>
      <c r="F45" s="190">
        <v>144633.22700000001</v>
      </c>
      <c r="G45" s="183">
        <f t="shared" si="5"/>
        <v>-96.772999999986496</v>
      </c>
      <c r="H45" s="183">
        <v>144633.22200000001</v>
      </c>
      <c r="I45" s="185">
        <f t="shared" si="4"/>
        <v>100</v>
      </c>
      <c r="J45" s="187"/>
      <c r="K45" s="187"/>
      <c r="L45" s="187"/>
      <c r="M45" s="187"/>
      <c r="N45" s="187"/>
      <c r="O45" s="187"/>
      <c r="P45" s="187"/>
      <c r="Q45" s="192"/>
    </row>
    <row r="46" spans="1:17" s="199" customFormat="1" ht="36" customHeight="1">
      <c r="A46" s="305"/>
      <c r="B46" s="338"/>
      <c r="C46" s="310"/>
      <c r="D46" s="182" t="s">
        <v>178</v>
      </c>
      <c r="E46" s="183">
        <v>0</v>
      </c>
      <c r="F46" s="183">
        <v>0</v>
      </c>
      <c r="G46" s="183">
        <f t="shared" si="5"/>
        <v>0</v>
      </c>
      <c r="H46" s="183">
        <v>0</v>
      </c>
      <c r="I46" s="185" t="s">
        <v>117</v>
      </c>
      <c r="J46" s="187"/>
      <c r="K46" s="187"/>
      <c r="L46" s="187"/>
      <c r="M46" s="187"/>
      <c r="N46" s="187"/>
      <c r="O46" s="187"/>
      <c r="P46" s="187"/>
      <c r="Q46" s="192"/>
    </row>
    <row r="47" spans="1:17" s="199" customFormat="1" ht="15" customHeight="1">
      <c r="A47" s="305"/>
      <c r="B47" s="338" t="s">
        <v>151</v>
      </c>
      <c r="C47" s="310" t="s">
        <v>198</v>
      </c>
      <c r="D47" s="182" t="s">
        <v>92</v>
      </c>
      <c r="E47" s="183">
        <f>SUM(E48:E50)</f>
        <v>22279655.629999999</v>
      </c>
      <c r="F47" s="183">
        <f>SUM(F48:F50)</f>
        <v>22465882.693999998</v>
      </c>
      <c r="G47" s="183">
        <f t="shared" si="5"/>
        <v>186227.06399999931</v>
      </c>
      <c r="H47" s="183">
        <f>SUM(H48:H50)</f>
        <v>22465295.366</v>
      </c>
      <c r="I47" s="185">
        <f t="shared" si="4"/>
        <v>99.997</v>
      </c>
      <c r="J47" s="187">
        <v>1</v>
      </c>
      <c r="K47" s="187">
        <v>1</v>
      </c>
      <c r="L47" s="187">
        <f t="shared" si="1"/>
        <v>100</v>
      </c>
      <c r="M47" s="187">
        <v>2</v>
      </c>
      <c r="N47" s="187">
        <v>2</v>
      </c>
      <c r="O47" s="187">
        <v>2</v>
      </c>
      <c r="P47" s="187">
        <v>2</v>
      </c>
      <c r="Q47" s="192" t="s">
        <v>83</v>
      </c>
    </row>
    <row r="48" spans="1:17" s="199" customFormat="1" ht="15" customHeight="1">
      <c r="A48" s="305"/>
      <c r="B48" s="338"/>
      <c r="C48" s="310"/>
      <c r="D48" s="182" t="s">
        <v>94</v>
      </c>
      <c r="E48" s="183">
        <v>0</v>
      </c>
      <c r="F48" s="183">
        <v>0</v>
      </c>
      <c r="G48" s="183">
        <f t="shared" si="5"/>
        <v>0</v>
      </c>
      <c r="H48" s="183">
        <v>0</v>
      </c>
      <c r="I48" s="185" t="s">
        <v>117</v>
      </c>
      <c r="J48" s="187"/>
      <c r="K48" s="187"/>
      <c r="L48" s="187"/>
      <c r="M48" s="187"/>
      <c r="N48" s="187"/>
      <c r="O48" s="187"/>
      <c r="P48" s="187"/>
      <c r="Q48" s="192"/>
    </row>
    <row r="49" spans="1:17" s="199" customFormat="1" ht="15" customHeight="1">
      <c r="A49" s="305"/>
      <c r="B49" s="338"/>
      <c r="C49" s="310"/>
      <c r="D49" s="182" t="s">
        <v>93</v>
      </c>
      <c r="E49" s="183">
        <v>5330707.43</v>
      </c>
      <c r="F49" s="183">
        <v>5330707.43</v>
      </c>
      <c r="G49" s="183">
        <f t="shared" si="5"/>
        <v>0</v>
      </c>
      <c r="H49" s="183">
        <v>5330707.43</v>
      </c>
      <c r="I49" s="185">
        <f t="shared" si="4"/>
        <v>100</v>
      </c>
      <c r="J49" s="187"/>
      <c r="K49" s="187"/>
      <c r="L49" s="187"/>
      <c r="M49" s="187"/>
      <c r="N49" s="187"/>
      <c r="O49" s="187"/>
      <c r="P49" s="187"/>
      <c r="Q49" s="192"/>
    </row>
    <row r="50" spans="1:17" s="199" customFormat="1" ht="15" customHeight="1">
      <c r="A50" s="305"/>
      <c r="B50" s="338"/>
      <c r="C50" s="310"/>
      <c r="D50" s="182" t="s">
        <v>178</v>
      </c>
      <c r="E50" s="183">
        <v>16948948.199999999</v>
      </c>
      <c r="F50" s="183">
        <v>17135175.263999999</v>
      </c>
      <c r="G50" s="183">
        <f t="shared" si="5"/>
        <v>186227.06399999931</v>
      </c>
      <c r="H50" s="183">
        <v>17134587.936000001</v>
      </c>
      <c r="I50" s="185">
        <f t="shared" si="4"/>
        <v>99.997</v>
      </c>
      <c r="J50" s="187"/>
      <c r="K50" s="187"/>
      <c r="L50" s="187"/>
      <c r="M50" s="187"/>
      <c r="N50" s="187"/>
      <c r="O50" s="187"/>
      <c r="P50" s="187"/>
      <c r="Q50" s="189"/>
    </row>
    <row r="51" spans="1:17" s="199" customFormat="1" ht="15" customHeight="1">
      <c r="A51" s="324">
        <v>2</v>
      </c>
      <c r="B51" s="339" t="s">
        <v>8</v>
      </c>
      <c r="C51" s="327" t="s">
        <v>201</v>
      </c>
      <c r="D51" s="177" t="s">
        <v>92</v>
      </c>
      <c r="E51" s="178">
        <f>E56+E61+E66+E71+E76+E80</f>
        <v>25272161.497000001</v>
      </c>
      <c r="F51" s="31">
        <f>F56+F61+F66+F71+F76+F80</f>
        <v>25108429.471999999</v>
      </c>
      <c r="G51" s="178">
        <f>F51-E51</f>
        <v>-163732.02500000224</v>
      </c>
      <c r="H51" s="178">
        <f>H56+H61+H66+H71+H76+H80</f>
        <v>24982430.530999996</v>
      </c>
      <c r="I51" s="179">
        <f>ROUND(H51/F51 *100,3)</f>
        <v>99.498000000000005</v>
      </c>
      <c r="J51" s="180">
        <v>146</v>
      </c>
      <c r="K51" s="180">
        <v>146</v>
      </c>
      <c r="L51" s="181">
        <f t="shared" si="1"/>
        <v>100</v>
      </c>
      <c r="M51" s="180">
        <v>31</v>
      </c>
      <c r="N51" s="180">
        <v>31</v>
      </c>
      <c r="O51" s="180">
        <v>57</v>
      </c>
      <c r="P51" s="180">
        <v>57</v>
      </c>
      <c r="Q51" s="333" t="s">
        <v>126</v>
      </c>
    </row>
    <row r="52" spans="1:17" s="199" customFormat="1" ht="15" customHeight="1">
      <c r="A52" s="325"/>
      <c r="B52" s="340"/>
      <c r="C52" s="328"/>
      <c r="D52" s="182" t="s">
        <v>94</v>
      </c>
      <c r="E52" s="183">
        <v>3382593.2</v>
      </c>
      <c r="F52" s="183">
        <v>3337162.8670000001</v>
      </c>
      <c r="G52" s="183">
        <f t="shared" ref="G52:H115" si="6">F52-E52</f>
        <v>-45430.333000000101</v>
      </c>
      <c r="H52" s="183">
        <v>3323843.6</v>
      </c>
      <c r="I52" s="185">
        <f t="shared" si="4"/>
        <v>99.600999999999999</v>
      </c>
      <c r="J52" s="186">
        <v>5</v>
      </c>
      <c r="K52" s="187">
        <v>5</v>
      </c>
      <c r="L52" s="187"/>
      <c r="M52" s="187"/>
      <c r="N52" s="187"/>
      <c r="O52" s="187"/>
      <c r="P52" s="187"/>
      <c r="Q52" s="334"/>
    </row>
    <row r="53" spans="1:17" s="199" customFormat="1" ht="15" customHeight="1">
      <c r="A53" s="325"/>
      <c r="B53" s="340"/>
      <c r="C53" s="328"/>
      <c r="D53" s="182" t="s">
        <v>93</v>
      </c>
      <c r="E53" s="183">
        <v>21889568.296999998</v>
      </c>
      <c r="F53" s="183">
        <v>21771266.605</v>
      </c>
      <c r="G53" s="183">
        <f t="shared" si="6"/>
        <v>-118301.69199999794</v>
      </c>
      <c r="H53" s="183">
        <v>21658586.931000002</v>
      </c>
      <c r="I53" s="185">
        <f t="shared" si="4"/>
        <v>99.481999999999999</v>
      </c>
      <c r="J53" s="187"/>
      <c r="K53" s="187"/>
      <c r="L53" s="187"/>
      <c r="M53" s="187"/>
      <c r="N53" s="187"/>
      <c r="O53" s="187"/>
      <c r="P53" s="187"/>
      <c r="Q53" s="334"/>
    </row>
    <row r="54" spans="1:17" s="199" customFormat="1" ht="15" customHeight="1">
      <c r="A54" s="325"/>
      <c r="B54" s="340"/>
      <c r="C54" s="328"/>
      <c r="D54" s="182" t="s">
        <v>104</v>
      </c>
      <c r="E54" s="183">
        <v>0</v>
      </c>
      <c r="F54" s="183">
        <v>0</v>
      </c>
      <c r="G54" s="183">
        <f t="shared" si="6"/>
        <v>0</v>
      </c>
      <c r="H54" s="183">
        <v>0</v>
      </c>
      <c r="I54" s="185" t="s">
        <v>117</v>
      </c>
      <c r="J54" s="187"/>
      <c r="K54" s="187"/>
      <c r="L54" s="187"/>
      <c r="M54" s="187"/>
      <c r="N54" s="187"/>
      <c r="O54" s="187"/>
      <c r="P54" s="187"/>
      <c r="Q54" s="335"/>
    </row>
    <row r="55" spans="1:17" s="199" customFormat="1" ht="15" customHeight="1">
      <c r="A55" s="325"/>
      <c r="B55" s="341"/>
      <c r="C55" s="329"/>
      <c r="D55" s="182" t="s">
        <v>105</v>
      </c>
      <c r="E55" s="183">
        <v>0</v>
      </c>
      <c r="F55" s="183">
        <v>0</v>
      </c>
      <c r="G55" s="183">
        <f t="shared" si="6"/>
        <v>0</v>
      </c>
      <c r="H55" s="183">
        <v>0</v>
      </c>
      <c r="I55" s="185" t="s">
        <v>117</v>
      </c>
      <c r="J55" s="187"/>
      <c r="K55" s="187"/>
      <c r="L55" s="187"/>
      <c r="M55" s="187"/>
      <c r="N55" s="187"/>
      <c r="O55" s="187"/>
      <c r="P55" s="187"/>
      <c r="Q55" s="193"/>
    </row>
    <row r="56" spans="1:17" s="199" customFormat="1" ht="15" customHeight="1">
      <c r="A56" s="325"/>
      <c r="B56" s="330" t="s">
        <v>9</v>
      </c>
      <c r="C56" s="292" t="s">
        <v>201</v>
      </c>
      <c r="D56" s="182" t="s">
        <v>92</v>
      </c>
      <c r="E56" s="183">
        <f>E57+E58</f>
        <v>21606048.655000001</v>
      </c>
      <c r="F56" s="190">
        <f>F57+F58</f>
        <v>21441564.431000002</v>
      </c>
      <c r="G56" s="183">
        <f t="shared" si="6"/>
        <v>-164484.22399999946</v>
      </c>
      <c r="H56" s="183">
        <f>H57+H58</f>
        <v>21320173.403999999</v>
      </c>
      <c r="I56" s="185">
        <f t="shared" si="4"/>
        <v>99.433999999999997</v>
      </c>
      <c r="J56" s="187">
        <v>90</v>
      </c>
      <c r="K56" s="187">
        <v>90</v>
      </c>
      <c r="L56" s="191">
        <f t="shared" ref="L56:L96" si="7">K56*100/J56</f>
        <v>100</v>
      </c>
      <c r="M56" s="187">
        <v>9</v>
      </c>
      <c r="N56" s="187">
        <v>9</v>
      </c>
      <c r="O56" s="187">
        <v>26</v>
      </c>
      <c r="P56" s="187">
        <v>26</v>
      </c>
      <c r="Q56" s="187" t="s">
        <v>83</v>
      </c>
    </row>
    <row r="57" spans="1:17" s="199" customFormat="1" ht="15" customHeight="1">
      <c r="A57" s="325"/>
      <c r="B57" s="331"/>
      <c r="C57" s="306"/>
      <c r="D57" s="182" t="s">
        <v>94</v>
      </c>
      <c r="E57" s="183">
        <v>3259620.963</v>
      </c>
      <c r="F57" s="183">
        <v>3219296.3859999999</v>
      </c>
      <c r="G57" s="183">
        <f t="shared" si="6"/>
        <v>-40324.577000000048</v>
      </c>
      <c r="H57" s="183">
        <v>3206002.7719999999</v>
      </c>
      <c r="I57" s="185">
        <f t="shared" si="4"/>
        <v>99.587000000000003</v>
      </c>
      <c r="J57" s="187"/>
      <c r="K57" s="187"/>
      <c r="L57" s="187"/>
      <c r="M57" s="187"/>
      <c r="N57" s="187"/>
      <c r="O57" s="187"/>
      <c r="P57" s="187"/>
      <c r="Q57" s="193"/>
    </row>
    <row r="58" spans="1:17" s="199" customFormat="1" ht="15" customHeight="1">
      <c r="A58" s="325"/>
      <c r="B58" s="331"/>
      <c r="C58" s="306"/>
      <c r="D58" s="182" t="s">
        <v>93</v>
      </c>
      <c r="E58" s="183">
        <v>18346427.692000002</v>
      </c>
      <c r="F58" s="190">
        <v>18222268.045000002</v>
      </c>
      <c r="G58" s="183">
        <f t="shared" si="6"/>
        <v>-124159.64699999988</v>
      </c>
      <c r="H58" s="183">
        <v>18114170.631999999</v>
      </c>
      <c r="I58" s="185">
        <f t="shared" si="4"/>
        <v>99.406999999999996</v>
      </c>
      <c r="J58" s="187"/>
      <c r="K58" s="187"/>
      <c r="L58" s="187"/>
      <c r="M58" s="187"/>
      <c r="N58" s="187"/>
      <c r="O58" s="187"/>
      <c r="P58" s="187"/>
      <c r="Q58" s="193"/>
    </row>
    <row r="59" spans="1:17" s="199" customFormat="1" ht="15" hidden="1" customHeight="1">
      <c r="A59" s="325"/>
      <c r="B59" s="331"/>
      <c r="C59" s="306"/>
      <c r="D59" s="182" t="s">
        <v>104</v>
      </c>
      <c r="E59" s="183">
        <v>0</v>
      </c>
      <c r="F59" s="183">
        <v>0</v>
      </c>
      <c r="G59" s="183">
        <f t="shared" si="6"/>
        <v>0</v>
      </c>
      <c r="H59" s="183">
        <v>0</v>
      </c>
      <c r="I59" s="185" t="s">
        <v>117</v>
      </c>
      <c r="J59" s="187"/>
      <c r="K59" s="187"/>
      <c r="L59" s="187"/>
      <c r="M59" s="187"/>
      <c r="N59" s="187"/>
      <c r="O59" s="187"/>
      <c r="P59" s="187"/>
      <c r="Q59" s="193"/>
    </row>
    <row r="60" spans="1:17" s="199" customFormat="1" ht="15" hidden="1" customHeight="1">
      <c r="A60" s="325"/>
      <c r="B60" s="332"/>
      <c r="C60" s="293"/>
      <c r="D60" s="182" t="s">
        <v>105</v>
      </c>
      <c r="E60" s="183">
        <v>0</v>
      </c>
      <c r="F60" s="183">
        <v>0</v>
      </c>
      <c r="G60" s="183">
        <f t="shared" si="6"/>
        <v>0</v>
      </c>
      <c r="H60" s="183">
        <v>0</v>
      </c>
      <c r="I60" s="185" t="s">
        <v>117</v>
      </c>
      <c r="J60" s="187"/>
      <c r="K60" s="187"/>
      <c r="L60" s="187"/>
      <c r="M60" s="187"/>
      <c r="N60" s="187"/>
      <c r="O60" s="187"/>
      <c r="P60" s="187"/>
      <c r="Q60" s="193"/>
    </row>
    <row r="61" spans="1:17" s="199" customFormat="1" ht="15" customHeight="1">
      <c r="A61" s="325"/>
      <c r="B61" s="330" t="s">
        <v>138</v>
      </c>
      <c r="C61" s="292" t="s">
        <v>201</v>
      </c>
      <c r="D61" s="182" t="s">
        <v>92</v>
      </c>
      <c r="E61" s="183">
        <f>E62+E63</f>
        <v>679319.91399999999</v>
      </c>
      <c r="F61" s="183">
        <f>F62+F63</f>
        <v>679385.54700000002</v>
      </c>
      <c r="G61" s="183">
        <f t="shared" si="6"/>
        <v>65.633000000030734</v>
      </c>
      <c r="H61" s="183">
        <f>H62+H63</f>
        <v>678518.04200000002</v>
      </c>
      <c r="I61" s="185">
        <f t="shared" si="4"/>
        <v>99.872</v>
      </c>
      <c r="J61" s="187">
        <v>25</v>
      </c>
      <c r="K61" s="187">
        <v>25</v>
      </c>
      <c r="L61" s="191">
        <f t="shared" si="7"/>
        <v>100</v>
      </c>
      <c r="M61" s="187">
        <v>5</v>
      </c>
      <c r="N61" s="187">
        <v>5</v>
      </c>
      <c r="O61" s="187">
        <v>11</v>
      </c>
      <c r="P61" s="187">
        <v>11</v>
      </c>
      <c r="Q61" s="187" t="s">
        <v>83</v>
      </c>
    </row>
    <row r="62" spans="1:17" s="199" customFormat="1" ht="15" customHeight="1">
      <c r="A62" s="325"/>
      <c r="B62" s="331"/>
      <c r="C62" s="306"/>
      <c r="D62" s="182" t="s">
        <v>94</v>
      </c>
      <c r="E62" s="183">
        <v>40847.800000000003</v>
      </c>
      <c r="F62" s="183">
        <v>40847.800000000003</v>
      </c>
      <c r="G62" s="183">
        <f t="shared" si="6"/>
        <v>0</v>
      </c>
      <c r="H62" s="183">
        <v>40847.800000000003</v>
      </c>
      <c r="I62" s="185">
        <f t="shared" si="4"/>
        <v>100</v>
      </c>
      <c r="J62" s="187"/>
      <c r="K62" s="187"/>
      <c r="L62" s="187"/>
      <c r="M62" s="187"/>
      <c r="N62" s="187"/>
      <c r="O62" s="187"/>
      <c r="P62" s="187"/>
      <c r="Q62" s="193"/>
    </row>
    <row r="63" spans="1:17" s="199" customFormat="1" ht="15" customHeight="1">
      <c r="A63" s="325"/>
      <c r="B63" s="331"/>
      <c r="C63" s="306"/>
      <c r="D63" s="182" t="s">
        <v>93</v>
      </c>
      <c r="E63" s="183">
        <v>638472.11399999994</v>
      </c>
      <c r="F63" s="183">
        <v>638537.74699999997</v>
      </c>
      <c r="G63" s="183">
        <f t="shared" si="6"/>
        <v>65.633000000030734</v>
      </c>
      <c r="H63" s="183">
        <v>637670.24199999997</v>
      </c>
      <c r="I63" s="185">
        <f t="shared" si="4"/>
        <v>99.864000000000004</v>
      </c>
      <c r="J63" s="187"/>
      <c r="K63" s="187"/>
      <c r="L63" s="187"/>
      <c r="M63" s="187"/>
      <c r="N63" s="187"/>
      <c r="O63" s="187"/>
      <c r="P63" s="187"/>
      <c r="Q63" s="193"/>
    </row>
    <row r="64" spans="1:17" s="199" customFormat="1" ht="15" hidden="1" customHeight="1">
      <c r="A64" s="325"/>
      <c r="B64" s="331"/>
      <c r="C64" s="306"/>
      <c r="D64" s="182" t="s">
        <v>104</v>
      </c>
      <c r="E64" s="183">
        <v>0</v>
      </c>
      <c r="F64" s="183">
        <v>0</v>
      </c>
      <c r="G64" s="183">
        <f t="shared" si="6"/>
        <v>0</v>
      </c>
      <c r="H64" s="183">
        <v>0</v>
      </c>
      <c r="I64" s="185" t="s">
        <v>117</v>
      </c>
      <c r="J64" s="187"/>
      <c r="K64" s="187"/>
      <c r="L64" s="187"/>
      <c r="M64" s="187"/>
      <c r="N64" s="187"/>
      <c r="O64" s="187"/>
      <c r="P64" s="187"/>
      <c r="Q64" s="193"/>
    </row>
    <row r="65" spans="1:17" s="199" customFormat="1" ht="15" hidden="1" customHeight="1">
      <c r="A65" s="325"/>
      <c r="B65" s="332"/>
      <c r="C65" s="293"/>
      <c r="D65" s="182" t="s">
        <v>105</v>
      </c>
      <c r="E65" s="183">
        <v>0</v>
      </c>
      <c r="F65" s="183">
        <v>0</v>
      </c>
      <c r="G65" s="183">
        <f t="shared" si="6"/>
        <v>0</v>
      </c>
      <c r="H65" s="183">
        <v>0</v>
      </c>
      <c r="I65" s="185" t="s">
        <v>117</v>
      </c>
      <c r="J65" s="187"/>
      <c r="K65" s="187"/>
      <c r="L65" s="187"/>
      <c r="M65" s="187"/>
      <c r="N65" s="187"/>
      <c r="O65" s="187"/>
      <c r="P65" s="187"/>
      <c r="Q65" s="193"/>
    </row>
    <row r="66" spans="1:17" s="199" customFormat="1" ht="15" customHeight="1">
      <c r="A66" s="325"/>
      <c r="B66" s="330" t="s">
        <v>10</v>
      </c>
      <c r="C66" s="292" t="s">
        <v>201</v>
      </c>
      <c r="D66" s="182" t="s">
        <v>92</v>
      </c>
      <c r="E66" s="183">
        <f>E67+E68</f>
        <v>2769945.594</v>
      </c>
      <c r="F66" s="190">
        <f>F67+F68</f>
        <v>2767183.9410000001</v>
      </c>
      <c r="G66" s="183">
        <f t="shared" si="6"/>
        <v>-2761.6529999999329</v>
      </c>
      <c r="H66" s="183">
        <f>H67+H68</f>
        <v>2764162.47</v>
      </c>
      <c r="I66" s="185">
        <f t="shared" si="4"/>
        <v>99.891000000000005</v>
      </c>
      <c r="J66" s="187">
        <v>12</v>
      </c>
      <c r="K66" s="187">
        <v>12</v>
      </c>
      <c r="L66" s="191">
        <f t="shared" si="7"/>
        <v>100</v>
      </c>
      <c r="M66" s="187">
        <v>10</v>
      </c>
      <c r="N66" s="187">
        <v>10</v>
      </c>
      <c r="O66" s="187">
        <v>15</v>
      </c>
      <c r="P66" s="187">
        <v>15</v>
      </c>
      <c r="Q66" s="187" t="s">
        <v>83</v>
      </c>
    </row>
    <row r="67" spans="1:17" s="199" customFormat="1" ht="15" customHeight="1">
      <c r="A67" s="325"/>
      <c r="B67" s="331"/>
      <c r="C67" s="306"/>
      <c r="D67" s="182" t="s">
        <v>94</v>
      </c>
      <c r="E67" s="183">
        <v>72737.137000000002</v>
      </c>
      <c r="F67" s="183">
        <v>67631.380999999994</v>
      </c>
      <c r="G67" s="183">
        <f t="shared" si="6"/>
        <v>-5105.7560000000085</v>
      </c>
      <c r="H67" s="183">
        <v>67605.728000000003</v>
      </c>
      <c r="I67" s="185">
        <f t="shared" si="4"/>
        <v>99.962000000000003</v>
      </c>
      <c r="J67" s="187"/>
      <c r="K67" s="187"/>
      <c r="L67" s="187"/>
      <c r="M67" s="187"/>
      <c r="N67" s="187"/>
      <c r="O67" s="187"/>
      <c r="P67" s="187"/>
      <c r="Q67" s="193"/>
    </row>
    <row r="68" spans="1:17" s="199" customFormat="1" ht="15" customHeight="1">
      <c r="A68" s="325"/>
      <c r="B68" s="331"/>
      <c r="C68" s="306"/>
      <c r="D68" s="182" t="s">
        <v>93</v>
      </c>
      <c r="E68" s="183">
        <v>2697208.4569999999</v>
      </c>
      <c r="F68" s="183">
        <v>2699552.56</v>
      </c>
      <c r="G68" s="183">
        <f t="shared" si="6"/>
        <v>2344.1030000001192</v>
      </c>
      <c r="H68" s="183">
        <v>2696556.7420000001</v>
      </c>
      <c r="I68" s="185">
        <f t="shared" si="4"/>
        <v>99.888999999999996</v>
      </c>
      <c r="J68" s="187"/>
      <c r="K68" s="187"/>
      <c r="L68" s="187"/>
      <c r="M68" s="187"/>
      <c r="N68" s="187"/>
      <c r="O68" s="187"/>
      <c r="P68" s="187"/>
      <c r="Q68" s="193"/>
    </row>
    <row r="69" spans="1:17" s="199" customFormat="1" ht="15" hidden="1" customHeight="1">
      <c r="A69" s="325"/>
      <c r="B69" s="331"/>
      <c r="C69" s="306"/>
      <c r="D69" s="182" t="s">
        <v>104</v>
      </c>
      <c r="E69" s="183">
        <v>0</v>
      </c>
      <c r="F69" s="183">
        <v>0</v>
      </c>
      <c r="G69" s="183">
        <f t="shared" si="6"/>
        <v>0</v>
      </c>
      <c r="H69" s="183">
        <v>0</v>
      </c>
      <c r="I69" s="185" t="s">
        <v>117</v>
      </c>
      <c r="J69" s="187"/>
      <c r="K69" s="187"/>
      <c r="L69" s="187"/>
      <c r="M69" s="187"/>
      <c r="N69" s="187"/>
      <c r="O69" s="187"/>
      <c r="P69" s="187"/>
      <c r="Q69" s="193"/>
    </row>
    <row r="70" spans="1:17" s="199" customFormat="1" ht="15" hidden="1" customHeight="1">
      <c r="A70" s="325"/>
      <c r="B70" s="332"/>
      <c r="C70" s="293"/>
      <c r="D70" s="182" t="s">
        <v>105</v>
      </c>
      <c r="E70" s="183">
        <v>0</v>
      </c>
      <c r="F70" s="183">
        <v>0</v>
      </c>
      <c r="G70" s="183">
        <f t="shared" si="6"/>
        <v>0</v>
      </c>
      <c r="H70" s="183">
        <v>0</v>
      </c>
      <c r="I70" s="185" t="s">
        <v>117</v>
      </c>
      <c r="J70" s="187"/>
      <c r="K70" s="187"/>
      <c r="L70" s="187"/>
      <c r="M70" s="187"/>
      <c r="N70" s="187"/>
      <c r="O70" s="187"/>
      <c r="P70" s="187"/>
      <c r="Q70" s="193"/>
    </row>
    <row r="71" spans="1:17" s="199" customFormat="1" ht="15" customHeight="1">
      <c r="A71" s="325"/>
      <c r="B71" s="330" t="s">
        <v>11</v>
      </c>
      <c r="C71" s="292" t="s">
        <v>201</v>
      </c>
      <c r="D71" s="182" t="s">
        <v>92</v>
      </c>
      <c r="E71" s="183">
        <f>E72+E73</f>
        <v>9420.84</v>
      </c>
      <c r="F71" s="183">
        <f>F72+F73</f>
        <v>9420.84</v>
      </c>
      <c r="G71" s="183">
        <f t="shared" si="6"/>
        <v>0</v>
      </c>
      <c r="H71" s="183">
        <f>H72+H73</f>
        <v>9420.84</v>
      </c>
      <c r="I71" s="185">
        <f t="shared" si="4"/>
        <v>100</v>
      </c>
      <c r="J71" s="187">
        <v>2</v>
      </c>
      <c r="K71" s="187">
        <v>2</v>
      </c>
      <c r="L71" s="187">
        <f t="shared" si="7"/>
        <v>100</v>
      </c>
      <c r="M71" s="187">
        <v>2</v>
      </c>
      <c r="N71" s="187">
        <v>2</v>
      </c>
      <c r="O71" s="187">
        <v>2</v>
      </c>
      <c r="P71" s="187">
        <v>2</v>
      </c>
      <c r="Q71" s="187" t="s">
        <v>83</v>
      </c>
    </row>
    <row r="72" spans="1:17" s="199" customFormat="1" ht="15" customHeight="1">
      <c r="A72" s="325"/>
      <c r="B72" s="331"/>
      <c r="C72" s="306"/>
      <c r="D72" s="182" t="s">
        <v>94</v>
      </c>
      <c r="E72" s="183">
        <v>9387.2999999999993</v>
      </c>
      <c r="F72" s="183">
        <v>9387.2999999999993</v>
      </c>
      <c r="G72" s="183">
        <f t="shared" si="6"/>
        <v>0</v>
      </c>
      <c r="H72" s="183">
        <v>9387.2999999999993</v>
      </c>
      <c r="I72" s="185">
        <f t="shared" ref="I72:I87" si="8">ROUND(H72/F72 *100,3)</f>
        <v>100</v>
      </c>
      <c r="J72" s="187"/>
      <c r="K72" s="187"/>
      <c r="L72" s="187"/>
      <c r="M72" s="187"/>
      <c r="N72" s="187"/>
      <c r="O72" s="187"/>
      <c r="P72" s="187"/>
      <c r="Q72" s="187"/>
    </row>
    <row r="73" spans="1:17" s="199" customFormat="1" ht="15" customHeight="1">
      <c r="A73" s="325"/>
      <c r="B73" s="331"/>
      <c r="C73" s="306"/>
      <c r="D73" s="182" t="s">
        <v>93</v>
      </c>
      <c r="E73" s="183">
        <v>33.54</v>
      </c>
      <c r="F73" s="183">
        <v>33.54</v>
      </c>
      <c r="G73" s="183">
        <f t="shared" si="6"/>
        <v>0</v>
      </c>
      <c r="H73" s="183">
        <v>33.54</v>
      </c>
      <c r="I73" s="185">
        <f t="shared" si="8"/>
        <v>100</v>
      </c>
      <c r="J73" s="187"/>
      <c r="K73" s="187"/>
      <c r="L73" s="187"/>
      <c r="M73" s="187"/>
      <c r="N73" s="187"/>
      <c r="O73" s="187"/>
      <c r="P73" s="187"/>
      <c r="Q73" s="187"/>
    </row>
    <row r="74" spans="1:17" s="199" customFormat="1" ht="15" hidden="1" customHeight="1">
      <c r="A74" s="325"/>
      <c r="B74" s="331"/>
      <c r="C74" s="306"/>
      <c r="D74" s="182" t="s">
        <v>104</v>
      </c>
      <c r="E74" s="183">
        <v>0</v>
      </c>
      <c r="F74" s="183">
        <v>0</v>
      </c>
      <c r="G74" s="183">
        <f t="shared" si="6"/>
        <v>0</v>
      </c>
      <c r="H74" s="183">
        <v>0</v>
      </c>
      <c r="I74" s="185" t="s">
        <v>117</v>
      </c>
      <c r="J74" s="187"/>
      <c r="K74" s="187"/>
      <c r="L74" s="187"/>
      <c r="M74" s="187"/>
      <c r="N74" s="187"/>
      <c r="O74" s="187"/>
      <c r="P74" s="187"/>
      <c r="Q74" s="187"/>
    </row>
    <row r="75" spans="1:17" s="199" customFormat="1" ht="15" hidden="1" customHeight="1">
      <c r="A75" s="325"/>
      <c r="B75" s="332"/>
      <c r="C75" s="293"/>
      <c r="D75" s="182" t="s">
        <v>105</v>
      </c>
      <c r="E75" s="183">
        <v>0</v>
      </c>
      <c r="F75" s="183">
        <v>0</v>
      </c>
      <c r="G75" s="183">
        <f t="shared" si="6"/>
        <v>0</v>
      </c>
      <c r="H75" s="183">
        <v>0</v>
      </c>
      <c r="I75" s="185" t="s">
        <v>117</v>
      </c>
      <c r="J75" s="187"/>
      <c r="K75" s="187"/>
      <c r="L75" s="187"/>
      <c r="M75" s="187"/>
      <c r="N75" s="187"/>
      <c r="O75" s="187"/>
      <c r="P75" s="187"/>
      <c r="Q75" s="187"/>
    </row>
    <row r="76" spans="1:17" s="199" customFormat="1" ht="15" customHeight="1">
      <c r="A76" s="325"/>
      <c r="B76" s="330" t="s">
        <v>223</v>
      </c>
      <c r="C76" s="292" t="s">
        <v>201</v>
      </c>
      <c r="D76" s="182" t="s">
        <v>92</v>
      </c>
      <c r="E76" s="183">
        <f>E77+E78+E79</f>
        <v>205221.49400000001</v>
      </c>
      <c r="F76" s="183">
        <f>F77+F78+F79</f>
        <v>208669.71299999999</v>
      </c>
      <c r="G76" s="183"/>
      <c r="H76" s="183">
        <f>H77+H78+H79</f>
        <v>207950.77499999999</v>
      </c>
      <c r="I76" s="185">
        <f t="shared" ref="I76" si="9">ROUND(H76/F76 *100,3)</f>
        <v>99.655000000000001</v>
      </c>
      <c r="J76" s="187">
        <v>7</v>
      </c>
      <c r="K76" s="187">
        <v>7</v>
      </c>
      <c r="L76" s="187">
        <f t="shared" si="7"/>
        <v>100</v>
      </c>
      <c r="M76" s="187">
        <v>3</v>
      </c>
      <c r="N76" s="187">
        <v>3</v>
      </c>
      <c r="O76" s="187">
        <v>3</v>
      </c>
      <c r="P76" s="187">
        <v>3</v>
      </c>
      <c r="Q76" s="187" t="s">
        <v>83</v>
      </c>
    </row>
    <row r="77" spans="1:17" s="199" customFormat="1" ht="15" customHeight="1">
      <c r="A77" s="325"/>
      <c r="B77" s="331"/>
      <c r="C77" s="306"/>
      <c r="D77" s="182" t="s">
        <v>94</v>
      </c>
      <c r="E77" s="183">
        <v>0</v>
      </c>
      <c r="F77" s="183">
        <v>0</v>
      </c>
      <c r="G77" s="183"/>
      <c r="H77" s="183">
        <v>0</v>
      </c>
      <c r="I77" s="185" t="s">
        <v>117</v>
      </c>
      <c r="J77" s="187"/>
      <c r="K77" s="187"/>
      <c r="L77" s="187"/>
      <c r="M77" s="187"/>
      <c r="N77" s="187"/>
      <c r="O77" s="187"/>
      <c r="P77" s="187"/>
      <c r="Q77" s="187"/>
    </row>
    <row r="78" spans="1:17" s="199" customFormat="1" ht="15" customHeight="1">
      <c r="A78" s="325"/>
      <c r="B78" s="331"/>
      <c r="C78" s="306"/>
      <c r="D78" s="182" t="s">
        <v>93</v>
      </c>
      <c r="E78" s="183">
        <v>205221.49400000001</v>
      </c>
      <c r="F78" s="183">
        <v>208669.71299999999</v>
      </c>
      <c r="G78" s="183"/>
      <c r="H78" s="183">
        <v>207950.77499999999</v>
      </c>
      <c r="I78" s="185">
        <f t="shared" ref="I78" si="10">ROUND(H78/F78 *100,3)</f>
        <v>99.655000000000001</v>
      </c>
      <c r="J78" s="187"/>
      <c r="K78" s="187"/>
      <c r="L78" s="187"/>
      <c r="M78" s="187"/>
      <c r="N78" s="187"/>
      <c r="O78" s="187"/>
      <c r="P78" s="187"/>
      <c r="Q78" s="187"/>
    </row>
    <row r="79" spans="1:17" s="199" customFormat="1" ht="22.5" customHeight="1">
      <c r="A79" s="325"/>
      <c r="B79" s="332"/>
      <c r="C79" s="293"/>
      <c r="D79" s="182" t="s">
        <v>104</v>
      </c>
      <c r="E79" s="183">
        <v>0</v>
      </c>
      <c r="F79" s="183">
        <v>0</v>
      </c>
      <c r="G79" s="183"/>
      <c r="H79" s="183">
        <v>0</v>
      </c>
      <c r="I79" s="185" t="s">
        <v>117</v>
      </c>
      <c r="J79" s="187"/>
      <c r="K79" s="187"/>
      <c r="L79" s="187"/>
      <c r="M79" s="187"/>
      <c r="N79" s="187"/>
      <c r="O79" s="187"/>
      <c r="P79" s="187"/>
      <c r="Q79" s="187"/>
    </row>
    <row r="80" spans="1:17" s="199" customFormat="1" ht="15" customHeight="1">
      <c r="A80" s="325"/>
      <c r="B80" s="330" t="s">
        <v>224</v>
      </c>
      <c r="C80" s="292" t="s">
        <v>201</v>
      </c>
      <c r="D80" s="182" t="s">
        <v>92</v>
      </c>
      <c r="E80" s="183">
        <f t="shared" ref="E80:H80" si="11">E81+E82</f>
        <v>2205</v>
      </c>
      <c r="F80" s="183">
        <f t="shared" si="11"/>
        <v>2205</v>
      </c>
      <c r="G80" s="183">
        <f t="shared" si="6"/>
        <v>0</v>
      </c>
      <c r="H80" s="183">
        <f t="shared" si="11"/>
        <v>2205</v>
      </c>
      <c r="I80" s="185">
        <f t="shared" si="8"/>
        <v>100</v>
      </c>
      <c r="J80" s="187">
        <v>5</v>
      </c>
      <c r="K80" s="187">
        <v>5</v>
      </c>
      <c r="L80" s="187">
        <f t="shared" si="7"/>
        <v>100</v>
      </c>
      <c r="M80" s="187">
        <v>2</v>
      </c>
      <c r="N80" s="187">
        <v>2</v>
      </c>
      <c r="O80" s="187">
        <v>0</v>
      </c>
      <c r="P80" s="187">
        <v>0</v>
      </c>
      <c r="Q80" s="187" t="s">
        <v>83</v>
      </c>
    </row>
    <row r="81" spans="1:17" s="199" customFormat="1" ht="15" customHeight="1">
      <c r="A81" s="325"/>
      <c r="B81" s="331"/>
      <c r="C81" s="306"/>
      <c r="D81" s="182" t="s">
        <v>94</v>
      </c>
      <c r="E81" s="183">
        <v>0</v>
      </c>
      <c r="F81" s="183">
        <v>0</v>
      </c>
      <c r="G81" s="183">
        <f t="shared" si="6"/>
        <v>0</v>
      </c>
      <c r="H81" s="183">
        <v>0</v>
      </c>
      <c r="I81" s="185" t="s">
        <v>117</v>
      </c>
      <c r="J81" s="187"/>
      <c r="K81" s="187"/>
      <c r="L81" s="187"/>
      <c r="M81" s="187"/>
      <c r="N81" s="187"/>
      <c r="O81" s="187"/>
      <c r="P81" s="187"/>
      <c r="Q81" s="193"/>
    </row>
    <row r="82" spans="1:17" s="199" customFormat="1" ht="15" customHeight="1">
      <c r="A82" s="325"/>
      <c r="B82" s="331"/>
      <c r="C82" s="306"/>
      <c r="D82" s="182" t="s">
        <v>93</v>
      </c>
      <c r="E82" s="183">
        <v>2205</v>
      </c>
      <c r="F82" s="183">
        <v>2205</v>
      </c>
      <c r="G82" s="183">
        <f t="shared" si="6"/>
        <v>0</v>
      </c>
      <c r="H82" s="183">
        <v>2205</v>
      </c>
      <c r="I82" s="185">
        <f t="shared" si="8"/>
        <v>100</v>
      </c>
      <c r="J82" s="187"/>
      <c r="K82" s="187"/>
      <c r="L82" s="187"/>
      <c r="M82" s="187"/>
      <c r="N82" s="187"/>
      <c r="O82" s="187"/>
      <c r="P82" s="187"/>
      <c r="Q82" s="193"/>
    </row>
    <row r="83" spans="1:17" s="199" customFormat="1" ht="15" customHeight="1">
      <c r="A83" s="326"/>
      <c r="B83" s="332"/>
      <c r="C83" s="293"/>
      <c r="D83" s="182" t="s">
        <v>104</v>
      </c>
      <c r="E83" s="183">
        <v>0</v>
      </c>
      <c r="F83" s="183">
        <v>0</v>
      </c>
      <c r="G83" s="183">
        <f t="shared" si="6"/>
        <v>0</v>
      </c>
      <c r="H83" s="183">
        <v>0</v>
      </c>
      <c r="I83" s="185" t="s">
        <v>117</v>
      </c>
      <c r="J83" s="194"/>
      <c r="K83" s="187"/>
      <c r="L83" s="187"/>
      <c r="M83" s="187"/>
      <c r="N83" s="187"/>
      <c r="O83" s="187"/>
      <c r="P83" s="187"/>
      <c r="Q83" s="193"/>
    </row>
    <row r="84" spans="1:17" s="199" customFormat="1" ht="15" customHeight="1">
      <c r="A84" s="318">
        <v>3</v>
      </c>
      <c r="B84" s="317" t="s">
        <v>227</v>
      </c>
      <c r="C84" s="309" t="s">
        <v>201</v>
      </c>
      <c r="D84" s="177" t="s">
        <v>92</v>
      </c>
      <c r="E84" s="178">
        <f>E85+E86+E87</f>
        <v>939645.90200000012</v>
      </c>
      <c r="F84" s="178">
        <f>F85+F86+F87</f>
        <v>939645.90200000012</v>
      </c>
      <c r="G84" s="178">
        <f t="shared" si="6"/>
        <v>0</v>
      </c>
      <c r="H84" s="178">
        <f>H85+H86+H87</f>
        <v>939605.09600000014</v>
      </c>
      <c r="I84" s="179">
        <f t="shared" si="8"/>
        <v>99.995999999999995</v>
      </c>
      <c r="J84" s="180">
        <v>8</v>
      </c>
      <c r="K84" s="180">
        <v>7</v>
      </c>
      <c r="L84" s="181">
        <f>K84/J84*100</f>
        <v>87.5</v>
      </c>
      <c r="M84" s="180">
        <v>5</v>
      </c>
      <c r="N84" s="180">
        <v>5</v>
      </c>
      <c r="O84" s="180">
        <v>5</v>
      </c>
      <c r="P84" s="180">
        <v>5</v>
      </c>
      <c r="Q84" s="324" t="s">
        <v>126</v>
      </c>
    </row>
    <row r="85" spans="1:17" s="199" customFormat="1" ht="15" customHeight="1">
      <c r="A85" s="318"/>
      <c r="B85" s="317"/>
      <c r="C85" s="309"/>
      <c r="D85" s="182" t="s">
        <v>94</v>
      </c>
      <c r="E85" s="183">
        <v>439593.7</v>
      </c>
      <c r="F85" s="183">
        <v>439593.7</v>
      </c>
      <c r="G85" s="183">
        <f t="shared" si="6"/>
        <v>0</v>
      </c>
      <c r="H85" s="183">
        <v>439593.7</v>
      </c>
      <c r="I85" s="185">
        <f t="shared" si="8"/>
        <v>100</v>
      </c>
      <c r="J85" s="187"/>
      <c r="K85" s="187"/>
      <c r="L85" s="187"/>
      <c r="M85" s="187"/>
      <c r="N85" s="187"/>
      <c r="O85" s="187"/>
      <c r="P85" s="187"/>
      <c r="Q85" s="325"/>
    </row>
    <row r="86" spans="1:17" s="199" customFormat="1" ht="15" customHeight="1">
      <c r="A86" s="318"/>
      <c r="B86" s="317"/>
      <c r="C86" s="309"/>
      <c r="D86" s="182" t="s">
        <v>93</v>
      </c>
      <c r="E86" s="183">
        <v>452290.16700000002</v>
      </c>
      <c r="F86" s="183">
        <v>452290.16700000002</v>
      </c>
      <c r="G86" s="183">
        <f t="shared" si="6"/>
        <v>0</v>
      </c>
      <c r="H86" s="183">
        <v>452290.16700000002</v>
      </c>
      <c r="I86" s="185">
        <f t="shared" si="8"/>
        <v>100</v>
      </c>
      <c r="J86" s="187"/>
      <c r="K86" s="187"/>
      <c r="L86" s="187"/>
      <c r="M86" s="187"/>
      <c r="N86" s="187"/>
      <c r="O86" s="187"/>
      <c r="P86" s="187"/>
      <c r="Q86" s="325"/>
    </row>
    <row r="87" spans="1:17" s="199" customFormat="1" ht="56.25" customHeight="1">
      <c r="A87" s="318"/>
      <c r="B87" s="317"/>
      <c r="C87" s="309"/>
      <c r="D87" s="231" t="s">
        <v>105</v>
      </c>
      <c r="E87" s="232">
        <v>47762.035000000003</v>
      </c>
      <c r="F87" s="232">
        <v>47762.035000000003</v>
      </c>
      <c r="G87" s="232">
        <f t="shared" si="6"/>
        <v>0</v>
      </c>
      <c r="H87" s="232">
        <v>47721.228999999999</v>
      </c>
      <c r="I87" s="262">
        <f t="shared" si="8"/>
        <v>99.915000000000006</v>
      </c>
      <c r="J87" s="187"/>
      <c r="K87" s="187"/>
      <c r="L87" s="187"/>
      <c r="M87" s="187"/>
      <c r="N87" s="187"/>
      <c r="O87" s="187"/>
      <c r="P87" s="187"/>
      <c r="Q87" s="326"/>
    </row>
    <row r="88" spans="1:17" s="199" customFormat="1" ht="15" customHeight="1">
      <c r="A88" s="305">
        <v>4</v>
      </c>
      <c r="B88" s="317" t="s">
        <v>13</v>
      </c>
      <c r="C88" s="327" t="s">
        <v>199</v>
      </c>
      <c r="D88" s="177" t="s">
        <v>92</v>
      </c>
      <c r="E88" s="178">
        <f>E92+E96+E100+E104+E108+E112</f>
        <v>12199332.559</v>
      </c>
      <c r="F88" s="178">
        <f>F92+F96+F100+F104+F108+F112</f>
        <v>11938593.015000001</v>
      </c>
      <c r="G88" s="178">
        <f t="shared" si="6"/>
        <v>-260739.54399999976</v>
      </c>
      <c r="H88" s="178">
        <f>H92+H96+H100+H104+H108+H112</f>
        <v>11790247.045</v>
      </c>
      <c r="I88" s="181">
        <f t="shared" ref="I88:I118" si="12">ROUND(H88/F88 *100,3)</f>
        <v>98.757000000000005</v>
      </c>
      <c r="J88" s="180">
        <v>51</v>
      </c>
      <c r="K88" s="180">
        <v>43</v>
      </c>
      <c r="L88" s="181">
        <f t="shared" si="7"/>
        <v>84.313725490196077</v>
      </c>
      <c r="M88" s="180">
        <v>51</v>
      </c>
      <c r="N88" s="180">
        <v>51</v>
      </c>
      <c r="O88" s="180">
        <v>104</v>
      </c>
      <c r="P88" s="180">
        <v>101</v>
      </c>
      <c r="Q88" s="324" t="s">
        <v>126</v>
      </c>
    </row>
    <row r="89" spans="1:17" s="199" customFormat="1" ht="15" customHeight="1">
      <c r="A89" s="305"/>
      <c r="B89" s="317"/>
      <c r="C89" s="328"/>
      <c r="D89" s="182" t="s">
        <v>94</v>
      </c>
      <c r="E89" s="183">
        <v>3225780.3</v>
      </c>
      <c r="F89" s="183">
        <v>3037250.6</v>
      </c>
      <c r="G89" s="183">
        <f t="shared" si="6"/>
        <v>-188529.69999999972</v>
      </c>
      <c r="H89" s="183">
        <v>2972205.8820000002</v>
      </c>
      <c r="I89" s="188">
        <f t="shared" si="12"/>
        <v>97.858000000000004</v>
      </c>
      <c r="J89" s="186">
        <v>2</v>
      </c>
      <c r="K89" s="187">
        <v>2</v>
      </c>
      <c r="L89" s="187"/>
      <c r="M89" s="187"/>
      <c r="N89" s="187"/>
      <c r="O89" s="187"/>
      <c r="P89" s="187"/>
      <c r="Q89" s="325"/>
    </row>
    <row r="90" spans="1:17" s="199" customFormat="1" ht="15" customHeight="1">
      <c r="A90" s="305"/>
      <c r="B90" s="317"/>
      <c r="C90" s="328"/>
      <c r="D90" s="182" t="s">
        <v>93</v>
      </c>
      <c r="E90" s="183">
        <v>8973552.2589999996</v>
      </c>
      <c r="F90" s="183">
        <v>8901342.4149999991</v>
      </c>
      <c r="G90" s="183">
        <f t="shared" si="6"/>
        <v>-72209.844000000507</v>
      </c>
      <c r="H90" s="183">
        <v>8818041.1630000006</v>
      </c>
      <c r="I90" s="188">
        <f t="shared" si="12"/>
        <v>99.063999999999993</v>
      </c>
      <c r="J90" s="187"/>
      <c r="K90" s="187"/>
      <c r="L90" s="187"/>
      <c r="M90" s="187"/>
      <c r="N90" s="187"/>
      <c r="O90" s="187"/>
      <c r="P90" s="187"/>
      <c r="Q90" s="325"/>
    </row>
    <row r="91" spans="1:17" s="199" customFormat="1" ht="20.25" customHeight="1">
      <c r="A91" s="305"/>
      <c r="B91" s="317"/>
      <c r="C91" s="329"/>
      <c r="D91" s="182" t="s">
        <v>104</v>
      </c>
      <c r="E91" s="183">
        <v>0</v>
      </c>
      <c r="F91" s="183">
        <v>0</v>
      </c>
      <c r="G91" s="183">
        <f t="shared" si="6"/>
        <v>0</v>
      </c>
      <c r="H91" s="183">
        <v>0</v>
      </c>
      <c r="I91" s="188" t="s">
        <v>117</v>
      </c>
      <c r="J91" s="187"/>
      <c r="K91" s="187"/>
      <c r="L91" s="187"/>
      <c r="M91" s="187"/>
      <c r="N91" s="187"/>
      <c r="O91" s="187"/>
      <c r="P91" s="187"/>
      <c r="Q91" s="326"/>
    </row>
    <row r="92" spans="1:17" s="199" customFormat="1" ht="15" customHeight="1">
      <c r="A92" s="305"/>
      <c r="B92" s="307" t="s">
        <v>14</v>
      </c>
      <c r="C92" s="292" t="s">
        <v>199</v>
      </c>
      <c r="D92" s="182" t="s">
        <v>92</v>
      </c>
      <c r="E92" s="183">
        <f>E93+E94</f>
        <v>3914121.22</v>
      </c>
      <c r="F92" s="183">
        <f>F93+F94</f>
        <v>3561687.9610000001</v>
      </c>
      <c r="G92" s="183">
        <f t="shared" si="6"/>
        <v>-352433.25900000008</v>
      </c>
      <c r="H92" s="183">
        <f>H93+H94</f>
        <v>3520135.625</v>
      </c>
      <c r="I92" s="188">
        <f t="shared" si="12"/>
        <v>98.832999999999998</v>
      </c>
      <c r="J92" s="187">
        <v>8</v>
      </c>
      <c r="K92" s="187">
        <v>8</v>
      </c>
      <c r="L92" s="191">
        <f t="shared" si="7"/>
        <v>100</v>
      </c>
      <c r="M92" s="187">
        <v>21</v>
      </c>
      <c r="N92" s="187">
        <v>21</v>
      </c>
      <c r="O92" s="187">
        <v>31</v>
      </c>
      <c r="P92" s="187">
        <v>31</v>
      </c>
      <c r="Q92" s="265"/>
    </row>
    <row r="93" spans="1:17" s="199" customFormat="1" ht="15" customHeight="1">
      <c r="A93" s="305"/>
      <c r="B93" s="307"/>
      <c r="C93" s="306"/>
      <c r="D93" s="182" t="s">
        <v>94</v>
      </c>
      <c r="E93" s="183">
        <v>1282703.1000000001</v>
      </c>
      <c r="F93" s="183">
        <v>1014845.7</v>
      </c>
      <c r="G93" s="183">
        <f t="shared" si="6"/>
        <v>-267857.40000000014</v>
      </c>
      <c r="H93" s="183">
        <v>995240.38100000005</v>
      </c>
      <c r="I93" s="188">
        <f t="shared" si="12"/>
        <v>98.067999999999998</v>
      </c>
      <c r="J93" s="187"/>
      <c r="K93" s="187"/>
      <c r="L93" s="187"/>
      <c r="M93" s="187"/>
      <c r="N93" s="187"/>
      <c r="O93" s="187"/>
      <c r="P93" s="187"/>
      <c r="Q93" s="266"/>
    </row>
    <row r="94" spans="1:17" s="199" customFormat="1" ht="15" customHeight="1">
      <c r="A94" s="305"/>
      <c r="B94" s="307"/>
      <c r="C94" s="306"/>
      <c r="D94" s="182" t="s">
        <v>93</v>
      </c>
      <c r="E94" s="183">
        <v>2631418.12</v>
      </c>
      <c r="F94" s="183">
        <v>2546842.2609999999</v>
      </c>
      <c r="G94" s="183">
        <f t="shared" si="6"/>
        <v>-84575.859000000171</v>
      </c>
      <c r="H94" s="183">
        <v>2524895.2439999999</v>
      </c>
      <c r="I94" s="3">
        <f t="shared" si="12"/>
        <v>99.138000000000005</v>
      </c>
      <c r="J94" s="187"/>
      <c r="K94" s="187"/>
      <c r="L94" s="187"/>
      <c r="M94" s="187"/>
      <c r="N94" s="187"/>
      <c r="O94" s="187"/>
      <c r="P94" s="187"/>
      <c r="Q94" s="189"/>
    </row>
    <row r="95" spans="1:17" s="199" customFormat="1" ht="15" customHeight="1">
      <c r="A95" s="305"/>
      <c r="B95" s="307"/>
      <c r="C95" s="293"/>
      <c r="D95" s="182" t="s">
        <v>104</v>
      </c>
      <c r="E95" s="183">
        <v>0</v>
      </c>
      <c r="F95" s="183">
        <v>0</v>
      </c>
      <c r="G95" s="183">
        <f t="shared" si="6"/>
        <v>0</v>
      </c>
      <c r="H95" s="183">
        <v>0</v>
      </c>
      <c r="I95" s="3" t="s">
        <v>117</v>
      </c>
      <c r="J95" s="187"/>
      <c r="K95" s="187"/>
      <c r="L95" s="187"/>
      <c r="M95" s="187"/>
      <c r="N95" s="187"/>
      <c r="O95" s="187"/>
      <c r="P95" s="187"/>
      <c r="Q95" s="189"/>
    </row>
    <row r="96" spans="1:17" s="199" customFormat="1" ht="15" customHeight="1">
      <c r="A96" s="305"/>
      <c r="B96" s="307" t="s">
        <v>15</v>
      </c>
      <c r="C96" s="292" t="s">
        <v>199</v>
      </c>
      <c r="D96" s="182" t="s">
        <v>92</v>
      </c>
      <c r="E96" s="183">
        <f>E97+E98</f>
        <v>2572825.0329999998</v>
      </c>
      <c r="F96" s="183">
        <f>F97+F98</f>
        <v>2972761.8190000001</v>
      </c>
      <c r="G96" s="183">
        <f t="shared" si="6"/>
        <v>399936.78600000031</v>
      </c>
      <c r="H96" s="183">
        <f>H97+H98</f>
        <v>2950024.548</v>
      </c>
      <c r="I96" s="3">
        <f t="shared" si="12"/>
        <v>99.234999999999999</v>
      </c>
      <c r="J96" s="187">
        <v>9</v>
      </c>
      <c r="K96" s="187">
        <v>8</v>
      </c>
      <c r="L96" s="188">
        <f t="shared" si="7"/>
        <v>88.888888888888886</v>
      </c>
      <c r="M96" s="187">
        <v>6</v>
      </c>
      <c r="N96" s="187">
        <v>6</v>
      </c>
      <c r="O96" s="187">
        <v>11</v>
      </c>
      <c r="P96" s="187">
        <v>10</v>
      </c>
      <c r="Q96" s="189" t="s">
        <v>83</v>
      </c>
    </row>
    <row r="97" spans="1:17" s="199" customFormat="1" ht="15" customHeight="1">
      <c r="A97" s="305"/>
      <c r="B97" s="307"/>
      <c r="C97" s="306"/>
      <c r="D97" s="182" t="s">
        <v>94</v>
      </c>
      <c r="E97" s="183">
        <v>319090.3</v>
      </c>
      <c r="F97" s="183">
        <v>573295.9</v>
      </c>
      <c r="G97" s="183">
        <f t="shared" si="6"/>
        <v>254205.60000000003</v>
      </c>
      <c r="H97" s="183">
        <v>567760.06999999995</v>
      </c>
      <c r="I97" s="3">
        <f t="shared" si="12"/>
        <v>99.034000000000006</v>
      </c>
      <c r="J97" s="187"/>
      <c r="K97" s="187"/>
      <c r="L97" s="187"/>
      <c r="M97" s="187"/>
      <c r="N97" s="187"/>
      <c r="O97" s="187"/>
      <c r="P97" s="187"/>
      <c r="Q97" s="189"/>
    </row>
    <row r="98" spans="1:17" s="199" customFormat="1" ht="15" customHeight="1">
      <c r="A98" s="305"/>
      <c r="B98" s="307"/>
      <c r="C98" s="306"/>
      <c r="D98" s="182" t="s">
        <v>93</v>
      </c>
      <c r="E98" s="183">
        <v>2253734.733</v>
      </c>
      <c r="F98" s="183">
        <v>2399465.9190000002</v>
      </c>
      <c r="G98" s="183">
        <f t="shared" si="6"/>
        <v>145731.18600000022</v>
      </c>
      <c r="H98" s="183">
        <v>2382264.4780000001</v>
      </c>
      <c r="I98" s="3">
        <f t="shared" si="12"/>
        <v>99.283000000000001</v>
      </c>
      <c r="J98" s="187"/>
      <c r="K98" s="187"/>
      <c r="L98" s="187"/>
      <c r="M98" s="187"/>
      <c r="N98" s="187"/>
      <c r="O98" s="187"/>
      <c r="P98" s="187"/>
      <c r="Q98" s="189"/>
    </row>
    <row r="99" spans="1:17" s="199" customFormat="1" ht="15" customHeight="1">
      <c r="A99" s="305"/>
      <c r="B99" s="307"/>
      <c r="C99" s="293"/>
      <c r="D99" s="182" t="s">
        <v>104</v>
      </c>
      <c r="E99" s="183">
        <v>0</v>
      </c>
      <c r="F99" s="183">
        <v>0</v>
      </c>
      <c r="G99" s="183">
        <f t="shared" si="6"/>
        <v>0</v>
      </c>
      <c r="H99" s="183">
        <v>0</v>
      </c>
      <c r="I99" s="3" t="s">
        <v>117</v>
      </c>
      <c r="J99" s="187"/>
      <c r="K99" s="187"/>
      <c r="L99" s="187"/>
      <c r="M99" s="187"/>
      <c r="N99" s="187"/>
      <c r="O99" s="187"/>
      <c r="P99" s="187"/>
      <c r="Q99" s="189"/>
    </row>
    <row r="100" spans="1:17" s="199" customFormat="1" ht="15" customHeight="1">
      <c r="A100" s="305"/>
      <c r="B100" s="307" t="s">
        <v>16</v>
      </c>
      <c r="C100" s="292" t="s">
        <v>199</v>
      </c>
      <c r="D100" s="182" t="s">
        <v>92</v>
      </c>
      <c r="E100" s="183">
        <f>E101+E102</f>
        <v>5419186.4359999998</v>
      </c>
      <c r="F100" s="183">
        <f>F101+F102</f>
        <v>5098539.9979999997</v>
      </c>
      <c r="G100" s="183">
        <f t="shared" si="6"/>
        <v>-320646.43800000008</v>
      </c>
      <c r="H100" s="183">
        <f>H101+H102</f>
        <v>5016725.5279999999</v>
      </c>
      <c r="I100" s="3">
        <f t="shared" si="12"/>
        <v>98.394999999999996</v>
      </c>
      <c r="J100" s="187">
        <v>13</v>
      </c>
      <c r="K100" s="187">
        <v>13</v>
      </c>
      <c r="L100" s="191">
        <f t="shared" ref="L100:L164" si="13">K100*100/J100</f>
        <v>100</v>
      </c>
      <c r="M100" s="187">
        <v>15</v>
      </c>
      <c r="N100" s="187">
        <v>15</v>
      </c>
      <c r="O100" s="187">
        <v>48</v>
      </c>
      <c r="P100" s="187">
        <v>47</v>
      </c>
      <c r="Q100" s="189" t="s">
        <v>83</v>
      </c>
    </row>
    <row r="101" spans="1:17" s="199" customFormat="1" ht="15" customHeight="1">
      <c r="A101" s="305"/>
      <c r="B101" s="307"/>
      <c r="C101" s="306"/>
      <c r="D101" s="182" t="s">
        <v>94</v>
      </c>
      <c r="E101" s="183">
        <v>1623986.9</v>
      </c>
      <c r="F101" s="183">
        <v>1449109</v>
      </c>
      <c r="G101" s="183">
        <f t="shared" si="6"/>
        <v>-174877.89999999991</v>
      </c>
      <c r="H101" s="183">
        <v>1409205.4310000001</v>
      </c>
      <c r="I101" s="3">
        <f t="shared" si="12"/>
        <v>97.245999999999995</v>
      </c>
      <c r="J101" s="187"/>
      <c r="K101" s="187"/>
      <c r="L101" s="187"/>
      <c r="M101" s="187"/>
      <c r="N101" s="187"/>
      <c r="O101" s="187"/>
      <c r="P101" s="187"/>
      <c r="Q101" s="189"/>
    </row>
    <row r="102" spans="1:17" s="199" customFormat="1" ht="15" customHeight="1">
      <c r="A102" s="305"/>
      <c r="B102" s="307"/>
      <c r="C102" s="306"/>
      <c r="D102" s="196" t="s">
        <v>93</v>
      </c>
      <c r="E102" s="197">
        <v>3795199.5359999998</v>
      </c>
      <c r="F102" s="197">
        <v>3649430.9980000001</v>
      </c>
      <c r="G102" s="197">
        <f t="shared" si="6"/>
        <v>-145768.53799999971</v>
      </c>
      <c r="H102" s="197">
        <v>3607520.0970000001</v>
      </c>
      <c r="I102" s="42">
        <f t="shared" si="12"/>
        <v>98.852000000000004</v>
      </c>
      <c r="J102" s="187"/>
      <c r="K102" s="187"/>
      <c r="L102" s="187"/>
      <c r="M102" s="187"/>
      <c r="N102" s="187"/>
      <c r="O102" s="187"/>
      <c r="P102" s="187"/>
      <c r="Q102" s="189"/>
    </row>
    <row r="103" spans="1:17" s="199" customFormat="1" ht="15" customHeight="1">
      <c r="A103" s="305"/>
      <c r="B103" s="307"/>
      <c r="C103" s="293"/>
      <c r="D103" s="182" t="s">
        <v>104</v>
      </c>
      <c r="E103" s="183">
        <v>0</v>
      </c>
      <c r="F103" s="183">
        <v>0</v>
      </c>
      <c r="G103" s="183">
        <f t="shared" si="6"/>
        <v>0</v>
      </c>
      <c r="H103" s="183">
        <v>0</v>
      </c>
      <c r="I103" s="3" t="s">
        <v>117</v>
      </c>
      <c r="J103" s="187"/>
      <c r="K103" s="187"/>
      <c r="L103" s="187"/>
      <c r="M103" s="187"/>
      <c r="N103" s="187"/>
      <c r="O103" s="187"/>
      <c r="P103" s="187"/>
      <c r="Q103" s="189"/>
    </row>
    <row r="104" spans="1:17" s="199" customFormat="1" ht="15" customHeight="1">
      <c r="A104" s="305"/>
      <c r="B104" s="307" t="s">
        <v>17</v>
      </c>
      <c r="C104" s="292" t="s">
        <v>199</v>
      </c>
      <c r="D104" s="182" t="s">
        <v>92</v>
      </c>
      <c r="E104" s="183">
        <f>E105+E106</f>
        <v>65943.910999999993</v>
      </c>
      <c r="F104" s="183">
        <f>F105+F106</f>
        <v>65943.910999999993</v>
      </c>
      <c r="G104" s="183">
        <f t="shared" si="6"/>
        <v>0</v>
      </c>
      <c r="H104" s="183">
        <f>H105+H106</f>
        <v>65782.668999999994</v>
      </c>
      <c r="I104" s="3">
        <f t="shared" si="12"/>
        <v>99.754999999999995</v>
      </c>
      <c r="J104" s="187">
        <v>4</v>
      </c>
      <c r="K104" s="187">
        <v>4</v>
      </c>
      <c r="L104" s="187">
        <f t="shared" si="13"/>
        <v>100</v>
      </c>
      <c r="M104" s="187">
        <v>3</v>
      </c>
      <c r="N104" s="187">
        <v>3</v>
      </c>
      <c r="O104" s="187">
        <v>3</v>
      </c>
      <c r="P104" s="187">
        <v>3</v>
      </c>
      <c r="Q104" s="189" t="s">
        <v>83</v>
      </c>
    </row>
    <row r="105" spans="1:17" s="199" customFormat="1" ht="15" customHeight="1">
      <c r="A105" s="305"/>
      <c r="B105" s="307"/>
      <c r="C105" s="306"/>
      <c r="D105" s="182" t="s">
        <v>94</v>
      </c>
      <c r="E105" s="183">
        <v>0</v>
      </c>
      <c r="F105" s="183">
        <v>0</v>
      </c>
      <c r="G105" s="183">
        <f t="shared" si="6"/>
        <v>0</v>
      </c>
      <c r="H105" s="183">
        <v>0</v>
      </c>
      <c r="I105" s="3" t="s">
        <v>117</v>
      </c>
      <c r="J105" s="187"/>
      <c r="K105" s="187"/>
      <c r="L105" s="187"/>
      <c r="M105" s="187"/>
      <c r="N105" s="187"/>
      <c r="O105" s="187"/>
      <c r="P105" s="187"/>
      <c r="Q105" s="189"/>
    </row>
    <row r="106" spans="1:17" s="199" customFormat="1" ht="15" customHeight="1">
      <c r="A106" s="305"/>
      <c r="B106" s="307"/>
      <c r="C106" s="306"/>
      <c r="D106" s="182" t="s">
        <v>93</v>
      </c>
      <c r="E106" s="183">
        <v>65943.910999999993</v>
      </c>
      <c r="F106" s="183">
        <v>65943.910999999993</v>
      </c>
      <c r="G106" s="183">
        <f t="shared" si="6"/>
        <v>0</v>
      </c>
      <c r="H106" s="183">
        <v>65782.668999999994</v>
      </c>
      <c r="I106" s="3">
        <f t="shared" si="12"/>
        <v>99.754999999999995</v>
      </c>
      <c r="J106" s="187"/>
      <c r="K106" s="187"/>
      <c r="L106" s="187"/>
      <c r="M106" s="187"/>
      <c r="N106" s="187"/>
      <c r="O106" s="187"/>
      <c r="P106" s="187"/>
      <c r="Q106" s="189"/>
    </row>
    <row r="107" spans="1:17" s="199" customFormat="1" ht="15" customHeight="1">
      <c r="A107" s="305"/>
      <c r="B107" s="307"/>
      <c r="C107" s="293"/>
      <c r="D107" s="182" t="s">
        <v>104</v>
      </c>
      <c r="E107" s="183">
        <v>0</v>
      </c>
      <c r="F107" s="183">
        <v>0</v>
      </c>
      <c r="G107" s="183">
        <f t="shared" si="6"/>
        <v>0</v>
      </c>
      <c r="H107" s="183">
        <v>0</v>
      </c>
      <c r="I107" s="3" t="s">
        <v>117</v>
      </c>
      <c r="J107" s="187"/>
      <c r="K107" s="187"/>
      <c r="L107" s="187"/>
      <c r="M107" s="187"/>
      <c r="N107" s="187"/>
      <c r="O107" s="187"/>
      <c r="P107" s="187"/>
      <c r="Q107" s="189"/>
    </row>
    <row r="108" spans="1:17" s="199" customFormat="1" ht="15" customHeight="1">
      <c r="A108" s="305"/>
      <c r="B108" s="307" t="s">
        <v>18</v>
      </c>
      <c r="C108" s="292" t="s">
        <v>199</v>
      </c>
      <c r="D108" s="182" t="s">
        <v>92</v>
      </c>
      <c r="E108" s="183">
        <f>E109+E110</f>
        <v>13075.351000000001</v>
      </c>
      <c r="F108" s="183">
        <f>F109+F110</f>
        <v>13075.351000000001</v>
      </c>
      <c r="G108" s="183">
        <f t="shared" si="6"/>
        <v>0</v>
      </c>
      <c r="H108" s="183">
        <f>H109+H110</f>
        <v>12063.885</v>
      </c>
      <c r="I108" s="3">
        <f t="shared" si="12"/>
        <v>92.263999999999996</v>
      </c>
      <c r="J108" s="187">
        <v>5</v>
      </c>
      <c r="K108" s="187">
        <v>5</v>
      </c>
      <c r="L108" s="187">
        <f t="shared" si="13"/>
        <v>100</v>
      </c>
      <c r="M108" s="187">
        <v>5</v>
      </c>
      <c r="N108" s="187">
        <v>5</v>
      </c>
      <c r="O108" s="187">
        <v>7</v>
      </c>
      <c r="P108" s="187">
        <v>7</v>
      </c>
      <c r="Q108" s="189" t="s">
        <v>83</v>
      </c>
    </row>
    <row r="109" spans="1:17" s="199" customFormat="1" ht="15" customHeight="1">
      <c r="A109" s="305"/>
      <c r="B109" s="307"/>
      <c r="C109" s="306"/>
      <c r="D109" s="182" t="s">
        <v>94</v>
      </c>
      <c r="E109" s="183">
        <v>0</v>
      </c>
      <c r="F109" s="183">
        <v>0</v>
      </c>
      <c r="G109" s="183">
        <f t="shared" si="6"/>
        <v>0</v>
      </c>
      <c r="H109" s="183">
        <f t="shared" si="6"/>
        <v>0</v>
      </c>
      <c r="I109" s="3" t="s">
        <v>117</v>
      </c>
      <c r="J109" s="187"/>
      <c r="K109" s="187"/>
      <c r="L109" s="187"/>
      <c r="M109" s="187"/>
      <c r="N109" s="187"/>
      <c r="O109" s="187"/>
      <c r="P109" s="187"/>
      <c r="Q109" s="192"/>
    </row>
    <row r="110" spans="1:17" s="199" customFormat="1" ht="15" customHeight="1">
      <c r="A110" s="305"/>
      <c r="B110" s="307"/>
      <c r="C110" s="306"/>
      <c r="D110" s="182" t="s">
        <v>93</v>
      </c>
      <c r="E110" s="183">
        <v>13075.351000000001</v>
      </c>
      <c r="F110" s="183">
        <v>13075.351000000001</v>
      </c>
      <c r="G110" s="183">
        <f t="shared" si="6"/>
        <v>0</v>
      </c>
      <c r="H110" s="183">
        <v>12063.885</v>
      </c>
      <c r="I110" s="3">
        <f t="shared" si="12"/>
        <v>92.263999999999996</v>
      </c>
      <c r="J110" s="187"/>
      <c r="K110" s="187"/>
      <c r="L110" s="187"/>
      <c r="M110" s="187"/>
      <c r="N110" s="187"/>
      <c r="O110" s="187"/>
      <c r="P110" s="187"/>
      <c r="Q110" s="192"/>
    </row>
    <row r="111" spans="1:17" s="199" customFormat="1" ht="15.75" customHeight="1">
      <c r="A111" s="305"/>
      <c r="B111" s="307"/>
      <c r="C111" s="293"/>
      <c r="D111" s="182" t="s">
        <v>104</v>
      </c>
      <c r="E111" s="183">
        <v>0</v>
      </c>
      <c r="F111" s="183">
        <v>0</v>
      </c>
      <c r="G111" s="183">
        <f t="shared" si="6"/>
        <v>0</v>
      </c>
      <c r="H111" s="183">
        <v>0</v>
      </c>
      <c r="I111" s="3" t="s">
        <v>117</v>
      </c>
      <c r="J111" s="187"/>
      <c r="K111" s="187"/>
      <c r="L111" s="187"/>
      <c r="M111" s="187"/>
      <c r="N111" s="187"/>
      <c r="O111" s="187"/>
      <c r="P111" s="187"/>
      <c r="Q111" s="192"/>
    </row>
    <row r="112" spans="1:17" s="199" customFormat="1" ht="15" customHeight="1">
      <c r="A112" s="305"/>
      <c r="B112" s="307" t="s">
        <v>19</v>
      </c>
      <c r="C112" s="292" t="s">
        <v>199</v>
      </c>
      <c r="D112" s="182" t="s">
        <v>92</v>
      </c>
      <c r="E112" s="183">
        <f>E113+E114</f>
        <v>214180.60800000001</v>
      </c>
      <c r="F112" s="183">
        <f>F113+F114</f>
        <v>226583.97500000001</v>
      </c>
      <c r="G112" s="183">
        <f t="shared" si="6"/>
        <v>12403.366999999998</v>
      </c>
      <c r="H112" s="183">
        <f>H113+H114</f>
        <v>225514.79</v>
      </c>
      <c r="I112" s="3">
        <f t="shared" si="12"/>
        <v>99.528000000000006</v>
      </c>
      <c r="J112" s="187">
        <v>10</v>
      </c>
      <c r="K112" s="187">
        <v>3</v>
      </c>
      <c r="L112" s="187">
        <f t="shared" si="13"/>
        <v>30</v>
      </c>
      <c r="M112" s="187">
        <v>1</v>
      </c>
      <c r="N112" s="187">
        <v>1</v>
      </c>
      <c r="O112" s="187">
        <v>4</v>
      </c>
      <c r="P112" s="187">
        <v>3</v>
      </c>
      <c r="Q112" s="192" t="s">
        <v>83</v>
      </c>
    </row>
    <row r="113" spans="1:17" s="199" customFormat="1" ht="15" customHeight="1">
      <c r="A113" s="305"/>
      <c r="B113" s="307"/>
      <c r="C113" s="306"/>
      <c r="D113" s="182" t="s">
        <v>94</v>
      </c>
      <c r="E113" s="183">
        <v>0</v>
      </c>
      <c r="F113" s="183">
        <v>0</v>
      </c>
      <c r="G113" s="183">
        <f t="shared" si="6"/>
        <v>0</v>
      </c>
      <c r="H113" s="183">
        <v>0</v>
      </c>
      <c r="I113" s="3" t="s">
        <v>117</v>
      </c>
      <c r="J113" s="187"/>
      <c r="K113" s="187"/>
      <c r="L113" s="187"/>
      <c r="M113" s="187"/>
      <c r="N113" s="187"/>
      <c r="O113" s="187"/>
      <c r="P113" s="187"/>
      <c r="Q113" s="192"/>
    </row>
    <row r="114" spans="1:17" s="199" customFormat="1" ht="15" customHeight="1">
      <c r="A114" s="305"/>
      <c r="B114" s="307"/>
      <c r="C114" s="306"/>
      <c r="D114" s="182" t="s">
        <v>93</v>
      </c>
      <c r="E114" s="183">
        <v>214180.60800000001</v>
      </c>
      <c r="F114" s="183">
        <v>226583.97500000001</v>
      </c>
      <c r="G114" s="183">
        <f t="shared" si="6"/>
        <v>12403.366999999998</v>
      </c>
      <c r="H114" s="183">
        <v>225514.79</v>
      </c>
      <c r="I114" s="3">
        <f t="shared" si="12"/>
        <v>99.528000000000006</v>
      </c>
      <c r="J114" s="187"/>
      <c r="K114" s="187"/>
      <c r="L114" s="187"/>
      <c r="M114" s="187"/>
      <c r="N114" s="187"/>
      <c r="O114" s="187"/>
      <c r="P114" s="187"/>
      <c r="Q114" s="192"/>
    </row>
    <row r="115" spans="1:17" s="199" customFormat="1" ht="15" customHeight="1">
      <c r="A115" s="305"/>
      <c r="B115" s="307"/>
      <c r="C115" s="293"/>
      <c r="D115" s="182" t="s">
        <v>104</v>
      </c>
      <c r="E115" s="183">
        <v>0</v>
      </c>
      <c r="F115" s="183">
        <v>0</v>
      </c>
      <c r="G115" s="183">
        <f t="shared" si="6"/>
        <v>0</v>
      </c>
      <c r="H115" s="183">
        <v>0</v>
      </c>
      <c r="I115" s="3" t="s">
        <v>117</v>
      </c>
      <c r="J115" s="187"/>
      <c r="K115" s="187"/>
      <c r="L115" s="187"/>
      <c r="M115" s="187"/>
      <c r="N115" s="187"/>
      <c r="O115" s="187"/>
      <c r="P115" s="187"/>
      <c r="Q115" s="189"/>
    </row>
    <row r="116" spans="1:17" s="198" customFormat="1" ht="15" customHeight="1">
      <c r="A116" s="318">
        <v>5</v>
      </c>
      <c r="B116" s="317" t="s">
        <v>110</v>
      </c>
      <c r="C116" s="309" t="s">
        <v>199</v>
      </c>
      <c r="D116" s="177" t="s">
        <v>92</v>
      </c>
      <c r="E116" s="178">
        <f>E117+E118</f>
        <v>5820.0259999999998</v>
      </c>
      <c r="F116" s="178">
        <f>F117+F118</f>
        <v>5820.0259999999998</v>
      </c>
      <c r="G116" s="178">
        <f t="shared" ref="G116" si="14">G117+G118</f>
        <v>0</v>
      </c>
      <c r="H116" s="178">
        <f>H117+H118</f>
        <v>5820.0259999999998</v>
      </c>
      <c r="I116" s="263">
        <f t="shared" si="12"/>
        <v>100</v>
      </c>
      <c r="J116" s="180">
        <v>21</v>
      </c>
      <c r="K116" s="180">
        <v>21</v>
      </c>
      <c r="L116" s="181">
        <f t="shared" si="13"/>
        <v>100</v>
      </c>
      <c r="M116" s="180">
        <v>30</v>
      </c>
      <c r="N116" s="180">
        <v>30</v>
      </c>
      <c r="O116" s="180">
        <v>16</v>
      </c>
      <c r="P116" s="180">
        <v>16</v>
      </c>
      <c r="Q116" s="324" t="s">
        <v>126</v>
      </c>
    </row>
    <row r="117" spans="1:17" s="198" customFormat="1" ht="15" customHeight="1">
      <c r="A117" s="318"/>
      <c r="B117" s="317"/>
      <c r="C117" s="309"/>
      <c r="D117" s="182" t="s">
        <v>94</v>
      </c>
      <c r="E117" s="183">
        <v>0</v>
      </c>
      <c r="F117" s="183">
        <v>0</v>
      </c>
      <c r="G117" s="183">
        <f t="shared" ref="G117" si="15">G120+G123+G126+G129</f>
        <v>0</v>
      </c>
      <c r="H117" s="183">
        <v>0</v>
      </c>
      <c r="I117" s="3" t="s">
        <v>117</v>
      </c>
      <c r="J117" s="186">
        <v>4</v>
      </c>
      <c r="K117" s="187">
        <v>4</v>
      </c>
      <c r="L117" s="187"/>
      <c r="M117" s="187"/>
      <c r="N117" s="187"/>
      <c r="O117" s="187"/>
      <c r="P117" s="187"/>
      <c r="Q117" s="325"/>
    </row>
    <row r="118" spans="1:17" s="198" customFormat="1" ht="45.75" customHeight="1">
      <c r="A118" s="318"/>
      <c r="B118" s="317"/>
      <c r="C118" s="309"/>
      <c r="D118" s="182" t="s">
        <v>93</v>
      </c>
      <c r="E118" s="183">
        <v>5820.0259999999998</v>
      </c>
      <c r="F118" s="183">
        <v>5820.0259999999998</v>
      </c>
      <c r="G118" s="183">
        <f t="shared" ref="G118:G185" si="16">F118-E118</f>
        <v>0</v>
      </c>
      <c r="H118" s="183">
        <v>5820.0259999999998</v>
      </c>
      <c r="I118" s="3">
        <f t="shared" si="12"/>
        <v>100</v>
      </c>
      <c r="J118" s="187"/>
      <c r="K118" s="187"/>
      <c r="L118" s="187"/>
      <c r="M118" s="187"/>
      <c r="N118" s="187"/>
      <c r="O118" s="187"/>
      <c r="P118" s="187"/>
      <c r="Q118" s="326"/>
    </row>
    <row r="119" spans="1:17" s="199" customFormat="1" ht="15" customHeight="1">
      <c r="A119" s="318"/>
      <c r="B119" s="307" t="s">
        <v>118</v>
      </c>
      <c r="C119" s="310" t="s">
        <v>199</v>
      </c>
      <c r="D119" s="182" t="s">
        <v>92</v>
      </c>
      <c r="E119" s="183">
        <f t="shared" ref="E119:F119" si="17">E120+E121</f>
        <v>0</v>
      </c>
      <c r="F119" s="183">
        <f t="shared" si="17"/>
        <v>0</v>
      </c>
      <c r="G119" s="183">
        <f t="shared" si="16"/>
        <v>0</v>
      </c>
      <c r="H119" s="183">
        <f>H120+H121</f>
        <v>0</v>
      </c>
      <c r="I119" s="3" t="s">
        <v>117</v>
      </c>
      <c r="J119" s="187">
        <v>2</v>
      </c>
      <c r="K119" s="187">
        <v>2</v>
      </c>
      <c r="L119" s="187">
        <f t="shared" si="13"/>
        <v>100</v>
      </c>
      <c r="M119" s="187">
        <v>0</v>
      </c>
      <c r="N119" s="187">
        <v>0</v>
      </c>
      <c r="O119" s="187">
        <v>0</v>
      </c>
      <c r="P119" s="187">
        <v>0</v>
      </c>
      <c r="Q119" s="189" t="s">
        <v>83</v>
      </c>
    </row>
    <row r="120" spans="1:17" s="199" customFormat="1" ht="15" customHeight="1">
      <c r="A120" s="318"/>
      <c r="B120" s="307"/>
      <c r="C120" s="310"/>
      <c r="D120" s="182" t="s">
        <v>94</v>
      </c>
      <c r="E120" s="183">
        <v>0</v>
      </c>
      <c r="F120" s="183">
        <v>0</v>
      </c>
      <c r="G120" s="183">
        <f t="shared" si="16"/>
        <v>0</v>
      </c>
      <c r="H120" s="183">
        <v>0</v>
      </c>
      <c r="I120" s="3" t="s">
        <v>117</v>
      </c>
      <c r="J120" s="187"/>
      <c r="K120" s="187"/>
      <c r="L120" s="187"/>
      <c r="M120" s="187"/>
      <c r="N120" s="187"/>
      <c r="O120" s="187"/>
      <c r="P120" s="187"/>
      <c r="Q120" s="189"/>
    </row>
    <row r="121" spans="1:17" s="199" customFormat="1" ht="40.5" customHeight="1">
      <c r="A121" s="318"/>
      <c r="B121" s="307"/>
      <c r="C121" s="310"/>
      <c r="D121" s="182" t="s">
        <v>93</v>
      </c>
      <c r="E121" s="183">
        <v>0</v>
      </c>
      <c r="F121" s="183">
        <v>0</v>
      </c>
      <c r="G121" s="183">
        <f t="shared" si="16"/>
        <v>0</v>
      </c>
      <c r="H121" s="183">
        <v>0</v>
      </c>
      <c r="I121" s="3" t="s">
        <v>117</v>
      </c>
      <c r="J121" s="187"/>
      <c r="K121" s="187"/>
      <c r="L121" s="187"/>
      <c r="M121" s="187"/>
      <c r="N121" s="187"/>
      <c r="O121" s="187"/>
      <c r="P121" s="187"/>
      <c r="Q121" s="189"/>
    </row>
    <row r="122" spans="1:17" s="199" customFormat="1" ht="15" customHeight="1">
      <c r="A122" s="318"/>
      <c r="B122" s="307" t="s">
        <v>119</v>
      </c>
      <c r="C122" s="310" t="s">
        <v>199</v>
      </c>
      <c r="D122" s="182" t="s">
        <v>92</v>
      </c>
      <c r="E122" s="183">
        <f>E123+E124</f>
        <v>0</v>
      </c>
      <c r="F122" s="183">
        <f>F123+F124</f>
        <v>0</v>
      </c>
      <c r="G122" s="183">
        <f t="shared" si="16"/>
        <v>0</v>
      </c>
      <c r="H122" s="183">
        <f>H123+H124</f>
        <v>0</v>
      </c>
      <c r="I122" s="3" t="s">
        <v>117</v>
      </c>
      <c r="J122" s="187">
        <v>8</v>
      </c>
      <c r="K122" s="187">
        <v>8</v>
      </c>
      <c r="L122" s="187">
        <f t="shared" si="13"/>
        <v>100</v>
      </c>
      <c r="M122" s="187">
        <v>4</v>
      </c>
      <c r="N122" s="187">
        <v>4</v>
      </c>
      <c r="O122" s="187">
        <v>0</v>
      </c>
      <c r="P122" s="187">
        <v>0</v>
      </c>
      <c r="Q122" s="189" t="s">
        <v>83</v>
      </c>
    </row>
    <row r="123" spans="1:17" s="199" customFormat="1" ht="15" customHeight="1">
      <c r="A123" s="318"/>
      <c r="B123" s="307"/>
      <c r="C123" s="310"/>
      <c r="D123" s="182" t="s">
        <v>94</v>
      </c>
      <c r="E123" s="183">
        <v>0</v>
      </c>
      <c r="F123" s="183">
        <v>0</v>
      </c>
      <c r="G123" s="183">
        <f t="shared" si="16"/>
        <v>0</v>
      </c>
      <c r="H123" s="183">
        <v>0</v>
      </c>
      <c r="I123" s="3" t="s">
        <v>117</v>
      </c>
      <c r="J123" s="187"/>
      <c r="K123" s="187"/>
      <c r="L123" s="187"/>
      <c r="M123" s="187"/>
      <c r="N123" s="187"/>
      <c r="O123" s="187"/>
      <c r="P123" s="187"/>
      <c r="Q123" s="189"/>
    </row>
    <row r="124" spans="1:17" s="199" customFormat="1" ht="41.25" customHeight="1">
      <c r="A124" s="318"/>
      <c r="B124" s="307"/>
      <c r="C124" s="310"/>
      <c r="D124" s="182" t="s">
        <v>93</v>
      </c>
      <c r="E124" s="183">
        <v>0</v>
      </c>
      <c r="F124" s="183">
        <v>0</v>
      </c>
      <c r="G124" s="183">
        <f t="shared" si="16"/>
        <v>0</v>
      </c>
      <c r="H124" s="183">
        <v>0</v>
      </c>
      <c r="I124" s="3" t="s">
        <v>117</v>
      </c>
      <c r="J124" s="187"/>
      <c r="K124" s="187"/>
      <c r="L124" s="187"/>
      <c r="M124" s="187"/>
      <c r="N124" s="187"/>
      <c r="O124" s="187"/>
      <c r="P124" s="187"/>
      <c r="Q124" s="189"/>
    </row>
    <row r="125" spans="1:17" s="199" customFormat="1" ht="15" customHeight="1">
      <c r="A125" s="318"/>
      <c r="B125" s="307" t="s">
        <v>173</v>
      </c>
      <c r="C125" s="310" t="s">
        <v>199</v>
      </c>
      <c r="D125" s="182" t="s">
        <v>92</v>
      </c>
      <c r="E125" s="183">
        <f t="shared" ref="E125:F125" si="18">E126+E127</f>
        <v>0</v>
      </c>
      <c r="F125" s="183">
        <f t="shared" si="18"/>
        <v>0</v>
      </c>
      <c r="G125" s="183">
        <f t="shared" si="16"/>
        <v>0</v>
      </c>
      <c r="H125" s="183">
        <f>H126+H127</f>
        <v>0</v>
      </c>
      <c r="I125" s="3" t="s">
        <v>117</v>
      </c>
      <c r="J125" s="187">
        <v>5</v>
      </c>
      <c r="K125" s="187">
        <v>5</v>
      </c>
      <c r="L125" s="191">
        <f t="shared" si="13"/>
        <v>100</v>
      </c>
      <c r="M125" s="187">
        <v>19</v>
      </c>
      <c r="N125" s="187">
        <v>19</v>
      </c>
      <c r="O125" s="187">
        <v>12</v>
      </c>
      <c r="P125" s="187">
        <v>12</v>
      </c>
      <c r="Q125" s="189" t="s">
        <v>83</v>
      </c>
    </row>
    <row r="126" spans="1:17" s="199" customFormat="1" ht="15" customHeight="1">
      <c r="A126" s="318"/>
      <c r="B126" s="307"/>
      <c r="C126" s="310"/>
      <c r="D126" s="182" t="s">
        <v>94</v>
      </c>
      <c r="E126" s="183">
        <v>0</v>
      </c>
      <c r="F126" s="183">
        <v>0</v>
      </c>
      <c r="G126" s="183">
        <f t="shared" si="16"/>
        <v>0</v>
      </c>
      <c r="H126" s="183">
        <v>0</v>
      </c>
      <c r="I126" s="3" t="s">
        <v>117</v>
      </c>
      <c r="J126" s="187"/>
      <c r="K126" s="187"/>
      <c r="L126" s="187"/>
      <c r="M126" s="187"/>
      <c r="N126" s="187"/>
      <c r="O126" s="187"/>
      <c r="P126" s="187"/>
      <c r="Q126" s="192"/>
    </row>
    <row r="127" spans="1:17" s="199" customFormat="1" ht="30.75" customHeight="1">
      <c r="A127" s="318"/>
      <c r="B127" s="307"/>
      <c r="C127" s="310"/>
      <c r="D127" s="196" t="s">
        <v>93</v>
      </c>
      <c r="E127" s="183">
        <v>0</v>
      </c>
      <c r="F127" s="183">
        <v>0</v>
      </c>
      <c r="G127" s="197">
        <f t="shared" si="16"/>
        <v>0</v>
      </c>
      <c r="H127" s="183">
        <v>0</v>
      </c>
      <c r="I127" s="42" t="s">
        <v>117</v>
      </c>
      <c r="J127" s="187"/>
      <c r="K127" s="187"/>
      <c r="L127" s="187"/>
      <c r="M127" s="187"/>
      <c r="N127" s="187"/>
      <c r="O127" s="187"/>
      <c r="P127" s="187"/>
      <c r="Q127" s="187"/>
    </row>
    <row r="128" spans="1:17" s="199" customFormat="1" ht="15" customHeight="1">
      <c r="A128" s="318"/>
      <c r="B128" s="307" t="s">
        <v>129</v>
      </c>
      <c r="C128" s="310" t="s">
        <v>199</v>
      </c>
      <c r="D128" s="182" t="s">
        <v>92</v>
      </c>
      <c r="E128" s="183">
        <f t="shared" ref="E128" si="19">E129+E130</f>
        <v>5820.0259999999998</v>
      </c>
      <c r="F128" s="183">
        <f>F129+F130</f>
        <v>5820.0259999999998</v>
      </c>
      <c r="G128" s="183">
        <f t="shared" si="16"/>
        <v>0</v>
      </c>
      <c r="H128" s="183">
        <f>H129+H130</f>
        <v>5820.0259999999998</v>
      </c>
      <c r="I128" s="3">
        <f t="shared" ref="I128:I190" si="20">ROUND(H128/F128 *100,3)</f>
        <v>100</v>
      </c>
      <c r="J128" s="187">
        <v>2</v>
      </c>
      <c r="K128" s="187">
        <v>2</v>
      </c>
      <c r="L128" s="187">
        <f t="shared" si="13"/>
        <v>100</v>
      </c>
      <c r="M128" s="187">
        <v>7</v>
      </c>
      <c r="N128" s="187">
        <v>7</v>
      </c>
      <c r="O128" s="187">
        <v>4</v>
      </c>
      <c r="P128" s="187">
        <v>4</v>
      </c>
      <c r="Q128" s="192" t="s">
        <v>83</v>
      </c>
    </row>
    <row r="129" spans="1:17" s="199" customFormat="1" ht="15" customHeight="1">
      <c r="A129" s="318"/>
      <c r="B129" s="307"/>
      <c r="C129" s="310"/>
      <c r="D129" s="182" t="s">
        <v>94</v>
      </c>
      <c r="E129" s="183">
        <v>0</v>
      </c>
      <c r="F129" s="183">
        <v>0</v>
      </c>
      <c r="G129" s="183">
        <f t="shared" si="16"/>
        <v>0</v>
      </c>
      <c r="H129" s="183">
        <v>0</v>
      </c>
      <c r="I129" s="3" t="s">
        <v>117</v>
      </c>
      <c r="J129" s="187"/>
      <c r="K129" s="187"/>
      <c r="L129" s="187"/>
      <c r="M129" s="187"/>
      <c r="N129" s="187"/>
      <c r="O129" s="187"/>
      <c r="P129" s="187"/>
      <c r="Q129" s="192"/>
    </row>
    <row r="130" spans="1:17" s="199" customFormat="1" ht="66.75" customHeight="1">
      <c r="A130" s="318"/>
      <c r="B130" s="307"/>
      <c r="C130" s="310"/>
      <c r="D130" s="182" t="s">
        <v>93</v>
      </c>
      <c r="E130" s="183">
        <v>5820.0259999999998</v>
      </c>
      <c r="F130" s="183">
        <v>5820.0259999999998</v>
      </c>
      <c r="G130" s="183">
        <f t="shared" si="16"/>
        <v>0</v>
      </c>
      <c r="H130" s="183">
        <v>5820.0259999999998</v>
      </c>
      <c r="I130" s="3">
        <f t="shared" si="20"/>
        <v>100</v>
      </c>
      <c r="J130" s="187"/>
      <c r="K130" s="187"/>
      <c r="L130" s="187"/>
      <c r="M130" s="187"/>
      <c r="N130" s="187"/>
      <c r="O130" s="187"/>
      <c r="P130" s="187"/>
      <c r="Q130" s="189"/>
    </row>
    <row r="131" spans="1:17" s="198" customFormat="1" ht="15" customHeight="1">
      <c r="A131" s="305">
        <v>6</v>
      </c>
      <c r="B131" s="317" t="s">
        <v>20</v>
      </c>
      <c r="C131" s="309" t="s">
        <v>190</v>
      </c>
      <c r="D131" s="178" t="s">
        <v>92</v>
      </c>
      <c r="E131" s="178">
        <f>SUM(E132:E135)</f>
        <v>3793458.9709999999</v>
      </c>
      <c r="F131" s="178">
        <f t="shared" ref="F131:H131" si="21">SUM(F132:F135)</f>
        <v>3380414.9540000004</v>
      </c>
      <c r="G131" s="178">
        <f t="shared" si="21"/>
        <v>-413044.01699999976</v>
      </c>
      <c r="H131" s="178">
        <f t="shared" si="21"/>
        <v>2716275.5779999997</v>
      </c>
      <c r="I131" s="263">
        <f t="shared" si="20"/>
        <v>80.352999999999994</v>
      </c>
      <c r="J131" s="180">
        <v>46</v>
      </c>
      <c r="K131" s="180">
        <v>42</v>
      </c>
      <c r="L131" s="181">
        <f t="shared" si="13"/>
        <v>91.304347826086953</v>
      </c>
      <c r="M131" s="180">
        <v>19</v>
      </c>
      <c r="N131" s="180">
        <v>18</v>
      </c>
      <c r="O131" s="180">
        <v>26</v>
      </c>
      <c r="P131" s="180">
        <v>24</v>
      </c>
      <c r="Q131" s="324" t="s">
        <v>126</v>
      </c>
    </row>
    <row r="132" spans="1:17" s="198" customFormat="1" ht="15" customHeight="1">
      <c r="A132" s="305"/>
      <c r="B132" s="317"/>
      <c r="C132" s="309"/>
      <c r="D132" s="182" t="s">
        <v>94</v>
      </c>
      <c r="E132" s="183">
        <f t="shared" ref="E132:F135" si="22">E137+E142+E147</f>
        <v>1099971.399</v>
      </c>
      <c r="F132" s="183">
        <f t="shared" si="22"/>
        <v>930079.99900000007</v>
      </c>
      <c r="G132" s="183">
        <f t="shared" si="16"/>
        <v>-169891.39999999991</v>
      </c>
      <c r="H132" s="183">
        <f>H137+H142+H147</f>
        <v>486029.29499999998</v>
      </c>
      <c r="I132" s="264">
        <f t="shared" si="20"/>
        <v>52.256999999999998</v>
      </c>
      <c r="J132" s="186">
        <v>7</v>
      </c>
      <c r="K132" s="187">
        <v>6</v>
      </c>
      <c r="L132" s="187"/>
      <c r="M132" s="180"/>
      <c r="N132" s="180"/>
      <c r="O132" s="180"/>
      <c r="P132" s="180"/>
      <c r="Q132" s="336"/>
    </row>
    <row r="133" spans="1:17" s="198" customFormat="1" ht="15" customHeight="1">
      <c r="A133" s="305"/>
      <c r="B133" s="317"/>
      <c r="C133" s="309"/>
      <c r="D133" s="182" t="s">
        <v>93</v>
      </c>
      <c r="E133" s="183">
        <f t="shared" si="22"/>
        <v>2269577.65</v>
      </c>
      <c r="F133" s="183">
        <f t="shared" si="22"/>
        <v>2026425.0330000001</v>
      </c>
      <c r="G133" s="183">
        <f t="shared" si="16"/>
        <v>-243152.61699999985</v>
      </c>
      <c r="H133" s="183">
        <f>H138+H143+H148</f>
        <v>1852472.585</v>
      </c>
      <c r="I133" s="264">
        <f t="shared" si="20"/>
        <v>91.415999999999997</v>
      </c>
      <c r="J133" s="180"/>
      <c r="K133" s="180"/>
      <c r="L133" s="187"/>
      <c r="M133" s="180"/>
      <c r="N133" s="180"/>
      <c r="O133" s="180"/>
      <c r="P133" s="180"/>
      <c r="Q133" s="336"/>
    </row>
    <row r="134" spans="1:17" s="198" customFormat="1" ht="15" customHeight="1">
      <c r="A134" s="305"/>
      <c r="B134" s="317"/>
      <c r="C134" s="309"/>
      <c r="D134" s="182" t="s">
        <v>105</v>
      </c>
      <c r="E134" s="183">
        <f t="shared" si="22"/>
        <v>145758.774</v>
      </c>
      <c r="F134" s="183">
        <f t="shared" si="22"/>
        <v>145758.774</v>
      </c>
      <c r="G134" s="183">
        <f t="shared" si="16"/>
        <v>0</v>
      </c>
      <c r="H134" s="183">
        <f>H139+H144+H149</f>
        <v>108572.78400000001</v>
      </c>
      <c r="I134" s="264">
        <f t="shared" si="20"/>
        <v>74.488</v>
      </c>
      <c r="J134" s="180"/>
      <c r="K134" s="180"/>
      <c r="L134" s="187"/>
      <c r="M134" s="180"/>
      <c r="N134" s="180"/>
      <c r="O134" s="180"/>
      <c r="P134" s="180"/>
      <c r="Q134" s="336"/>
    </row>
    <row r="135" spans="1:17" s="198" customFormat="1" ht="24.75" customHeight="1">
      <c r="A135" s="305"/>
      <c r="B135" s="317"/>
      <c r="C135" s="309"/>
      <c r="D135" s="182" t="s">
        <v>104</v>
      </c>
      <c r="E135" s="183">
        <f t="shared" si="22"/>
        <v>278151.14799999999</v>
      </c>
      <c r="F135" s="183">
        <f t="shared" si="22"/>
        <v>278151.14799999999</v>
      </c>
      <c r="G135" s="183">
        <f t="shared" si="16"/>
        <v>0</v>
      </c>
      <c r="H135" s="183">
        <f>H140+H145+H150</f>
        <v>269200.91399999999</v>
      </c>
      <c r="I135" s="264">
        <f t="shared" si="20"/>
        <v>96.781999999999996</v>
      </c>
      <c r="J135" s="180"/>
      <c r="K135" s="180"/>
      <c r="L135" s="187"/>
      <c r="M135" s="180"/>
      <c r="N135" s="180"/>
      <c r="O135" s="180"/>
      <c r="P135" s="180"/>
      <c r="Q135" s="337"/>
    </row>
    <row r="136" spans="1:17" s="199" customFormat="1" ht="15" customHeight="1">
      <c r="A136" s="305"/>
      <c r="B136" s="307" t="s">
        <v>21</v>
      </c>
      <c r="C136" s="308" t="s">
        <v>190</v>
      </c>
      <c r="D136" s="182" t="s">
        <v>92</v>
      </c>
      <c r="E136" s="183">
        <f t="shared" ref="E136:H136" si="23">SUM(E137:E140)</f>
        <v>2588189.611</v>
      </c>
      <c r="F136" s="183">
        <f t="shared" si="23"/>
        <v>2123252.8479999998</v>
      </c>
      <c r="G136" s="183">
        <f t="shared" si="16"/>
        <v>-464936.76300000027</v>
      </c>
      <c r="H136" s="183">
        <f t="shared" si="23"/>
        <v>1655771.486</v>
      </c>
      <c r="I136" s="264">
        <f t="shared" si="20"/>
        <v>77.983000000000004</v>
      </c>
      <c r="J136" s="187">
        <v>29</v>
      </c>
      <c r="K136" s="187">
        <v>26</v>
      </c>
      <c r="L136" s="188">
        <f t="shared" si="13"/>
        <v>89.65517241379311</v>
      </c>
      <c r="M136" s="187">
        <v>12</v>
      </c>
      <c r="N136" s="187">
        <v>11</v>
      </c>
      <c r="O136" s="187">
        <v>17</v>
      </c>
      <c r="P136" s="187">
        <v>15</v>
      </c>
      <c r="Q136" s="189" t="s">
        <v>83</v>
      </c>
    </row>
    <row r="137" spans="1:17" s="199" customFormat="1" ht="15" customHeight="1">
      <c r="A137" s="305"/>
      <c r="B137" s="307"/>
      <c r="C137" s="308"/>
      <c r="D137" s="182" t="s">
        <v>94</v>
      </c>
      <c r="E137" s="183">
        <v>855346.71900000004</v>
      </c>
      <c r="F137" s="183">
        <v>685455.31900000002</v>
      </c>
      <c r="G137" s="183">
        <f t="shared" si="16"/>
        <v>-169891.40000000002</v>
      </c>
      <c r="H137" s="183">
        <v>349972.29499999998</v>
      </c>
      <c r="I137" s="264">
        <f t="shared" si="20"/>
        <v>51.057000000000002</v>
      </c>
      <c r="J137" s="187"/>
      <c r="K137" s="187"/>
      <c r="L137" s="187"/>
      <c r="M137" s="187"/>
      <c r="N137" s="187"/>
      <c r="O137" s="187"/>
      <c r="P137" s="187"/>
      <c r="Q137" s="189"/>
    </row>
    <row r="138" spans="1:17" s="199" customFormat="1" ht="15" customHeight="1">
      <c r="A138" s="305"/>
      <c r="B138" s="307"/>
      <c r="C138" s="308"/>
      <c r="D138" s="182" t="s">
        <v>93</v>
      </c>
      <c r="E138" s="183">
        <v>1403355.1769999999</v>
      </c>
      <c r="F138" s="190">
        <v>1108309.814</v>
      </c>
      <c r="G138" s="183">
        <f t="shared" si="16"/>
        <v>-295045.3629999999</v>
      </c>
      <c r="H138" s="183">
        <v>980419.17500000005</v>
      </c>
      <c r="I138" s="264">
        <f t="shared" si="20"/>
        <v>88.460999999999999</v>
      </c>
      <c r="J138" s="187"/>
      <c r="K138" s="187"/>
      <c r="L138" s="187"/>
      <c r="M138" s="187"/>
      <c r="N138" s="187"/>
      <c r="O138" s="187"/>
      <c r="P138" s="187"/>
      <c r="Q138" s="189"/>
    </row>
    <row r="139" spans="1:17" s="199" customFormat="1" ht="15" customHeight="1">
      <c r="A139" s="305"/>
      <c r="B139" s="307"/>
      <c r="C139" s="308"/>
      <c r="D139" s="182" t="s">
        <v>105</v>
      </c>
      <c r="E139" s="183">
        <v>142999.95300000001</v>
      </c>
      <c r="F139" s="183">
        <v>142999.95300000001</v>
      </c>
      <c r="G139" s="183">
        <f t="shared" si="16"/>
        <v>0</v>
      </c>
      <c r="H139" s="183">
        <v>99417.066000000006</v>
      </c>
      <c r="I139" s="264">
        <f t="shared" si="20"/>
        <v>69.522000000000006</v>
      </c>
      <c r="J139" s="187"/>
      <c r="K139" s="187"/>
      <c r="L139" s="187"/>
      <c r="M139" s="187"/>
      <c r="N139" s="187"/>
      <c r="O139" s="187"/>
      <c r="P139" s="187"/>
      <c r="Q139" s="189"/>
    </row>
    <row r="140" spans="1:17" s="199" customFormat="1" ht="15" customHeight="1">
      <c r="A140" s="305"/>
      <c r="B140" s="307"/>
      <c r="C140" s="308"/>
      <c r="D140" s="182" t="s">
        <v>104</v>
      </c>
      <c r="E140" s="183">
        <v>186487.76199999999</v>
      </c>
      <c r="F140" s="183">
        <v>186487.76199999999</v>
      </c>
      <c r="G140" s="183">
        <f t="shared" si="16"/>
        <v>0</v>
      </c>
      <c r="H140" s="183">
        <v>225962.95</v>
      </c>
      <c r="I140" s="264">
        <f t="shared" si="20"/>
        <v>121.16800000000001</v>
      </c>
      <c r="J140" s="187"/>
      <c r="K140" s="187"/>
      <c r="L140" s="187"/>
      <c r="M140" s="187"/>
      <c r="N140" s="187"/>
      <c r="O140" s="187"/>
      <c r="P140" s="187"/>
      <c r="Q140" s="189"/>
    </row>
    <row r="141" spans="1:17" s="199" customFormat="1" ht="15" customHeight="1">
      <c r="A141" s="305"/>
      <c r="B141" s="307" t="s">
        <v>22</v>
      </c>
      <c r="C141" s="308" t="s">
        <v>191</v>
      </c>
      <c r="D141" s="182" t="s">
        <v>92</v>
      </c>
      <c r="E141" s="183">
        <f>SUM(E142:E145)</f>
        <v>1205269.3599999999</v>
      </c>
      <c r="F141" s="183">
        <f t="shared" ref="F141:H141" si="24">SUM(F142:F145)</f>
        <v>1257162.1059999999</v>
      </c>
      <c r="G141" s="183">
        <f t="shared" si="16"/>
        <v>51892.746000000043</v>
      </c>
      <c r="H141" s="183">
        <f t="shared" si="24"/>
        <v>1060504.0919999999</v>
      </c>
      <c r="I141" s="264">
        <f t="shared" ref="I141:I145" si="25">ROUND(H141/F141 *100,3)</f>
        <v>84.356999999999999</v>
      </c>
      <c r="J141" s="187">
        <v>8</v>
      </c>
      <c r="K141" s="187">
        <v>8</v>
      </c>
      <c r="L141" s="191">
        <f t="shared" ref="L141" si="26">K141*100/J141</f>
        <v>100</v>
      </c>
      <c r="M141" s="187">
        <v>7</v>
      </c>
      <c r="N141" s="187">
        <v>7</v>
      </c>
      <c r="O141" s="187">
        <v>9</v>
      </c>
      <c r="P141" s="187">
        <v>9</v>
      </c>
      <c r="Q141" s="189" t="s">
        <v>83</v>
      </c>
    </row>
    <row r="142" spans="1:17" s="199" customFormat="1" ht="15" customHeight="1">
      <c r="A142" s="305"/>
      <c r="B142" s="307"/>
      <c r="C142" s="308"/>
      <c r="D142" s="182" t="s">
        <v>94</v>
      </c>
      <c r="E142" s="183">
        <v>244624.68</v>
      </c>
      <c r="F142" s="183">
        <v>244624.68</v>
      </c>
      <c r="G142" s="183">
        <f t="shared" si="16"/>
        <v>0</v>
      </c>
      <c r="H142" s="183">
        <v>136057</v>
      </c>
      <c r="I142" s="264">
        <f t="shared" si="25"/>
        <v>55.619</v>
      </c>
      <c r="J142" s="187"/>
      <c r="K142" s="187"/>
      <c r="L142" s="187"/>
      <c r="M142" s="187"/>
      <c r="N142" s="187"/>
      <c r="O142" s="187"/>
      <c r="P142" s="187"/>
      <c r="Q142" s="192"/>
    </row>
    <row r="143" spans="1:17" s="199" customFormat="1" ht="15" customHeight="1">
      <c r="A143" s="305"/>
      <c r="B143" s="307"/>
      <c r="C143" s="308"/>
      <c r="D143" s="182" t="s">
        <v>93</v>
      </c>
      <c r="E143" s="183">
        <v>866222.473</v>
      </c>
      <c r="F143" s="190">
        <v>918115.21900000004</v>
      </c>
      <c r="G143" s="183">
        <f t="shared" si="16"/>
        <v>51892.746000000043</v>
      </c>
      <c r="H143" s="183">
        <v>872053.41</v>
      </c>
      <c r="I143" s="264">
        <f t="shared" si="25"/>
        <v>94.983000000000004</v>
      </c>
      <c r="J143" s="187"/>
      <c r="K143" s="187"/>
      <c r="L143" s="187"/>
      <c r="M143" s="187"/>
      <c r="N143" s="187"/>
      <c r="O143" s="187"/>
      <c r="P143" s="187"/>
      <c r="Q143" s="192"/>
    </row>
    <row r="144" spans="1:17" s="199" customFormat="1" ht="15" customHeight="1">
      <c r="A144" s="305"/>
      <c r="B144" s="307"/>
      <c r="C144" s="308"/>
      <c r="D144" s="182" t="s">
        <v>105</v>
      </c>
      <c r="E144" s="183">
        <v>2758.8209999999999</v>
      </c>
      <c r="F144" s="183">
        <v>2758.8209999999999</v>
      </c>
      <c r="G144" s="183">
        <f t="shared" si="16"/>
        <v>0</v>
      </c>
      <c r="H144" s="183">
        <v>9155.7180000000008</v>
      </c>
      <c r="I144" s="264">
        <f t="shared" si="25"/>
        <v>331.87099999999998</v>
      </c>
      <c r="J144" s="187"/>
      <c r="K144" s="187"/>
      <c r="L144" s="187"/>
      <c r="M144" s="187"/>
      <c r="N144" s="187"/>
      <c r="O144" s="187"/>
      <c r="P144" s="187"/>
      <c r="Q144" s="192"/>
    </row>
    <row r="145" spans="1:18" s="199" customFormat="1" ht="15" customHeight="1">
      <c r="A145" s="305"/>
      <c r="B145" s="307"/>
      <c r="C145" s="308"/>
      <c r="D145" s="182" t="s">
        <v>104</v>
      </c>
      <c r="E145" s="183">
        <v>91663.385999999999</v>
      </c>
      <c r="F145" s="183">
        <v>91663.385999999999</v>
      </c>
      <c r="G145" s="183">
        <f t="shared" si="16"/>
        <v>0</v>
      </c>
      <c r="H145" s="183">
        <v>43237.964</v>
      </c>
      <c r="I145" s="264">
        <f t="shared" si="25"/>
        <v>47.17</v>
      </c>
      <c r="J145" s="187"/>
      <c r="K145" s="187"/>
      <c r="L145" s="187"/>
      <c r="M145" s="187"/>
      <c r="N145" s="187"/>
      <c r="O145" s="187"/>
      <c r="P145" s="187"/>
      <c r="Q145" s="192"/>
    </row>
    <row r="146" spans="1:18" s="199" customFormat="1" ht="15" customHeight="1">
      <c r="A146" s="305"/>
      <c r="B146" s="307" t="s">
        <v>152</v>
      </c>
      <c r="C146" s="308" t="s">
        <v>191</v>
      </c>
      <c r="D146" s="182" t="s">
        <v>92</v>
      </c>
      <c r="E146" s="183">
        <f>SUM(E147:E150)</f>
        <v>0</v>
      </c>
      <c r="F146" s="183">
        <f t="shared" ref="F146:H146" si="27">SUM(F147:F150)</f>
        <v>0</v>
      </c>
      <c r="G146" s="183">
        <f t="shared" si="16"/>
        <v>0</v>
      </c>
      <c r="H146" s="183">
        <f t="shared" si="27"/>
        <v>0</v>
      </c>
      <c r="I146" s="264" t="s">
        <v>117</v>
      </c>
      <c r="J146" s="187">
        <v>2</v>
      </c>
      <c r="K146" s="187">
        <v>2</v>
      </c>
      <c r="L146" s="191">
        <f t="shared" si="13"/>
        <v>100</v>
      </c>
      <c r="M146" s="187">
        <v>0</v>
      </c>
      <c r="N146" s="187">
        <v>0</v>
      </c>
      <c r="O146" s="187">
        <v>0</v>
      </c>
      <c r="P146" s="187">
        <v>0</v>
      </c>
      <c r="Q146" s="189" t="s">
        <v>83</v>
      </c>
    </row>
    <row r="147" spans="1:18" s="199" customFormat="1" ht="15" customHeight="1">
      <c r="A147" s="305"/>
      <c r="B147" s="307"/>
      <c r="C147" s="308"/>
      <c r="D147" s="182" t="s">
        <v>94</v>
      </c>
      <c r="E147" s="183">
        <v>0</v>
      </c>
      <c r="F147" s="183">
        <v>0</v>
      </c>
      <c r="G147" s="183">
        <f t="shared" si="16"/>
        <v>0</v>
      </c>
      <c r="H147" s="183">
        <v>0</v>
      </c>
      <c r="I147" s="264" t="s">
        <v>117</v>
      </c>
      <c r="J147" s="187"/>
      <c r="K147" s="187"/>
      <c r="L147" s="187"/>
      <c r="M147" s="187"/>
      <c r="N147" s="187"/>
      <c r="O147" s="187"/>
      <c r="P147" s="187"/>
      <c r="Q147" s="192"/>
    </row>
    <row r="148" spans="1:18" s="199" customFormat="1" ht="15" customHeight="1">
      <c r="A148" s="305"/>
      <c r="B148" s="307"/>
      <c r="C148" s="308"/>
      <c r="D148" s="182" t="s">
        <v>93</v>
      </c>
      <c r="E148" s="183">
        <v>0</v>
      </c>
      <c r="F148" s="190">
        <v>0</v>
      </c>
      <c r="G148" s="183">
        <f t="shared" si="16"/>
        <v>0</v>
      </c>
      <c r="H148" s="183">
        <v>0</v>
      </c>
      <c r="I148" s="264" t="s">
        <v>117</v>
      </c>
      <c r="J148" s="187"/>
      <c r="K148" s="187"/>
      <c r="L148" s="187"/>
      <c r="M148" s="187"/>
      <c r="N148" s="187"/>
      <c r="O148" s="187"/>
      <c r="P148" s="187"/>
      <c r="Q148" s="192"/>
    </row>
    <row r="149" spans="1:18" s="199" customFormat="1" ht="15" customHeight="1">
      <c r="A149" s="305"/>
      <c r="B149" s="307"/>
      <c r="C149" s="308"/>
      <c r="D149" s="200" t="s">
        <v>105</v>
      </c>
      <c r="E149" s="183">
        <v>0</v>
      </c>
      <c r="F149" s="183">
        <v>0</v>
      </c>
      <c r="G149" s="183">
        <f t="shared" si="16"/>
        <v>0</v>
      </c>
      <c r="H149" s="183">
        <v>0</v>
      </c>
      <c r="I149" s="264" t="s">
        <v>225</v>
      </c>
      <c r="J149" s="187"/>
      <c r="K149" s="187"/>
      <c r="L149" s="187"/>
      <c r="M149" s="187"/>
      <c r="N149" s="187"/>
      <c r="O149" s="187"/>
      <c r="P149" s="187"/>
      <c r="Q149" s="192"/>
    </row>
    <row r="150" spans="1:18" s="199" customFormat="1" ht="15" customHeight="1">
      <c r="A150" s="305"/>
      <c r="B150" s="307"/>
      <c r="C150" s="308"/>
      <c r="D150" s="182" t="s">
        <v>104</v>
      </c>
      <c r="E150" s="183">
        <v>0</v>
      </c>
      <c r="F150" s="183">
        <v>0</v>
      </c>
      <c r="G150" s="183">
        <f t="shared" si="16"/>
        <v>0</v>
      </c>
      <c r="H150" s="183">
        <v>0</v>
      </c>
      <c r="I150" s="264" t="s">
        <v>117</v>
      </c>
      <c r="J150" s="187"/>
      <c r="K150" s="187"/>
      <c r="L150" s="187"/>
      <c r="M150" s="187"/>
      <c r="N150" s="187"/>
      <c r="O150" s="187"/>
      <c r="P150" s="187"/>
      <c r="Q150" s="192"/>
    </row>
    <row r="151" spans="1:18" s="199" customFormat="1" ht="15" customHeight="1">
      <c r="A151" s="318">
        <v>7</v>
      </c>
      <c r="B151" s="317" t="s">
        <v>226</v>
      </c>
      <c r="C151" s="318" t="s">
        <v>191</v>
      </c>
      <c r="D151" s="177" t="s">
        <v>92</v>
      </c>
      <c r="E151" s="178">
        <f>E152+E153+E154+E155</f>
        <v>714297.45662000007</v>
      </c>
      <c r="F151" s="178">
        <f>F152+F153+F154+F155</f>
        <v>711962.35700000008</v>
      </c>
      <c r="G151" s="178">
        <f t="shared" si="16"/>
        <v>-2335.0996199999936</v>
      </c>
      <c r="H151" s="178">
        <f>H152+H153+H154+H155</f>
        <v>711775.83022999996</v>
      </c>
      <c r="I151" s="263">
        <f t="shared" si="20"/>
        <v>99.974000000000004</v>
      </c>
      <c r="J151" s="180">
        <v>14</v>
      </c>
      <c r="K151" s="180">
        <v>14</v>
      </c>
      <c r="L151" s="181">
        <f>K151/J151*100</f>
        <v>100</v>
      </c>
      <c r="M151" s="202">
        <v>8</v>
      </c>
      <c r="N151" s="202">
        <v>8</v>
      </c>
      <c r="O151" s="180">
        <v>9</v>
      </c>
      <c r="P151" s="180">
        <v>9</v>
      </c>
      <c r="Q151" s="311" t="s">
        <v>126</v>
      </c>
      <c r="R151" s="267"/>
    </row>
    <row r="152" spans="1:18" s="199" customFormat="1" ht="15" customHeight="1">
      <c r="A152" s="318"/>
      <c r="B152" s="317"/>
      <c r="C152" s="318"/>
      <c r="D152" s="182" t="s">
        <v>94</v>
      </c>
      <c r="E152" s="183">
        <v>609537</v>
      </c>
      <c r="F152" s="183">
        <v>607201.9</v>
      </c>
      <c r="G152" s="184">
        <f t="shared" si="16"/>
        <v>-2335.0999999999767</v>
      </c>
      <c r="H152" s="183">
        <v>607136.09522999998</v>
      </c>
      <c r="I152" s="264">
        <f t="shared" si="20"/>
        <v>99.989000000000004</v>
      </c>
      <c r="J152" s="187"/>
      <c r="K152" s="187"/>
      <c r="L152" s="191"/>
      <c r="M152" s="187"/>
      <c r="N152" s="187"/>
      <c r="O152" s="187"/>
      <c r="P152" s="187"/>
      <c r="Q152" s="312"/>
    </row>
    <row r="153" spans="1:18" s="199" customFormat="1" ht="15" customHeight="1">
      <c r="A153" s="318"/>
      <c r="B153" s="317"/>
      <c r="C153" s="318"/>
      <c r="D153" s="182" t="s">
        <v>93</v>
      </c>
      <c r="E153" s="183">
        <v>66551.736000000004</v>
      </c>
      <c r="F153" s="183">
        <v>66551.736000000004</v>
      </c>
      <c r="G153" s="184">
        <f t="shared" si="16"/>
        <v>0</v>
      </c>
      <c r="H153" s="183">
        <v>66431.013999999996</v>
      </c>
      <c r="I153" s="264">
        <f t="shared" si="20"/>
        <v>99.819000000000003</v>
      </c>
      <c r="J153" s="187"/>
      <c r="K153" s="187"/>
      <c r="L153" s="191"/>
      <c r="M153" s="187"/>
      <c r="N153" s="187"/>
      <c r="O153" s="187"/>
      <c r="P153" s="187"/>
      <c r="Q153" s="312"/>
    </row>
    <row r="154" spans="1:18" s="199" customFormat="1" ht="15" customHeight="1">
      <c r="A154" s="318"/>
      <c r="B154" s="317"/>
      <c r="C154" s="318"/>
      <c r="D154" s="196" t="s">
        <v>105</v>
      </c>
      <c r="E154" s="197">
        <v>38208.72062</v>
      </c>
      <c r="F154" s="197">
        <v>38208.720999999998</v>
      </c>
      <c r="G154" s="197">
        <f t="shared" si="16"/>
        <v>3.7999999767635018E-4</v>
      </c>
      <c r="H154" s="197">
        <v>38208.720999999998</v>
      </c>
      <c r="I154" s="264">
        <f t="shared" si="20"/>
        <v>100</v>
      </c>
      <c r="J154" s="187"/>
      <c r="K154" s="187"/>
      <c r="L154" s="191"/>
      <c r="M154" s="187"/>
      <c r="N154" s="187"/>
      <c r="O154" s="187"/>
      <c r="P154" s="187"/>
      <c r="Q154" s="312"/>
    </row>
    <row r="155" spans="1:18" s="199" customFormat="1" ht="15" customHeight="1">
      <c r="A155" s="318"/>
      <c r="B155" s="317"/>
      <c r="C155" s="318"/>
      <c r="D155" s="182" t="s">
        <v>104</v>
      </c>
      <c r="E155" s="183">
        <v>0</v>
      </c>
      <c r="F155" s="183">
        <v>0</v>
      </c>
      <c r="G155" s="183">
        <f t="shared" si="16"/>
        <v>0</v>
      </c>
      <c r="H155" s="183">
        <v>0</v>
      </c>
      <c r="I155" s="264" t="s">
        <v>117</v>
      </c>
      <c r="J155" s="187"/>
      <c r="K155" s="187"/>
      <c r="L155" s="191"/>
      <c r="M155" s="187"/>
      <c r="N155" s="187"/>
      <c r="O155" s="187"/>
      <c r="P155" s="187"/>
      <c r="Q155" s="313"/>
    </row>
    <row r="156" spans="1:18" s="199" customFormat="1" ht="15" customHeight="1">
      <c r="A156" s="305">
        <v>8</v>
      </c>
      <c r="B156" s="317" t="s">
        <v>23</v>
      </c>
      <c r="C156" s="309" t="s">
        <v>24</v>
      </c>
      <c r="D156" s="177" t="s">
        <v>92</v>
      </c>
      <c r="E156" s="178">
        <f>E160+E164+E168+E172</f>
        <v>544397.64</v>
      </c>
      <c r="F156" s="178">
        <f t="shared" ref="F156" si="28">F157+F158+F159</f>
        <v>524390.34400000004</v>
      </c>
      <c r="G156" s="178">
        <f t="shared" si="16"/>
        <v>-20007.295999999973</v>
      </c>
      <c r="H156" s="178">
        <f t="shared" ref="H156" si="29">H157+H158+H159</f>
        <v>524122.16799999995</v>
      </c>
      <c r="I156" s="263">
        <f t="shared" si="20"/>
        <v>99.948999999999998</v>
      </c>
      <c r="J156" s="203">
        <v>40</v>
      </c>
      <c r="K156" s="203">
        <v>40</v>
      </c>
      <c r="L156" s="181">
        <f t="shared" si="13"/>
        <v>100</v>
      </c>
      <c r="M156" s="203">
        <v>10</v>
      </c>
      <c r="N156" s="203">
        <v>10</v>
      </c>
      <c r="O156" s="203">
        <v>20</v>
      </c>
      <c r="P156" s="203">
        <v>20</v>
      </c>
      <c r="Q156" s="314" t="s">
        <v>126</v>
      </c>
    </row>
    <row r="157" spans="1:18" s="199" customFormat="1" ht="15" customHeight="1">
      <c r="A157" s="305"/>
      <c r="B157" s="317"/>
      <c r="C157" s="309"/>
      <c r="D157" s="182" t="s">
        <v>94</v>
      </c>
      <c r="E157" s="183">
        <v>283928</v>
      </c>
      <c r="F157" s="183">
        <v>262506.3</v>
      </c>
      <c r="G157" s="183">
        <f t="shared" si="16"/>
        <v>-21421.700000000012</v>
      </c>
      <c r="H157" s="183">
        <v>262500.59999999998</v>
      </c>
      <c r="I157" s="264">
        <f t="shared" si="20"/>
        <v>99.998000000000005</v>
      </c>
      <c r="J157" s="191">
        <v>7</v>
      </c>
      <c r="K157" s="191">
        <v>7</v>
      </c>
      <c r="L157" s="191"/>
      <c r="M157" s="191"/>
      <c r="N157" s="191"/>
      <c r="O157" s="191"/>
      <c r="P157" s="191"/>
      <c r="Q157" s="315"/>
    </row>
    <row r="158" spans="1:18" s="199" customFormat="1" ht="15" customHeight="1">
      <c r="A158" s="305"/>
      <c r="B158" s="317"/>
      <c r="C158" s="309"/>
      <c r="D158" s="182" t="s">
        <v>93</v>
      </c>
      <c r="E158" s="183">
        <v>260469.64</v>
      </c>
      <c r="F158" s="183">
        <v>261884.04399999999</v>
      </c>
      <c r="G158" s="183">
        <f t="shared" si="16"/>
        <v>1414.4039999999804</v>
      </c>
      <c r="H158" s="183">
        <v>261621.568</v>
      </c>
      <c r="I158" s="264">
        <f t="shared" si="20"/>
        <v>99.9</v>
      </c>
      <c r="J158" s="191"/>
      <c r="K158" s="191"/>
      <c r="L158" s="191"/>
      <c r="M158" s="191"/>
      <c r="N158" s="191"/>
      <c r="O158" s="191"/>
      <c r="P158" s="191"/>
      <c r="Q158" s="315"/>
    </row>
    <row r="159" spans="1:18" s="199" customFormat="1" ht="15" customHeight="1">
      <c r="A159" s="305"/>
      <c r="B159" s="317"/>
      <c r="C159" s="309"/>
      <c r="D159" s="182" t="s">
        <v>104</v>
      </c>
      <c r="E159" s="183">
        <v>0</v>
      </c>
      <c r="F159" s="183">
        <v>0</v>
      </c>
      <c r="G159" s="183">
        <f t="shared" si="16"/>
        <v>0</v>
      </c>
      <c r="H159" s="183">
        <v>0</v>
      </c>
      <c r="I159" s="264" t="s">
        <v>117</v>
      </c>
      <c r="J159" s="191"/>
      <c r="K159" s="191"/>
      <c r="L159" s="191"/>
      <c r="M159" s="191"/>
      <c r="N159" s="191"/>
      <c r="O159" s="191"/>
      <c r="P159" s="191"/>
      <c r="Q159" s="316"/>
    </row>
    <row r="160" spans="1:18" s="199" customFormat="1" ht="15" customHeight="1">
      <c r="A160" s="305"/>
      <c r="B160" s="307" t="s">
        <v>26</v>
      </c>
      <c r="C160" s="310" t="s">
        <v>24</v>
      </c>
      <c r="D160" s="182" t="s">
        <v>92</v>
      </c>
      <c r="E160" s="183">
        <f t="shared" ref="E160:F160" si="30">E161+E162+E163</f>
        <v>476908.29300000001</v>
      </c>
      <c r="F160" s="183">
        <f t="shared" si="30"/>
        <v>453942.62199999997</v>
      </c>
      <c r="G160" s="183">
        <f t="shared" si="16"/>
        <v>-22965.671000000031</v>
      </c>
      <c r="H160" s="183">
        <f t="shared" ref="H160" si="31">H161+H162+H163</f>
        <v>453682.80499999993</v>
      </c>
      <c r="I160" s="264">
        <f t="shared" si="20"/>
        <v>99.942999999999998</v>
      </c>
      <c r="J160" s="204">
        <v>11</v>
      </c>
      <c r="K160" s="204">
        <v>11</v>
      </c>
      <c r="L160" s="191">
        <f t="shared" si="13"/>
        <v>100</v>
      </c>
      <c r="M160" s="204">
        <v>3</v>
      </c>
      <c r="N160" s="204">
        <v>3</v>
      </c>
      <c r="O160" s="204">
        <v>11</v>
      </c>
      <c r="P160" s="204">
        <v>11</v>
      </c>
      <c r="Q160" s="189" t="s">
        <v>83</v>
      </c>
    </row>
    <row r="161" spans="1:17" s="199" customFormat="1" ht="15" customHeight="1">
      <c r="A161" s="305"/>
      <c r="B161" s="307"/>
      <c r="C161" s="310"/>
      <c r="D161" s="182" t="s">
        <v>94</v>
      </c>
      <c r="E161" s="183">
        <v>283928</v>
      </c>
      <c r="F161" s="183">
        <v>262506.3</v>
      </c>
      <c r="G161" s="183">
        <f t="shared" si="16"/>
        <v>-21421.700000000012</v>
      </c>
      <c r="H161" s="183">
        <v>262500.59999999998</v>
      </c>
      <c r="I161" s="264">
        <f t="shared" si="20"/>
        <v>99.998000000000005</v>
      </c>
      <c r="J161" s="204"/>
      <c r="K161" s="204"/>
      <c r="L161" s="187"/>
      <c r="M161" s="204"/>
      <c r="N161" s="204"/>
      <c r="O161" s="191"/>
      <c r="P161" s="204"/>
      <c r="Q161" s="189"/>
    </row>
    <row r="162" spans="1:17" s="199" customFormat="1" ht="15" customHeight="1">
      <c r="A162" s="305"/>
      <c r="B162" s="307"/>
      <c r="C162" s="310"/>
      <c r="D162" s="182" t="s">
        <v>93</v>
      </c>
      <c r="E162" s="183">
        <v>192980.29300000001</v>
      </c>
      <c r="F162" s="183">
        <v>191436.32199999999</v>
      </c>
      <c r="G162" s="183">
        <f t="shared" si="16"/>
        <v>-1543.9710000000196</v>
      </c>
      <c r="H162" s="183">
        <v>191182.20499999999</v>
      </c>
      <c r="I162" s="264">
        <f t="shared" si="20"/>
        <v>99.867000000000004</v>
      </c>
      <c r="J162" s="204"/>
      <c r="K162" s="204"/>
      <c r="L162" s="187"/>
      <c r="M162" s="204"/>
      <c r="N162" s="204"/>
      <c r="O162" s="191"/>
      <c r="P162" s="204"/>
      <c r="Q162" s="189"/>
    </row>
    <row r="163" spans="1:17" s="199" customFormat="1" ht="15" hidden="1" customHeight="1">
      <c r="A163" s="305"/>
      <c r="B163" s="307"/>
      <c r="C163" s="310"/>
      <c r="D163" s="182" t="s">
        <v>104</v>
      </c>
      <c r="E163" s="183">
        <v>0</v>
      </c>
      <c r="F163" s="183">
        <v>0</v>
      </c>
      <c r="G163" s="183">
        <f t="shared" si="16"/>
        <v>0</v>
      </c>
      <c r="H163" s="183">
        <v>0</v>
      </c>
      <c r="I163" s="264" t="s">
        <v>117</v>
      </c>
      <c r="J163" s="204"/>
      <c r="K163" s="204"/>
      <c r="L163" s="187"/>
      <c r="M163" s="204"/>
      <c r="N163" s="204"/>
      <c r="O163" s="191"/>
      <c r="P163" s="204"/>
      <c r="Q163" s="189"/>
    </row>
    <row r="164" spans="1:17" s="199" customFormat="1" ht="15" customHeight="1">
      <c r="A164" s="305"/>
      <c r="B164" s="307" t="s">
        <v>25</v>
      </c>
      <c r="C164" s="310" t="s">
        <v>24</v>
      </c>
      <c r="D164" s="182" t="s">
        <v>92</v>
      </c>
      <c r="E164" s="183">
        <f t="shared" ref="E164:F164" si="32">E165+E166+E167</f>
        <v>12824.37</v>
      </c>
      <c r="F164" s="183">
        <f t="shared" si="32"/>
        <v>12824.37</v>
      </c>
      <c r="G164" s="183">
        <f t="shared" si="16"/>
        <v>0</v>
      </c>
      <c r="H164" s="183">
        <f t="shared" ref="H164" si="33">H165+H166+H167</f>
        <v>12824.233</v>
      </c>
      <c r="I164" s="264">
        <f t="shared" si="20"/>
        <v>99.998999999999995</v>
      </c>
      <c r="J164" s="204">
        <v>14</v>
      </c>
      <c r="K164" s="204">
        <v>14</v>
      </c>
      <c r="L164" s="191">
        <f t="shared" si="13"/>
        <v>100</v>
      </c>
      <c r="M164" s="204">
        <v>3</v>
      </c>
      <c r="N164" s="204">
        <v>3</v>
      </c>
      <c r="O164" s="204">
        <v>5</v>
      </c>
      <c r="P164" s="204">
        <v>5</v>
      </c>
      <c r="Q164" s="189" t="s">
        <v>83</v>
      </c>
    </row>
    <row r="165" spans="1:17" s="199" customFormat="1" ht="15" customHeight="1">
      <c r="A165" s="305"/>
      <c r="B165" s="307"/>
      <c r="C165" s="310"/>
      <c r="D165" s="182" t="s">
        <v>94</v>
      </c>
      <c r="E165" s="183">
        <v>0</v>
      </c>
      <c r="F165" s="183">
        <v>0</v>
      </c>
      <c r="G165" s="183">
        <f t="shared" si="16"/>
        <v>0</v>
      </c>
      <c r="H165" s="183">
        <v>0</v>
      </c>
      <c r="I165" s="264" t="s">
        <v>117</v>
      </c>
      <c r="J165" s="204"/>
      <c r="K165" s="204"/>
      <c r="L165" s="187"/>
      <c r="M165" s="204"/>
      <c r="N165" s="204"/>
      <c r="O165" s="204"/>
      <c r="P165" s="204"/>
      <c r="Q165" s="192"/>
    </row>
    <row r="166" spans="1:17" s="199" customFormat="1" ht="15" customHeight="1">
      <c r="A166" s="305"/>
      <c r="B166" s="307"/>
      <c r="C166" s="310"/>
      <c r="D166" s="182" t="s">
        <v>93</v>
      </c>
      <c r="E166" s="183">
        <v>12824.37</v>
      </c>
      <c r="F166" s="183">
        <v>12824.37</v>
      </c>
      <c r="G166" s="183">
        <f t="shared" si="16"/>
        <v>0</v>
      </c>
      <c r="H166" s="183">
        <v>12824.233</v>
      </c>
      <c r="I166" s="264">
        <f t="shared" si="20"/>
        <v>99.998999999999995</v>
      </c>
      <c r="J166" s="204"/>
      <c r="K166" s="204"/>
      <c r="L166" s="187"/>
      <c r="M166" s="204"/>
      <c r="N166" s="204"/>
      <c r="O166" s="204"/>
      <c r="P166" s="204"/>
      <c r="Q166" s="192"/>
    </row>
    <row r="167" spans="1:17" s="199" customFormat="1" ht="15" customHeight="1">
      <c r="A167" s="305"/>
      <c r="B167" s="307"/>
      <c r="C167" s="310"/>
      <c r="D167" s="182" t="s">
        <v>104</v>
      </c>
      <c r="E167" s="183">
        <v>0</v>
      </c>
      <c r="F167" s="183">
        <v>0</v>
      </c>
      <c r="G167" s="183">
        <f t="shared" si="16"/>
        <v>0</v>
      </c>
      <c r="H167" s="183">
        <v>0</v>
      </c>
      <c r="I167" s="264" t="s">
        <v>117</v>
      </c>
      <c r="J167" s="204"/>
      <c r="K167" s="204"/>
      <c r="L167" s="187"/>
      <c r="M167" s="204"/>
      <c r="N167" s="204"/>
      <c r="O167" s="204"/>
      <c r="P167" s="204"/>
      <c r="Q167" s="189"/>
    </row>
    <row r="168" spans="1:17" s="199" customFormat="1" ht="15" customHeight="1">
      <c r="A168" s="305"/>
      <c r="B168" s="307" t="s">
        <v>133</v>
      </c>
      <c r="C168" s="310" t="s">
        <v>24</v>
      </c>
      <c r="D168" s="182" t="s">
        <v>92</v>
      </c>
      <c r="E168" s="183">
        <f t="shared" ref="E168" si="34">E169+E170+E171</f>
        <v>53092.633000000002</v>
      </c>
      <c r="F168" s="183">
        <f>F169+F170</f>
        <v>56073.008000000002</v>
      </c>
      <c r="G168" s="183">
        <f t="shared" si="16"/>
        <v>2980.375</v>
      </c>
      <c r="H168" s="183">
        <f t="shared" ref="H168" si="35">H169+H170+H171</f>
        <v>56072.919000000002</v>
      </c>
      <c r="I168" s="264">
        <f t="shared" si="20"/>
        <v>100</v>
      </c>
      <c r="J168" s="204">
        <v>1</v>
      </c>
      <c r="K168" s="204">
        <v>1</v>
      </c>
      <c r="L168" s="187">
        <f>K168*100/J168</f>
        <v>100</v>
      </c>
      <c r="M168" s="204">
        <v>3</v>
      </c>
      <c r="N168" s="204">
        <v>3</v>
      </c>
      <c r="O168" s="204">
        <v>3</v>
      </c>
      <c r="P168" s="204">
        <v>3</v>
      </c>
      <c r="Q168" s="189" t="s">
        <v>83</v>
      </c>
    </row>
    <row r="169" spans="1:17" s="199" customFormat="1" ht="15" customHeight="1">
      <c r="A169" s="305"/>
      <c r="B169" s="307"/>
      <c r="C169" s="310"/>
      <c r="D169" s="182" t="s">
        <v>94</v>
      </c>
      <c r="E169" s="183">
        <v>0</v>
      </c>
      <c r="F169" s="183">
        <v>0</v>
      </c>
      <c r="G169" s="183">
        <f t="shared" si="16"/>
        <v>0</v>
      </c>
      <c r="H169" s="183">
        <v>0</v>
      </c>
      <c r="I169" s="264" t="s">
        <v>117</v>
      </c>
      <c r="J169" s="204"/>
      <c r="K169" s="204"/>
      <c r="L169" s="187"/>
      <c r="M169" s="204"/>
      <c r="N169" s="204"/>
      <c r="O169" s="204"/>
      <c r="P169" s="204"/>
      <c r="Q169" s="268"/>
    </row>
    <row r="170" spans="1:17" s="199" customFormat="1" ht="15" customHeight="1">
      <c r="A170" s="305"/>
      <c r="B170" s="307"/>
      <c r="C170" s="310"/>
      <c r="D170" s="182" t="s">
        <v>93</v>
      </c>
      <c r="E170" s="183">
        <v>53092.633000000002</v>
      </c>
      <c r="F170" s="183">
        <v>56073.008000000002</v>
      </c>
      <c r="G170" s="183">
        <f t="shared" si="16"/>
        <v>2980.375</v>
      </c>
      <c r="H170" s="183">
        <v>56072.919000000002</v>
      </c>
      <c r="I170" s="264">
        <f t="shared" si="20"/>
        <v>100</v>
      </c>
      <c r="J170" s="204"/>
      <c r="K170" s="204"/>
      <c r="L170" s="187"/>
      <c r="M170" s="204"/>
      <c r="N170" s="204"/>
      <c r="O170" s="204"/>
      <c r="P170" s="204"/>
      <c r="Q170" s="268"/>
    </row>
    <row r="171" spans="1:17" s="199" customFormat="1" ht="15" customHeight="1">
      <c r="A171" s="305"/>
      <c r="B171" s="307"/>
      <c r="C171" s="310"/>
      <c r="D171" s="182" t="s">
        <v>104</v>
      </c>
      <c r="E171" s="183">
        <v>0</v>
      </c>
      <c r="F171" s="183">
        <v>0</v>
      </c>
      <c r="G171" s="183">
        <f t="shared" si="16"/>
        <v>0</v>
      </c>
      <c r="H171" s="183">
        <v>0</v>
      </c>
      <c r="I171" s="264" t="s">
        <v>117</v>
      </c>
      <c r="J171" s="204"/>
      <c r="K171" s="204"/>
      <c r="L171" s="187"/>
      <c r="M171" s="204"/>
      <c r="N171" s="204"/>
      <c r="O171" s="204"/>
      <c r="P171" s="204"/>
      <c r="Q171" s="268"/>
    </row>
    <row r="172" spans="1:17" s="199" customFormat="1" ht="15" customHeight="1">
      <c r="A172" s="319"/>
      <c r="B172" s="307" t="s">
        <v>136</v>
      </c>
      <c r="C172" s="310" t="s">
        <v>24</v>
      </c>
      <c r="D172" s="182" t="s">
        <v>92</v>
      </c>
      <c r="E172" s="183">
        <f t="shared" ref="E172:H172" si="36">E173+E174+E175</f>
        <v>1572.3440000000001</v>
      </c>
      <c r="F172" s="183">
        <f t="shared" si="36"/>
        <v>1550.3440000000001</v>
      </c>
      <c r="G172" s="183">
        <f t="shared" si="16"/>
        <v>-22</v>
      </c>
      <c r="H172" s="183">
        <f t="shared" si="36"/>
        <v>1542.211</v>
      </c>
      <c r="I172" s="264">
        <f t="shared" si="20"/>
        <v>99.474999999999994</v>
      </c>
      <c r="J172" s="204">
        <v>7</v>
      </c>
      <c r="K172" s="204">
        <v>7</v>
      </c>
      <c r="L172" s="191">
        <f>K172*100/J172</f>
        <v>100</v>
      </c>
      <c r="M172" s="204">
        <v>1</v>
      </c>
      <c r="N172" s="204">
        <v>1</v>
      </c>
      <c r="O172" s="204">
        <v>1</v>
      </c>
      <c r="P172" s="204">
        <v>1</v>
      </c>
      <c r="Q172" s="189" t="s">
        <v>83</v>
      </c>
    </row>
    <row r="173" spans="1:17" s="199" customFormat="1" ht="15" customHeight="1">
      <c r="A173" s="320"/>
      <c r="B173" s="307"/>
      <c r="C173" s="310"/>
      <c r="D173" s="182" t="s">
        <v>94</v>
      </c>
      <c r="E173" s="183">
        <v>0</v>
      </c>
      <c r="F173" s="183">
        <v>0</v>
      </c>
      <c r="G173" s="183">
        <f t="shared" si="16"/>
        <v>0</v>
      </c>
      <c r="H173" s="183">
        <v>0</v>
      </c>
      <c r="I173" s="264" t="s">
        <v>117</v>
      </c>
      <c r="J173" s="204"/>
      <c r="K173" s="204"/>
      <c r="L173" s="187"/>
      <c r="M173" s="204"/>
      <c r="N173" s="204"/>
      <c r="O173" s="204"/>
      <c r="P173" s="204"/>
      <c r="Q173" s="268"/>
    </row>
    <row r="174" spans="1:17" s="199" customFormat="1" ht="15" customHeight="1">
      <c r="A174" s="320"/>
      <c r="B174" s="307"/>
      <c r="C174" s="310"/>
      <c r="D174" s="182" t="s">
        <v>93</v>
      </c>
      <c r="E174" s="183">
        <v>1572.3440000000001</v>
      </c>
      <c r="F174" s="183">
        <v>1550.3440000000001</v>
      </c>
      <c r="G174" s="183">
        <f t="shared" si="16"/>
        <v>-22</v>
      </c>
      <c r="H174" s="183">
        <v>1542.211</v>
      </c>
      <c r="I174" s="264">
        <f t="shared" si="20"/>
        <v>99.474999999999994</v>
      </c>
      <c r="J174" s="204"/>
      <c r="K174" s="204"/>
      <c r="L174" s="187"/>
      <c r="M174" s="204"/>
      <c r="N174" s="204"/>
      <c r="O174" s="204"/>
      <c r="P174" s="204"/>
      <c r="Q174" s="268"/>
    </row>
    <row r="175" spans="1:17" s="199" customFormat="1" ht="15" customHeight="1">
      <c r="A175" s="323"/>
      <c r="B175" s="307"/>
      <c r="C175" s="310"/>
      <c r="D175" s="182" t="s">
        <v>104</v>
      </c>
      <c r="E175" s="183">
        <v>0</v>
      </c>
      <c r="F175" s="183">
        <v>0</v>
      </c>
      <c r="G175" s="183">
        <v>0</v>
      </c>
      <c r="H175" s="183">
        <v>0</v>
      </c>
      <c r="I175" s="264" t="s">
        <v>117</v>
      </c>
      <c r="J175" s="204"/>
      <c r="K175" s="204"/>
      <c r="L175" s="187"/>
      <c r="M175" s="204"/>
      <c r="N175" s="204"/>
      <c r="O175" s="204"/>
      <c r="P175" s="204"/>
      <c r="Q175" s="269"/>
    </row>
    <row r="176" spans="1:17" s="199" customFormat="1" ht="15" customHeight="1">
      <c r="A176" s="318">
        <v>9</v>
      </c>
      <c r="B176" s="317" t="s">
        <v>27</v>
      </c>
      <c r="C176" s="309" t="s">
        <v>127</v>
      </c>
      <c r="D176" s="177" t="s">
        <v>92</v>
      </c>
      <c r="E176" s="178">
        <f t="shared" ref="E176:F178" si="37">E180+E184+E188</f>
        <v>442460.58</v>
      </c>
      <c r="F176" s="178">
        <f t="shared" si="37"/>
        <v>454542.397</v>
      </c>
      <c r="G176" s="178">
        <f t="shared" ref="G176" si="38">G180+G184+G188</f>
        <v>12081.816999999981</v>
      </c>
      <c r="H176" s="178">
        <f>H180+H184+H188</f>
        <v>454474.17099999997</v>
      </c>
      <c r="I176" s="263">
        <f t="shared" si="20"/>
        <v>99.984999999999999</v>
      </c>
      <c r="J176" s="203">
        <v>11</v>
      </c>
      <c r="K176" s="203">
        <v>11</v>
      </c>
      <c r="L176" s="181">
        <f t="shared" ref="L176:L221" si="39">K176*100/J176</f>
        <v>100</v>
      </c>
      <c r="M176" s="203">
        <v>3</v>
      </c>
      <c r="N176" s="203">
        <v>3</v>
      </c>
      <c r="O176" s="201">
        <v>10</v>
      </c>
      <c r="P176" s="201">
        <v>10</v>
      </c>
      <c r="Q176" s="324" t="s">
        <v>126</v>
      </c>
    </row>
    <row r="177" spans="1:17" s="199" customFormat="1" ht="15" customHeight="1">
      <c r="A177" s="318"/>
      <c r="B177" s="317"/>
      <c r="C177" s="309"/>
      <c r="D177" s="182" t="s">
        <v>94</v>
      </c>
      <c r="E177" s="183">
        <f t="shared" si="37"/>
        <v>61217.9</v>
      </c>
      <c r="F177" s="183">
        <f t="shared" si="37"/>
        <v>61217.9</v>
      </c>
      <c r="G177" s="183">
        <f t="shared" si="16"/>
        <v>0</v>
      </c>
      <c r="H177" s="183">
        <f>H181+H185+H189</f>
        <v>61217.9</v>
      </c>
      <c r="I177" s="264">
        <f t="shared" si="20"/>
        <v>100</v>
      </c>
      <c r="J177" s="187">
        <v>2</v>
      </c>
      <c r="K177" s="187">
        <v>2</v>
      </c>
      <c r="L177" s="187"/>
      <c r="M177" s="187"/>
      <c r="N177" s="187"/>
      <c r="O177" s="187"/>
      <c r="P177" s="187"/>
      <c r="Q177" s="325"/>
    </row>
    <row r="178" spans="1:17" s="199" customFormat="1" ht="15" customHeight="1">
      <c r="A178" s="318"/>
      <c r="B178" s="317"/>
      <c r="C178" s="309"/>
      <c r="D178" s="182" t="s">
        <v>93</v>
      </c>
      <c r="E178" s="183">
        <f t="shared" si="37"/>
        <v>381242.68</v>
      </c>
      <c r="F178" s="183">
        <f t="shared" si="37"/>
        <v>393324.49699999997</v>
      </c>
      <c r="G178" s="183">
        <f t="shared" si="16"/>
        <v>12081.816999999981</v>
      </c>
      <c r="H178" s="183">
        <f>H182+H186+H190</f>
        <v>393256.27099999995</v>
      </c>
      <c r="I178" s="264">
        <f t="shared" si="20"/>
        <v>99.983000000000004</v>
      </c>
      <c r="J178" s="187"/>
      <c r="K178" s="187"/>
      <c r="L178" s="187"/>
      <c r="M178" s="187"/>
      <c r="N178" s="187"/>
      <c r="O178" s="187"/>
      <c r="P178" s="187"/>
      <c r="Q178" s="325"/>
    </row>
    <row r="179" spans="1:17" s="199" customFormat="1" ht="15" customHeight="1">
      <c r="A179" s="318"/>
      <c r="B179" s="317"/>
      <c r="C179" s="309"/>
      <c r="D179" s="182" t="s">
        <v>104</v>
      </c>
      <c r="E179" s="183">
        <v>0</v>
      </c>
      <c r="F179" s="183">
        <v>0</v>
      </c>
      <c r="G179" s="183">
        <f t="shared" si="16"/>
        <v>0</v>
      </c>
      <c r="H179" s="183">
        <v>0</v>
      </c>
      <c r="I179" s="264" t="s">
        <v>117</v>
      </c>
      <c r="J179" s="187"/>
      <c r="K179" s="187"/>
      <c r="L179" s="187"/>
      <c r="M179" s="187"/>
      <c r="N179" s="187"/>
      <c r="O179" s="187"/>
      <c r="P179" s="187"/>
      <c r="Q179" s="326"/>
    </row>
    <row r="180" spans="1:17" s="199" customFormat="1" ht="15" customHeight="1">
      <c r="A180" s="318"/>
      <c r="B180" s="307" t="s">
        <v>29</v>
      </c>
      <c r="C180" s="308" t="s">
        <v>28</v>
      </c>
      <c r="D180" s="182" t="s">
        <v>92</v>
      </c>
      <c r="E180" s="183">
        <f>E182+E181</f>
        <v>70718.527000000002</v>
      </c>
      <c r="F180" s="183">
        <f>F182+F181</f>
        <v>72166.673999999999</v>
      </c>
      <c r="G180" s="183">
        <f t="shared" si="16"/>
        <v>1448.1469999999972</v>
      </c>
      <c r="H180" s="183">
        <f>H182+H181</f>
        <v>72166.673999999999</v>
      </c>
      <c r="I180" s="264">
        <f t="shared" si="20"/>
        <v>100</v>
      </c>
      <c r="J180" s="187">
        <v>3</v>
      </c>
      <c r="K180" s="187">
        <v>3</v>
      </c>
      <c r="L180" s="187">
        <f t="shared" si="39"/>
        <v>100</v>
      </c>
      <c r="M180" s="187">
        <v>1</v>
      </c>
      <c r="N180" s="187">
        <v>1</v>
      </c>
      <c r="O180" s="187">
        <v>1</v>
      </c>
      <c r="P180" s="187">
        <v>1</v>
      </c>
      <c r="Q180" s="189" t="s">
        <v>83</v>
      </c>
    </row>
    <row r="181" spans="1:17" s="199" customFormat="1" ht="15" customHeight="1">
      <c r="A181" s="318"/>
      <c r="B181" s="307"/>
      <c r="C181" s="308"/>
      <c r="D181" s="182" t="s">
        <v>94</v>
      </c>
      <c r="E181" s="183">
        <v>61217.9</v>
      </c>
      <c r="F181" s="183">
        <v>61217.9</v>
      </c>
      <c r="G181" s="183">
        <f t="shared" si="16"/>
        <v>0</v>
      </c>
      <c r="H181" s="183">
        <v>61217.9</v>
      </c>
      <c r="I181" s="264">
        <f t="shared" si="20"/>
        <v>100</v>
      </c>
      <c r="J181" s="187"/>
      <c r="K181" s="187"/>
      <c r="L181" s="187"/>
      <c r="M181" s="187"/>
      <c r="N181" s="187"/>
      <c r="O181" s="187"/>
      <c r="P181" s="187"/>
      <c r="Q181" s="189"/>
    </row>
    <row r="182" spans="1:17" s="199" customFormat="1" ht="15" customHeight="1">
      <c r="A182" s="318"/>
      <c r="B182" s="307"/>
      <c r="C182" s="308"/>
      <c r="D182" s="182" t="s">
        <v>93</v>
      </c>
      <c r="E182" s="183">
        <v>9500.6270000000004</v>
      </c>
      <c r="F182" s="183">
        <v>10948.773999999999</v>
      </c>
      <c r="G182" s="183">
        <f t="shared" si="16"/>
        <v>1448.146999999999</v>
      </c>
      <c r="H182" s="183">
        <v>10948.773999999999</v>
      </c>
      <c r="I182" s="264">
        <f t="shared" si="20"/>
        <v>100</v>
      </c>
      <c r="J182" s="187"/>
      <c r="K182" s="187"/>
      <c r="L182" s="187"/>
      <c r="M182" s="187"/>
      <c r="N182" s="187"/>
      <c r="O182" s="187"/>
      <c r="P182" s="187"/>
      <c r="Q182" s="189"/>
    </row>
    <row r="183" spans="1:17" s="199" customFormat="1" ht="15" customHeight="1">
      <c r="A183" s="318"/>
      <c r="B183" s="307"/>
      <c r="C183" s="308"/>
      <c r="D183" s="182" t="s">
        <v>104</v>
      </c>
      <c r="E183" s="183">
        <v>0</v>
      </c>
      <c r="F183" s="183">
        <v>0</v>
      </c>
      <c r="G183" s="183">
        <f t="shared" si="16"/>
        <v>0</v>
      </c>
      <c r="H183" s="183">
        <v>0</v>
      </c>
      <c r="I183" s="264" t="s">
        <v>117</v>
      </c>
      <c r="J183" s="187"/>
      <c r="K183" s="187"/>
      <c r="L183" s="187"/>
      <c r="M183" s="187"/>
      <c r="N183" s="187"/>
      <c r="O183" s="187"/>
      <c r="P183" s="187"/>
      <c r="Q183" s="189"/>
    </row>
    <row r="184" spans="1:17" s="199" customFormat="1" ht="15" customHeight="1">
      <c r="A184" s="318"/>
      <c r="B184" s="307" t="s">
        <v>30</v>
      </c>
      <c r="C184" s="310" t="s">
        <v>150</v>
      </c>
      <c r="D184" s="182" t="s">
        <v>92</v>
      </c>
      <c r="E184" s="183">
        <f>E186+E185</f>
        <v>0</v>
      </c>
      <c r="F184" s="183">
        <v>0</v>
      </c>
      <c r="G184" s="183">
        <f t="shared" si="16"/>
        <v>0</v>
      </c>
      <c r="H184" s="183">
        <v>0</v>
      </c>
      <c r="I184" s="264" t="s">
        <v>117</v>
      </c>
      <c r="J184" s="187">
        <v>3</v>
      </c>
      <c r="K184" s="187">
        <v>3</v>
      </c>
      <c r="L184" s="187">
        <f t="shared" si="39"/>
        <v>100</v>
      </c>
      <c r="M184" s="187">
        <v>1</v>
      </c>
      <c r="N184" s="187">
        <v>1</v>
      </c>
      <c r="O184" s="187">
        <v>0</v>
      </c>
      <c r="P184" s="187">
        <v>0</v>
      </c>
      <c r="Q184" s="189" t="s">
        <v>83</v>
      </c>
    </row>
    <row r="185" spans="1:17" s="199" customFormat="1" ht="15" customHeight="1">
      <c r="A185" s="318"/>
      <c r="B185" s="307"/>
      <c r="C185" s="310"/>
      <c r="D185" s="182" t="s">
        <v>94</v>
      </c>
      <c r="E185" s="183">
        <v>0</v>
      </c>
      <c r="F185" s="183">
        <v>0</v>
      </c>
      <c r="G185" s="183">
        <f t="shared" si="16"/>
        <v>0</v>
      </c>
      <c r="H185" s="183">
        <v>0</v>
      </c>
      <c r="I185" s="264" t="s">
        <v>117</v>
      </c>
      <c r="J185" s="187"/>
      <c r="K185" s="187"/>
      <c r="L185" s="187"/>
      <c r="M185" s="187"/>
      <c r="N185" s="187"/>
      <c r="O185" s="187"/>
      <c r="P185" s="187"/>
      <c r="Q185" s="192"/>
    </row>
    <row r="186" spans="1:17" s="199" customFormat="1" ht="15" customHeight="1">
      <c r="A186" s="318"/>
      <c r="B186" s="307"/>
      <c r="C186" s="310"/>
      <c r="D186" s="182" t="s">
        <v>93</v>
      </c>
      <c r="E186" s="183">
        <v>0</v>
      </c>
      <c r="F186" s="183">
        <v>0</v>
      </c>
      <c r="G186" s="183">
        <f t="shared" ref="G186:G189" si="40">F186-E186</f>
        <v>0</v>
      </c>
      <c r="H186" s="183">
        <v>0</v>
      </c>
      <c r="I186" s="264" t="s">
        <v>117</v>
      </c>
      <c r="J186" s="187"/>
      <c r="K186" s="187"/>
      <c r="L186" s="187"/>
      <c r="M186" s="187"/>
      <c r="N186" s="187"/>
      <c r="O186" s="187"/>
      <c r="P186" s="187"/>
      <c r="Q186" s="192"/>
    </row>
    <row r="187" spans="1:17" s="199" customFormat="1" ht="15" customHeight="1">
      <c r="A187" s="318"/>
      <c r="B187" s="307"/>
      <c r="C187" s="310"/>
      <c r="D187" s="182" t="s">
        <v>104</v>
      </c>
      <c r="E187" s="183">
        <v>0</v>
      </c>
      <c r="F187" s="183">
        <v>0</v>
      </c>
      <c r="G187" s="183">
        <f t="shared" si="40"/>
        <v>0</v>
      </c>
      <c r="H187" s="183">
        <v>0</v>
      </c>
      <c r="I187" s="264" t="s">
        <v>117</v>
      </c>
      <c r="J187" s="187"/>
      <c r="K187" s="187"/>
      <c r="L187" s="187"/>
      <c r="M187" s="187"/>
      <c r="N187" s="187"/>
      <c r="O187" s="187"/>
      <c r="P187" s="187"/>
      <c r="Q187" s="189"/>
    </row>
    <row r="188" spans="1:17" s="199" customFormat="1" ht="15" customHeight="1">
      <c r="A188" s="318"/>
      <c r="B188" s="307" t="s">
        <v>31</v>
      </c>
      <c r="C188" s="310" t="s">
        <v>127</v>
      </c>
      <c r="D188" s="182" t="s">
        <v>92</v>
      </c>
      <c r="E188" s="183">
        <f>E189+E190</f>
        <v>371742.05300000001</v>
      </c>
      <c r="F188" s="183">
        <f>F189+F190</f>
        <v>382375.723</v>
      </c>
      <c r="G188" s="183">
        <f t="shared" si="40"/>
        <v>10633.669999999984</v>
      </c>
      <c r="H188" s="183">
        <f>H189+H190</f>
        <v>382307.49699999997</v>
      </c>
      <c r="I188" s="264">
        <f t="shared" si="20"/>
        <v>99.981999999999999</v>
      </c>
      <c r="J188" s="187">
        <v>3</v>
      </c>
      <c r="K188" s="187">
        <v>3</v>
      </c>
      <c r="L188" s="187">
        <f t="shared" si="39"/>
        <v>100</v>
      </c>
      <c r="M188" s="187">
        <v>1</v>
      </c>
      <c r="N188" s="187">
        <v>1</v>
      </c>
      <c r="O188" s="187">
        <v>9</v>
      </c>
      <c r="P188" s="187">
        <v>9</v>
      </c>
      <c r="Q188" s="189" t="s">
        <v>83</v>
      </c>
    </row>
    <row r="189" spans="1:17" s="199" customFormat="1" ht="15" customHeight="1">
      <c r="A189" s="318"/>
      <c r="B189" s="307"/>
      <c r="C189" s="310"/>
      <c r="D189" s="182" t="s">
        <v>94</v>
      </c>
      <c r="E189" s="183">
        <v>0</v>
      </c>
      <c r="F189" s="183">
        <v>0</v>
      </c>
      <c r="G189" s="183">
        <f t="shared" si="40"/>
        <v>0</v>
      </c>
      <c r="H189" s="183">
        <v>0</v>
      </c>
      <c r="I189" s="264" t="s">
        <v>117</v>
      </c>
      <c r="J189" s="193"/>
      <c r="K189" s="193"/>
      <c r="L189" s="187"/>
      <c r="M189" s="193"/>
      <c r="N189" s="193"/>
      <c r="O189" s="193"/>
      <c r="P189" s="193"/>
      <c r="Q189" s="268"/>
    </row>
    <row r="190" spans="1:17" s="199" customFormat="1" ht="15" customHeight="1">
      <c r="A190" s="318"/>
      <c r="B190" s="307"/>
      <c r="C190" s="310"/>
      <c r="D190" s="196" t="s">
        <v>93</v>
      </c>
      <c r="E190" s="197">
        <v>371742.05300000001</v>
      </c>
      <c r="F190" s="197">
        <v>382375.723</v>
      </c>
      <c r="G190" s="197">
        <f>F190-E190</f>
        <v>10633.669999999984</v>
      </c>
      <c r="H190" s="197">
        <v>382307.49699999997</v>
      </c>
      <c r="I190" s="264">
        <f t="shared" si="20"/>
        <v>99.981999999999999</v>
      </c>
      <c r="J190" s="270"/>
      <c r="K190" s="193"/>
      <c r="L190" s="187"/>
      <c r="M190" s="193"/>
      <c r="N190" s="193"/>
      <c r="O190" s="193"/>
      <c r="P190" s="193"/>
      <c r="Q190" s="268"/>
    </row>
    <row r="191" spans="1:17" s="199" customFormat="1" ht="15" customHeight="1">
      <c r="A191" s="318"/>
      <c r="B191" s="307"/>
      <c r="C191" s="310"/>
      <c r="D191" s="182" t="s">
        <v>104</v>
      </c>
      <c r="E191" s="183">
        <v>0</v>
      </c>
      <c r="F191" s="183">
        <v>0</v>
      </c>
      <c r="G191" s="183">
        <f t="shared" ref="G191:G259" si="41">F191-E191</f>
        <v>0</v>
      </c>
      <c r="H191" s="183">
        <v>0</v>
      </c>
      <c r="I191" s="264" t="s">
        <v>117</v>
      </c>
      <c r="J191" s="193"/>
      <c r="K191" s="193"/>
      <c r="L191" s="187"/>
      <c r="M191" s="193"/>
      <c r="N191" s="193"/>
      <c r="O191" s="193"/>
      <c r="P191" s="193"/>
      <c r="Q191" s="268"/>
    </row>
    <row r="192" spans="1:17" s="199" customFormat="1" ht="15" customHeight="1">
      <c r="A192" s="305">
        <v>10</v>
      </c>
      <c r="B192" s="317" t="s">
        <v>32</v>
      </c>
      <c r="C192" s="309" t="s">
        <v>95</v>
      </c>
      <c r="D192" s="177" t="s">
        <v>92</v>
      </c>
      <c r="E192" s="178">
        <f>E196+E200+E204+E208+E212</f>
        <v>1085190.156</v>
      </c>
      <c r="F192" s="178">
        <f>F196+F200+F204+F208+F212</f>
        <v>1090868.4659999998</v>
      </c>
      <c r="G192" s="178">
        <f t="shared" si="41"/>
        <v>5678.309999999823</v>
      </c>
      <c r="H192" s="178">
        <f>H196+H200+H204+H208+H212</f>
        <v>1087173.548</v>
      </c>
      <c r="I192" s="181">
        <f t="shared" ref="I192:I263" si="42">ROUND(H192/F192 *100,3)</f>
        <v>99.661000000000001</v>
      </c>
      <c r="J192" s="180">
        <v>21</v>
      </c>
      <c r="K192" s="180">
        <v>19</v>
      </c>
      <c r="L192" s="45">
        <f t="shared" si="39"/>
        <v>90.476190476190482</v>
      </c>
      <c r="M192" s="180">
        <v>9</v>
      </c>
      <c r="N192" s="180">
        <v>9</v>
      </c>
      <c r="O192" s="180">
        <v>17</v>
      </c>
      <c r="P192" s="180">
        <v>17</v>
      </c>
      <c r="Q192" s="324" t="s">
        <v>126</v>
      </c>
    </row>
    <row r="193" spans="1:17" s="199" customFormat="1" ht="15" customHeight="1">
      <c r="A193" s="305"/>
      <c r="B193" s="317"/>
      <c r="C193" s="309"/>
      <c r="D193" s="182" t="s">
        <v>94</v>
      </c>
      <c r="E193" s="183">
        <v>0</v>
      </c>
      <c r="F193" s="183">
        <v>0</v>
      </c>
      <c r="G193" s="183">
        <f t="shared" si="41"/>
        <v>0</v>
      </c>
      <c r="H193" s="183">
        <v>0</v>
      </c>
      <c r="I193" s="188" t="s">
        <v>117</v>
      </c>
      <c r="J193" s="187">
        <v>4</v>
      </c>
      <c r="K193" s="187">
        <v>3</v>
      </c>
      <c r="L193" s="187"/>
      <c r="M193" s="187"/>
      <c r="N193" s="187"/>
      <c r="O193" s="187"/>
      <c r="P193" s="187"/>
      <c r="Q193" s="325"/>
    </row>
    <row r="194" spans="1:17" s="199" customFormat="1" ht="15" customHeight="1">
      <c r="A194" s="305"/>
      <c r="B194" s="317"/>
      <c r="C194" s="309"/>
      <c r="D194" s="182" t="s">
        <v>93</v>
      </c>
      <c r="E194" s="183">
        <v>1085190.156</v>
      </c>
      <c r="F194" s="183">
        <v>1090868.466</v>
      </c>
      <c r="G194" s="183">
        <f t="shared" si="41"/>
        <v>5678.3100000000559</v>
      </c>
      <c r="H194" s="183">
        <v>1087173.548</v>
      </c>
      <c r="I194" s="188">
        <f t="shared" si="42"/>
        <v>99.661000000000001</v>
      </c>
      <c r="J194" s="187"/>
      <c r="K194" s="187"/>
      <c r="L194" s="187"/>
      <c r="M194" s="187"/>
      <c r="N194" s="187"/>
      <c r="O194" s="187"/>
      <c r="P194" s="187"/>
      <c r="Q194" s="325"/>
    </row>
    <row r="195" spans="1:17" s="199" customFormat="1" ht="23.25" customHeight="1">
      <c r="A195" s="305"/>
      <c r="B195" s="317"/>
      <c r="C195" s="309"/>
      <c r="D195" s="182" t="s">
        <v>104</v>
      </c>
      <c r="E195" s="183">
        <v>0</v>
      </c>
      <c r="F195" s="183">
        <v>0</v>
      </c>
      <c r="G195" s="183">
        <f t="shared" si="41"/>
        <v>0</v>
      </c>
      <c r="H195" s="183">
        <v>0</v>
      </c>
      <c r="I195" s="188" t="s">
        <v>117</v>
      </c>
      <c r="J195" s="187"/>
      <c r="K195" s="187"/>
      <c r="L195" s="187"/>
      <c r="M195" s="187"/>
      <c r="N195" s="187"/>
      <c r="O195" s="187"/>
      <c r="P195" s="187"/>
      <c r="Q195" s="326"/>
    </row>
    <row r="196" spans="1:17" s="199" customFormat="1" ht="15" customHeight="1">
      <c r="A196" s="305"/>
      <c r="B196" s="307" t="s">
        <v>33</v>
      </c>
      <c r="C196" s="310" t="s">
        <v>95</v>
      </c>
      <c r="D196" s="182" t="s">
        <v>92</v>
      </c>
      <c r="E196" s="183">
        <f>E197+E198</f>
        <v>300967.03000000003</v>
      </c>
      <c r="F196" s="183">
        <f>F197+F198</f>
        <v>300967.00400000002</v>
      </c>
      <c r="G196" s="183">
        <f t="shared" si="41"/>
        <v>-2.6000000012572855E-2</v>
      </c>
      <c r="H196" s="183">
        <f>H197+H198</f>
        <v>300288.89600000001</v>
      </c>
      <c r="I196" s="188">
        <f t="shared" si="42"/>
        <v>99.775000000000006</v>
      </c>
      <c r="J196" s="187">
        <v>9</v>
      </c>
      <c r="K196" s="187">
        <v>9</v>
      </c>
      <c r="L196" s="187">
        <f t="shared" si="39"/>
        <v>100</v>
      </c>
      <c r="M196" s="187">
        <v>3</v>
      </c>
      <c r="N196" s="187">
        <v>3</v>
      </c>
      <c r="O196" s="187">
        <v>9</v>
      </c>
      <c r="P196" s="187">
        <v>9</v>
      </c>
      <c r="Q196" s="189" t="s">
        <v>83</v>
      </c>
    </row>
    <row r="197" spans="1:17" s="199" customFormat="1" ht="15" customHeight="1">
      <c r="A197" s="305"/>
      <c r="B197" s="307"/>
      <c r="C197" s="310"/>
      <c r="D197" s="182" t="s">
        <v>94</v>
      </c>
      <c r="E197" s="183">
        <v>0</v>
      </c>
      <c r="F197" s="183">
        <v>0</v>
      </c>
      <c r="G197" s="183">
        <f t="shared" si="41"/>
        <v>0</v>
      </c>
      <c r="H197" s="183">
        <v>0</v>
      </c>
      <c r="I197" s="188" t="s">
        <v>117</v>
      </c>
      <c r="J197" s="187"/>
      <c r="K197" s="187"/>
      <c r="L197" s="187"/>
      <c r="M197" s="187"/>
      <c r="N197" s="187"/>
      <c r="O197" s="187"/>
      <c r="P197" s="187"/>
      <c r="Q197" s="189"/>
    </row>
    <row r="198" spans="1:17" s="199" customFormat="1" ht="15" customHeight="1">
      <c r="A198" s="305"/>
      <c r="B198" s="307"/>
      <c r="C198" s="310"/>
      <c r="D198" s="182" t="s">
        <v>93</v>
      </c>
      <c r="E198" s="183">
        <v>300967.03000000003</v>
      </c>
      <c r="F198" s="183">
        <v>300967.00400000002</v>
      </c>
      <c r="G198" s="183">
        <f t="shared" si="41"/>
        <v>-2.6000000012572855E-2</v>
      </c>
      <c r="H198" s="183">
        <v>300288.89600000001</v>
      </c>
      <c r="I198" s="188">
        <f t="shared" si="42"/>
        <v>99.775000000000006</v>
      </c>
      <c r="J198" s="187"/>
      <c r="K198" s="187"/>
      <c r="L198" s="187"/>
      <c r="M198" s="187"/>
      <c r="N198" s="187"/>
      <c r="O198" s="187"/>
      <c r="P198" s="187"/>
      <c r="Q198" s="189"/>
    </row>
    <row r="199" spans="1:17" s="199" customFormat="1" ht="15" customHeight="1">
      <c r="A199" s="305"/>
      <c r="B199" s="307"/>
      <c r="C199" s="310"/>
      <c r="D199" s="182" t="s">
        <v>104</v>
      </c>
      <c r="E199" s="183">
        <v>0</v>
      </c>
      <c r="F199" s="183">
        <v>0</v>
      </c>
      <c r="G199" s="183">
        <f t="shared" si="41"/>
        <v>0</v>
      </c>
      <c r="H199" s="183">
        <v>0</v>
      </c>
      <c r="I199" s="188" t="s">
        <v>117</v>
      </c>
      <c r="J199" s="187"/>
      <c r="K199" s="187"/>
      <c r="L199" s="187"/>
      <c r="M199" s="187"/>
      <c r="N199" s="187"/>
      <c r="O199" s="187"/>
      <c r="P199" s="187"/>
      <c r="Q199" s="189"/>
    </row>
    <row r="200" spans="1:17" s="199" customFormat="1" ht="15" customHeight="1">
      <c r="A200" s="305"/>
      <c r="B200" s="307" t="s">
        <v>34</v>
      </c>
      <c r="C200" s="310" t="s">
        <v>95</v>
      </c>
      <c r="D200" s="182" t="s">
        <v>92</v>
      </c>
      <c r="E200" s="183">
        <f>E201+E202</f>
        <v>740045.52899999998</v>
      </c>
      <c r="F200" s="183">
        <f>F201+F202</f>
        <v>739820.28099999996</v>
      </c>
      <c r="G200" s="183">
        <f t="shared" si="41"/>
        <v>-225.24800000002142</v>
      </c>
      <c r="H200" s="183">
        <f>H201+H202</f>
        <v>736872.50300000003</v>
      </c>
      <c r="I200" s="188">
        <f t="shared" si="42"/>
        <v>99.602000000000004</v>
      </c>
      <c r="J200" s="187">
        <v>2</v>
      </c>
      <c r="K200" s="187">
        <v>2</v>
      </c>
      <c r="L200" s="187">
        <f t="shared" si="39"/>
        <v>100</v>
      </c>
      <c r="M200" s="187">
        <v>3</v>
      </c>
      <c r="N200" s="187">
        <v>3</v>
      </c>
      <c r="O200" s="187">
        <v>3</v>
      </c>
      <c r="P200" s="187">
        <v>3</v>
      </c>
      <c r="Q200" s="189" t="s">
        <v>83</v>
      </c>
    </row>
    <row r="201" spans="1:17" s="199" customFormat="1" ht="15" customHeight="1">
      <c r="A201" s="305"/>
      <c r="B201" s="307"/>
      <c r="C201" s="310"/>
      <c r="D201" s="182" t="s">
        <v>94</v>
      </c>
      <c r="E201" s="183">
        <v>0</v>
      </c>
      <c r="F201" s="183">
        <v>0</v>
      </c>
      <c r="G201" s="183">
        <f t="shared" si="41"/>
        <v>0</v>
      </c>
      <c r="H201" s="183">
        <v>0</v>
      </c>
      <c r="I201" s="188" t="s">
        <v>117</v>
      </c>
      <c r="J201" s="187"/>
      <c r="K201" s="187"/>
      <c r="L201" s="187"/>
      <c r="M201" s="187"/>
      <c r="N201" s="187"/>
      <c r="O201" s="187"/>
      <c r="P201" s="187"/>
      <c r="Q201" s="189"/>
    </row>
    <row r="202" spans="1:17" s="199" customFormat="1" ht="15" customHeight="1">
      <c r="A202" s="305"/>
      <c r="B202" s="307"/>
      <c r="C202" s="310"/>
      <c r="D202" s="182" t="s">
        <v>93</v>
      </c>
      <c r="E202" s="183">
        <v>740045.52899999998</v>
      </c>
      <c r="F202" s="183">
        <v>739820.28099999996</v>
      </c>
      <c r="G202" s="183">
        <f t="shared" si="41"/>
        <v>-225.24800000002142</v>
      </c>
      <c r="H202" s="183">
        <v>736872.50300000003</v>
      </c>
      <c r="I202" s="188">
        <f t="shared" si="42"/>
        <v>99.602000000000004</v>
      </c>
      <c r="J202" s="187"/>
      <c r="K202" s="187"/>
      <c r="L202" s="187"/>
      <c r="M202" s="187"/>
      <c r="N202" s="187"/>
      <c r="O202" s="187"/>
      <c r="P202" s="187"/>
      <c r="Q202" s="189"/>
    </row>
    <row r="203" spans="1:17" s="199" customFormat="1" ht="15" hidden="1" customHeight="1">
      <c r="A203" s="305"/>
      <c r="B203" s="307"/>
      <c r="C203" s="310"/>
      <c r="D203" s="182" t="s">
        <v>104</v>
      </c>
      <c r="E203" s="183">
        <v>0</v>
      </c>
      <c r="F203" s="183">
        <v>0</v>
      </c>
      <c r="G203" s="183">
        <f t="shared" si="41"/>
        <v>0</v>
      </c>
      <c r="H203" s="183">
        <v>0</v>
      </c>
      <c r="I203" s="188" t="s">
        <v>117</v>
      </c>
      <c r="J203" s="187"/>
      <c r="K203" s="187"/>
      <c r="L203" s="187"/>
      <c r="M203" s="187"/>
      <c r="N203" s="187"/>
      <c r="O203" s="187"/>
      <c r="P203" s="187"/>
      <c r="Q203" s="189"/>
    </row>
    <row r="204" spans="1:17" s="199" customFormat="1" ht="15" customHeight="1">
      <c r="A204" s="305"/>
      <c r="B204" s="307" t="s">
        <v>35</v>
      </c>
      <c r="C204" s="310" t="s">
        <v>200</v>
      </c>
      <c r="D204" s="182" t="s">
        <v>92</v>
      </c>
      <c r="E204" s="183">
        <f>E205+E206</f>
        <v>950</v>
      </c>
      <c r="F204" s="183">
        <f>F205+F206</f>
        <v>950</v>
      </c>
      <c r="G204" s="183">
        <f t="shared" si="41"/>
        <v>0</v>
      </c>
      <c r="H204" s="183">
        <f>H205+H206</f>
        <v>950</v>
      </c>
      <c r="I204" s="188">
        <f t="shared" si="42"/>
        <v>100</v>
      </c>
      <c r="J204" s="187">
        <v>1</v>
      </c>
      <c r="K204" s="187">
        <v>1</v>
      </c>
      <c r="L204" s="187">
        <f t="shared" si="39"/>
        <v>100</v>
      </c>
      <c r="M204" s="187">
        <v>1</v>
      </c>
      <c r="N204" s="187">
        <v>1</v>
      </c>
      <c r="O204" s="187">
        <v>1</v>
      </c>
      <c r="P204" s="187">
        <v>1</v>
      </c>
      <c r="Q204" s="189" t="s">
        <v>83</v>
      </c>
    </row>
    <row r="205" spans="1:17" s="199" customFormat="1" ht="15" customHeight="1">
      <c r="A205" s="305"/>
      <c r="B205" s="307"/>
      <c r="C205" s="310"/>
      <c r="D205" s="182" t="s">
        <v>94</v>
      </c>
      <c r="E205" s="183">
        <v>0</v>
      </c>
      <c r="F205" s="183">
        <v>0</v>
      </c>
      <c r="G205" s="183">
        <f t="shared" si="41"/>
        <v>0</v>
      </c>
      <c r="H205" s="183">
        <v>0</v>
      </c>
      <c r="I205" s="188" t="s">
        <v>117</v>
      </c>
      <c r="J205" s="187"/>
      <c r="K205" s="187"/>
      <c r="L205" s="187"/>
      <c r="M205" s="187"/>
      <c r="N205" s="187"/>
      <c r="O205" s="187"/>
      <c r="P205" s="187"/>
      <c r="Q205" s="192"/>
    </row>
    <row r="206" spans="1:17" s="199" customFormat="1" ht="16.5" customHeight="1">
      <c r="A206" s="305"/>
      <c r="B206" s="307"/>
      <c r="C206" s="310"/>
      <c r="D206" s="182" t="s">
        <v>93</v>
      </c>
      <c r="E206" s="183">
        <v>950</v>
      </c>
      <c r="F206" s="183">
        <v>950</v>
      </c>
      <c r="G206" s="183">
        <f t="shared" si="41"/>
        <v>0</v>
      </c>
      <c r="H206" s="183">
        <v>950</v>
      </c>
      <c r="I206" s="188">
        <f t="shared" si="42"/>
        <v>100</v>
      </c>
      <c r="J206" s="187"/>
      <c r="K206" s="187"/>
      <c r="L206" s="187"/>
      <c r="M206" s="187"/>
      <c r="N206" s="187"/>
      <c r="O206" s="187"/>
      <c r="P206" s="187"/>
      <c r="Q206" s="192"/>
    </row>
    <row r="207" spans="1:17" s="199" customFormat="1" ht="15" hidden="1" customHeight="1">
      <c r="A207" s="305"/>
      <c r="B207" s="307"/>
      <c r="C207" s="310"/>
      <c r="D207" s="182" t="s">
        <v>104</v>
      </c>
      <c r="E207" s="183">
        <v>0</v>
      </c>
      <c r="F207" s="183">
        <v>0</v>
      </c>
      <c r="G207" s="183">
        <f t="shared" si="41"/>
        <v>0</v>
      </c>
      <c r="H207" s="183">
        <v>0</v>
      </c>
      <c r="I207" s="188" t="s">
        <v>117</v>
      </c>
      <c r="J207" s="187"/>
      <c r="K207" s="187"/>
      <c r="L207" s="187"/>
      <c r="M207" s="187"/>
      <c r="N207" s="187"/>
      <c r="O207" s="187"/>
      <c r="P207" s="187"/>
      <c r="Q207" s="189"/>
    </row>
    <row r="208" spans="1:17" s="199" customFormat="1" ht="15" customHeight="1">
      <c r="A208" s="305"/>
      <c r="B208" s="307" t="s">
        <v>36</v>
      </c>
      <c r="C208" s="310" t="s">
        <v>95</v>
      </c>
      <c r="D208" s="182" t="s">
        <v>92</v>
      </c>
      <c r="E208" s="183">
        <f>E209+E210</f>
        <v>42720.055999999997</v>
      </c>
      <c r="F208" s="183">
        <f>F209+F210</f>
        <v>48673.64</v>
      </c>
      <c r="G208" s="183">
        <f t="shared" si="41"/>
        <v>5953.5840000000026</v>
      </c>
      <c r="H208" s="183">
        <f>H209+H210</f>
        <v>48604.608</v>
      </c>
      <c r="I208" s="188">
        <f t="shared" si="42"/>
        <v>99.858000000000004</v>
      </c>
      <c r="J208" s="187">
        <v>2</v>
      </c>
      <c r="K208" s="187">
        <v>1</v>
      </c>
      <c r="L208" s="188">
        <f t="shared" si="39"/>
        <v>50</v>
      </c>
      <c r="M208" s="187">
        <v>1</v>
      </c>
      <c r="N208" s="187">
        <v>1</v>
      </c>
      <c r="O208" s="187">
        <v>1</v>
      </c>
      <c r="P208" s="187">
        <v>1</v>
      </c>
      <c r="Q208" s="192" t="s">
        <v>83</v>
      </c>
    </row>
    <row r="209" spans="1:17" s="199" customFormat="1" ht="15" customHeight="1">
      <c r="A209" s="305"/>
      <c r="B209" s="307"/>
      <c r="C209" s="310"/>
      <c r="D209" s="182" t="s">
        <v>94</v>
      </c>
      <c r="E209" s="183">
        <v>0</v>
      </c>
      <c r="F209" s="183">
        <v>0</v>
      </c>
      <c r="G209" s="183">
        <f t="shared" si="41"/>
        <v>0</v>
      </c>
      <c r="H209" s="183">
        <v>0</v>
      </c>
      <c r="I209" s="188" t="s">
        <v>117</v>
      </c>
      <c r="J209" s="187"/>
      <c r="K209" s="187"/>
      <c r="L209" s="187"/>
      <c r="M209" s="187"/>
      <c r="N209" s="187"/>
      <c r="O209" s="187"/>
      <c r="P209" s="187"/>
      <c r="Q209" s="192"/>
    </row>
    <row r="210" spans="1:17" s="199" customFormat="1" ht="15" customHeight="1">
      <c r="A210" s="305"/>
      <c r="B210" s="307"/>
      <c r="C210" s="310"/>
      <c r="D210" s="182" t="s">
        <v>93</v>
      </c>
      <c r="E210" s="183">
        <v>42720.055999999997</v>
      </c>
      <c r="F210" s="183">
        <v>48673.64</v>
      </c>
      <c r="G210" s="183">
        <f t="shared" si="41"/>
        <v>5953.5840000000026</v>
      </c>
      <c r="H210" s="183">
        <v>48604.608</v>
      </c>
      <c r="I210" s="188">
        <f t="shared" si="42"/>
        <v>99.858000000000004</v>
      </c>
      <c r="J210" s="187"/>
      <c r="K210" s="187"/>
      <c r="L210" s="187"/>
      <c r="M210" s="187"/>
      <c r="N210" s="187"/>
      <c r="O210" s="187"/>
      <c r="P210" s="187"/>
      <c r="Q210" s="192"/>
    </row>
    <row r="211" spans="1:17" s="199" customFormat="1" ht="38.25" customHeight="1">
      <c r="A211" s="305"/>
      <c r="B211" s="307"/>
      <c r="C211" s="310"/>
      <c r="D211" s="182" t="s">
        <v>104</v>
      </c>
      <c r="E211" s="183">
        <v>0</v>
      </c>
      <c r="F211" s="183">
        <v>0</v>
      </c>
      <c r="G211" s="183">
        <f t="shared" si="41"/>
        <v>0</v>
      </c>
      <c r="H211" s="183">
        <v>0</v>
      </c>
      <c r="I211" s="183" t="s">
        <v>117</v>
      </c>
      <c r="J211" s="187"/>
      <c r="K211" s="187"/>
      <c r="L211" s="187"/>
      <c r="M211" s="187"/>
      <c r="N211" s="187"/>
      <c r="O211" s="187"/>
      <c r="P211" s="187"/>
      <c r="Q211" s="192"/>
    </row>
    <row r="212" spans="1:17" s="199" customFormat="1" ht="15" customHeight="1">
      <c r="A212" s="319"/>
      <c r="B212" s="307" t="s">
        <v>144</v>
      </c>
      <c r="C212" s="310" t="s">
        <v>95</v>
      </c>
      <c r="D212" s="182" t="s">
        <v>92</v>
      </c>
      <c r="E212" s="183">
        <f>E213+E214</f>
        <v>507.541</v>
      </c>
      <c r="F212" s="183">
        <f>F213+F214</f>
        <v>457.541</v>
      </c>
      <c r="G212" s="183">
        <f t="shared" si="41"/>
        <v>-50</v>
      </c>
      <c r="H212" s="183">
        <f>H213+H214</f>
        <v>457.541</v>
      </c>
      <c r="I212" s="188">
        <f t="shared" si="42"/>
        <v>100</v>
      </c>
      <c r="J212" s="187">
        <v>3</v>
      </c>
      <c r="K212" s="187">
        <v>3</v>
      </c>
      <c r="L212" s="187">
        <f t="shared" si="39"/>
        <v>100</v>
      </c>
      <c r="M212" s="187">
        <v>1</v>
      </c>
      <c r="N212" s="187">
        <v>1</v>
      </c>
      <c r="O212" s="187">
        <v>3</v>
      </c>
      <c r="P212" s="187">
        <v>3</v>
      </c>
      <c r="Q212" s="192" t="s">
        <v>83</v>
      </c>
    </row>
    <row r="213" spans="1:17" s="199" customFormat="1" ht="15" customHeight="1">
      <c r="A213" s="320"/>
      <c r="B213" s="307"/>
      <c r="C213" s="310"/>
      <c r="D213" s="182" t="s">
        <v>94</v>
      </c>
      <c r="E213" s="183">
        <v>0</v>
      </c>
      <c r="F213" s="183">
        <v>0</v>
      </c>
      <c r="G213" s="183">
        <f t="shared" si="41"/>
        <v>0</v>
      </c>
      <c r="H213" s="183">
        <v>0</v>
      </c>
      <c r="I213" s="188" t="s">
        <v>117</v>
      </c>
      <c r="J213" s="187"/>
      <c r="K213" s="187"/>
      <c r="L213" s="187"/>
      <c r="M213" s="187"/>
      <c r="N213" s="187"/>
      <c r="O213" s="187"/>
      <c r="P213" s="187"/>
      <c r="Q213" s="192"/>
    </row>
    <row r="214" spans="1:17" s="199" customFormat="1" ht="15" customHeight="1">
      <c r="A214" s="320"/>
      <c r="B214" s="307"/>
      <c r="C214" s="310"/>
      <c r="D214" s="182" t="s">
        <v>93</v>
      </c>
      <c r="E214" s="183">
        <v>507.541</v>
      </c>
      <c r="F214" s="183">
        <v>457.541</v>
      </c>
      <c r="G214" s="183">
        <f t="shared" si="41"/>
        <v>-50</v>
      </c>
      <c r="H214" s="183">
        <v>457.541</v>
      </c>
      <c r="I214" s="188">
        <f t="shared" si="42"/>
        <v>100</v>
      </c>
      <c r="J214" s="187"/>
      <c r="K214" s="187"/>
      <c r="L214" s="187"/>
      <c r="M214" s="187"/>
      <c r="N214" s="187"/>
      <c r="O214" s="187"/>
      <c r="P214" s="187"/>
      <c r="Q214" s="192"/>
    </row>
    <row r="215" spans="1:17" s="199" customFormat="1" ht="15" customHeight="1">
      <c r="A215" s="323"/>
      <c r="B215" s="307"/>
      <c r="C215" s="310"/>
      <c r="D215" s="182" t="s">
        <v>104</v>
      </c>
      <c r="E215" s="183">
        <v>0</v>
      </c>
      <c r="F215" s="183">
        <v>0</v>
      </c>
      <c r="G215" s="183">
        <f t="shared" si="41"/>
        <v>0</v>
      </c>
      <c r="H215" s="183">
        <v>0</v>
      </c>
      <c r="I215" s="188" t="s">
        <v>117</v>
      </c>
      <c r="J215" s="187"/>
      <c r="K215" s="187"/>
      <c r="L215" s="187"/>
      <c r="M215" s="187"/>
      <c r="N215" s="187"/>
      <c r="O215" s="187"/>
      <c r="P215" s="187"/>
      <c r="Q215" s="192"/>
    </row>
    <row r="216" spans="1:17" s="199" customFormat="1" ht="15" customHeight="1">
      <c r="A216" s="305">
        <v>11</v>
      </c>
      <c r="B216" s="317" t="s">
        <v>37</v>
      </c>
      <c r="C216" s="309" t="s">
        <v>195</v>
      </c>
      <c r="D216" s="177" t="s">
        <v>92</v>
      </c>
      <c r="E216" s="178">
        <f>E217+E218+E219+E220</f>
        <v>4220215.6720000003</v>
      </c>
      <c r="F216" s="178">
        <f>F217+F218+F219+F220</f>
        <v>4138128.6999999997</v>
      </c>
      <c r="G216" s="178">
        <f t="shared" si="41"/>
        <v>-82086.972000000533</v>
      </c>
      <c r="H216" s="178">
        <f>H217+H218+H219+H220</f>
        <v>3716020.8259999999</v>
      </c>
      <c r="I216" s="181">
        <f t="shared" si="42"/>
        <v>89.8</v>
      </c>
      <c r="J216" s="180">
        <v>64</v>
      </c>
      <c r="K216" s="180">
        <v>54</v>
      </c>
      <c r="L216" s="181">
        <f t="shared" si="39"/>
        <v>84.375</v>
      </c>
      <c r="M216" s="180">
        <v>24</v>
      </c>
      <c r="N216" s="180">
        <v>24</v>
      </c>
      <c r="O216" s="202">
        <v>44</v>
      </c>
      <c r="P216" s="202">
        <v>44</v>
      </c>
      <c r="Q216" s="302" t="s">
        <v>126</v>
      </c>
    </row>
    <row r="217" spans="1:17" s="199" customFormat="1" ht="15" customHeight="1">
      <c r="A217" s="305"/>
      <c r="B217" s="317"/>
      <c r="C217" s="309"/>
      <c r="D217" s="182" t="s">
        <v>94</v>
      </c>
      <c r="E217" s="183">
        <f>E222+E232+E227+E237+E242</f>
        <v>599492.69999999995</v>
      </c>
      <c r="F217" s="183">
        <f>F222+F232+F227+F237+F242</f>
        <v>599492.69999999995</v>
      </c>
      <c r="G217" s="183">
        <f t="shared" si="41"/>
        <v>0</v>
      </c>
      <c r="H217" s="183">
        <f>H222+H232+H227+H237+H242</f>
        <v>599491.36300000001</v>
      </c>
      <c r="I217" s="188">
        <f t="shared" si="42"/>
        <v>100</v>
      </c>
      <c r="J217" s="186">
        <v>6</v>
      </c>
      <c r="K217" s="187">
        <v>5</v>
      </c>
      <c r="L217" s="187"/>
      <c r="M217" s="187"/>
      <c r="N217" s="187"/>
      <c r="O217" s="205"/>
      <c r="P217" s="205"/>
      <c r="Q217" s="303"/>
    </row>
    <row r="218" spans="1:17" s="199" customFormat="1" ht="15" customHeight="1">
      <c r="A218" s="305"/>
      <c r="B218" s="317"/>
      <c r="C218" s="309"/>
      <c r="D218" s="182" t="s">
        <v>93</v>
      </c>
      <c r="E218" s="183">
        <f>E223+E233+E228+E238+E243</f>
        <v>3115427.4479999999</v>
      </c>
      <c r="F218" s="183">
        <f>F223+F233+F228+F238+F243</f>
        <v>3033340.4759999998</v>
      </c>
      <c r="G218" s="183">
        <f t="shared" si="41"/>
        <v>-82086.972000000067</v>
      </c>
      <c r="H218" s="183">
        <f>H223+H233+H228+H238+H243</f>
        <v>2611233.9390000002</v>
      </c>
      <c r="I218" s="188">
        <f t="shared" si="42"/>
        <v>86.084000000000003</v>
      </c>
      <c r="J218" s="187"/>
      <c r="K218" s="187"/>
      <c r="L218" s="187"/>
      <c r="M218" s="187"/>
      <c r="N218" s="187"/>
      <c r="O218" s="205"/>
      <c r="P218" s="205"/>
      <c r="Q218" s="303"/>
    </row>
    <row r="219" spans="1:17" s="199" customFormat="1" ht="15" customHeight="1">
      <c r="A219" s="305"/>
      <c r="B219" s="317"/>
      <c r="C219" s="309"/>
      <c r="D219" s="182" t="s">
        <v>105</v>
      </c>
      <c r="E219" s="183">
        <f>E224+E234+E229</f>
        <v>470825.19199999998</v>
      </c>
      <c r="F219" s="183">
        <f>F224+F234+F229</f>
        <v>470825.19199999998</v>
      </c>
      <c r="G219" s="183">
        <f t="shared" si="41"/>
        <v>0</v>
      </c>
      <c r="H219" s="183">
        <f>H224+H234+H229</f>
        <v>470825.19199999998</v>
      </c>
      <c r="I219" s="188">
        <f t="shared" si="42"/>
        <v>100</v>
      </c>
      <c r="J219" s="187"/>
      <c r="K219" s="187"/>
      <c r="L219" s="187"/>
      <c r="M219" s="187"/>
      <c r="N219" s="187"/>
      <c r="O219" s="205"/>
      <c r="P219" s="205"/>
      <c r="Q219" s="303"/>
    </row>
    <row r="220" spans="1:17" s="199" customFormat="1" ht="15" customHeight="1">
      <c r="A220" s="305"/>
      <c r="B220" s="317"/>
      <c r="C220" s="309"/>
      <c r="D220" s="196" t="s">
        <v>104</v>
      </c>
      <c r="E220" s="197">
        <f>E225+E235+E230</f>
        <v>34470.331999999995</v>
      </c>
      <c r="F220" s="197">
        <f>F225+F235+F230</f>
        <v>34470.331999999995</v>
      </c>
      <c r="G220" s="197">
        <f t="shared" si="41"/>
        <v>0</v>
      </c>
      <c r="H220" s="197">
        <f>H225+H235+H230</f>
        <v>34470.331999999995</v>
      </c>
      <c r="I220" s="206">
        <f t="shared" si="42"/>
        <v>100</v>
      </c>
      <c r="J220" s="187"/>
      <c r="K220" s="187"/>
      <c r="L220" s="187"/>
      <c r="M220" s="187"/>
      <c r="N220" s="187"/>
      <c r="O220" s="205"/>
      <c r="P220" s="205"/>
      <c r="Q220" s="304"/>
    </row>
    <row r="221" spans="1:17" s="199" customFormat="1" ht="15" customHeight="1">
      <c r="A221" s="305"/>
      <c r="B221" s="307" t="s">
        <v>39</v>
      </c>
      <c r="C221" s="310" t="s">
        <v>195</v>
      </c>
      <c r="D221" s="182" t="s">
        <v>92</v>
      </c>
      <c r="E221" s="183">
        <f>E222+E223+E224+E225</f>
        <v>2011653.101</v>
      </c>
      <c r="F221" s="183">
        <f>F222+F223+F224+F225</f>
        <v>1923454.2080000001</v>
      </c>
      <c r="G221" s="183">
        <f t="shared" si="41"/>
        <v>-88198.892999999924</v>
      </c>
      <c r="H221" s="183">
        <f>H222+H223+H224+H225</f>
        <v>1574728.2410000002</v>
      </c>
      <c r="I221" s="188">
        <f t="shared" si="42"/>
        <v>81.87</v>
      </c>
      <c r="J221" s="187">
        <v>13</v>
      </c>
      <c r="K221" s="187">
        <v>10</v>
      </c>
      <c r="L221" s="188">
        <f t="shared" si="39"/>
        <v>76.92307692307692</v>
      </c>
      <c r="M221" s="187">
        <v>5</v>
      </c>
      <c r="N221" s="187">
        <v>5</v>
      </c>
      <c r="O221" s="205">
        <v>10</v>
      </c>
      <c r="P221" s="205">
        <v>10</v>
      </c>
      <c r="Q221" s="207" t="s">
        <v>83</v>
      </c>
    </row>
    <row r="222" spans="1:17" s="199" customFormat="1" ht="15" customHeight="1">
      <c r="A222" s="305"/>
      <c r="B222" s="307"/>
      <c r="C222" s="310"/>
      <c r="D222" s="182" t="s">
        <v>94</v>
      </c>
      <c r="E222" s="183">
        <v>161712</v>
      </c>
      <c r="F222" s="184">
        <v>161712</v>
      </c>
      <c r="G222" s="183">
        <f t="shared" si="41"/>
        <v>0</v>
      </c>
      <c r="H222" s="183">
        <v>161712</v>
      </c>
      <c r="I222" s="188">
        <f t="shared" si="42"/>
        <v>100</v>
      </c>
      <c r="J222" s="208"/>
      <c r="K222" s="187"/>
      <c r="L222" s="187"/>
      <c r="M222" s="187"/>
      <c r="N222" s="187"/>
      <c r="O222" s="205"/>
      <c r="P222" s="205"/>
      <c r="Q222" s="207"/>
    </row>
    <row r="223" spans="1:17" s="199" customFormat="1" ht="15" customHeight="1">
      <c r="A223" s="305"/>
      <c r="B223" s="307"/>
      <c r="C223" s="310"/>
      <c r="D223" s="182" t="s">
        <v>93</v>
      </c>
      <c r="E223" s="183">
        <v>1694852.8389999999</v>
      </c>
      <c r="F223" s="184">
        <v>1606653.946</v>
      </c>
      <c r="G223" s="183">
        <f t="shared" si="41"/>
        <v>-88198.892999999924</v>
      </c>
      <c r="H223" s="183">
        <v>1257927.9790000001</v>
      </c>
      <c r="I223" s="188">
        <f t="shared" si="42"/>
        <v>78.295000000000002</v>
      </c>
      <c r="J223" s="187"/>
      <c r="K223" s="187"/>
      <c r="L223" s="187"/>
      <c r="M223" s="187"/>
      <c r="N223" s="187"/>
      <c r="O223" s="205"/>
      <c r="P223" s="205"/>
      <c r="Q223" s="207"/>
    </row>
    <row r="224" spans="1:17" s="199" customFormat="1" ht="15" customHeight="1">
      <c r="A224" s="305"/>
      <c r="B224" s="307"/>
      <c r="C224" s="310"/>
      <c r="D224" s="182" t="s">
        <v>105</v>
      </c>
      <c r="E224" s="183">
        <v>149886.891</v>
      </c>
      <c r="F224" s="183">
        <v>149886.891</v>
      </c>
      <c r="G224" s="183">
        <f t="shared" si="41"/>
        <v>0</v>
      </c>
      <c r="H224" s="183">
        <v>149886.891</v>
      </c>
      <c r="I224" s="188">
        <f t="shared" si="42"/>
        <v>100</v>
      </c>
      <c r="J224" s="187"/>
      <c r="K224" s="187"/>
      <c r="L224" s="187"/>
      <c r="M224" s="187"/>
      <c r="N224" s="187"/>
      <c r="O224" s="205"/>
      <c r="P224" s="205"/>
      <c r="Q224" s="207"/>
    </row>
    <row r="225" spans="1:17" s="199" customFormat="1" ht="15" customHeight="1">
      <c r="A225" s="305"/>
      <c r="B225" s="307"/>
      <c r="C225" s="310"/>
      <c r="D225" s="182" t="s">
        <v>104</v>
      </c>
      <c r="E225" s="183">
        <v>5201.3710000000001</v>
      </c>
      <c r="F225" s="183">
        <v>5201.3710000000001</v>
      </c>
      <c r="G225" s="183">
        <f t="shared" si="41"/>
        <v>0</v>
      </c>
      <c r="H225" s="183">
        <v>5201.3710000000001</v>
      </c>
      <c r="I225" s="188">
        <f t="shared" si="42"/>
        <v>100</v>
      </c>
      <c r="J225" s="187"/>
      <c r="K225" s="187"/>
      <c r="L225" s="187"/>
      <c r="M225" s="187"/>
      <c r="N225" s="187"/>
      <c r="O225" s="205"/>
      <c r="P225" s="205"/>
      <c r="Q225" s="207"/>
    </row>
    <row r="226" spans="1:17" s="199" customFormat="1" ht="15" customHeight="1">
      <c r="A226" s="305"/>
      <c r="B226" s="307" t="s">
        <v>40</v>
      </c>
      <c r="C226" s="310" t="s">
        <v>195</v>
      </c>
      <c r="D226" s="182" t="s">
        <v>92</v>
      </c>
      <c r="E226" s="183">
        <f>E227+E228+E229+E230</f>
        <v>1306198.004</v>
      </c>
      <c r="F226" s="183">
        <f>F227+F228+F229+F230</f>
        <v>1306191.085</v>
      </c>
      <c r="G226" s="183">
        <f t="shared" si="41"/>
        <v>-6.9189999999944121</v>
      </c>
      <c r="H226" s="183">
        <f>H227+H228+H229+H230</f>
        <v>1234776.733</v>
      </c>
      <c r="I226" s="188">
        <f t="shared" si="42"/>
        <v>94.533000000000001</v>
      </c>
      <c r="J226" s="187">
        <v>19</v>
      </c>
      <c r="K226" s="187">
        <v>15</v>
      </c>
      <c r="L226" s="188">
        <f t="shared" ref="L226:L295" si="43">K226*100/J226</f>
        <v>78.94736842105263</v>
      </c>
      <c r="M226" s="187">
        <v>6</v>
      </c>
      <c r="N226" s="187">
        <v>6</v>
      </c>
      <c r="O226" s="205">
        <v>12</v>
      </c>
      <c r="P226" s="205">
        <v>12</v>
      </c>
      <c r="Q226" s="207" t="s">
        <v>83</v>
      </c>
    </row>
    <row r="227" spans="1:17" s="199" customFormat="1" ht="15" customHeight="1">
      <c r="A227" s="305"/>
      <c r="B227" s="307"/>
      <c r="C227" s="310"/>
      <c r="D227" s="182" t="s">
        <v>94</v>
      </c>
      <c r="E227" s="183">
        <v>185102.7</v>
      </c>
      <c r="F227" s="184">
        <v>185102.7</v>
      </c>
      <c r="G227" s="183">
        <f t="shared" si="41"/>
        <v>0</v>
      </c>
      <c r="H227" s="183">
        <v>185102.7</v>
      </c>
      <c r="I227" s="188">
        <f t="shared" si="42"/>
        <v>100</v>
      </c>
      <c r="J227" s="186"/>
      <c r="K227" s="187"/>
      <c r="L227" s="187"/>
      <c r="M227" s="187"/>
      <c r="N227" s="187"/>
      <c r="O227" s="205"/>
      <c r="P227" s="205"/>
      <c r="Q227" s="209"/>
    </row>
    <row r="228" spans="1:17" s="199" customFormat="1" ht="15" customHeight="1">
      <c r="A228" s="305"/>
      <c r="B228" s="307"/>
      <c r="C228" s="310"/>
      <c r="D228" s="182" t="s">
        <v>93</v>
      </c>
      <c r="E228" s="183">
        <v>771731.69</v>
      </c>
      <c r="F228" s="184">
        <v>771724.77099999995</v>
      </c>
      <c r="G228" s="183">
        <f t="shared" si="41"/>
        <v>-6.9189999999944121</v>
      </c>
      <c r="H228" s="183">
        <v>700310.41899999999</v>
      </c>
      <c r="I228" s="188">
        <f t="shared" si="42"/>
        <v>90.745999999999995</v>
      </c>
      <c r="J228" s="187"/>
      <c r="K228" s="187"/>
      <c r="L228" s="187"/>
      <c r="M228" s="187"/>
      <c r="N228" s="187"/>
      <c r="O228" s="205"/>
      <c r="P228" s="205"/>
      <c r="Q228" s="209"/>
    </row>
    <row r="229" spans="1:17" s="199" customFormat="1" ht="15" customHeight="1">
      <c r="A229" s="305"/>
      <c r="B229" s="307"/>
      <c r="C229" s="310"/>
      <c r="D229" s="182" t="s">
        <v>105</v>
      </c>
      <c r="E229" s="183">
        <v>320938.30099999998</v>
      </c>
      <c r="F229" s="183">
        <v>320938.30099999998</v>
      </c>
      <c r="G229" s="183">
        <f t="shared" si="41"/>
        <v>0</v>
      </c>
      <c r="H229" s="183">
        <v>320938.30099999998</v>
      </c>
      <c r="I229" s="188">
        <f t="shared" si="42"/>
        <v>100</v>
      </c>
      <c r="J229" s="187"/>
      <c r="K229" s="187"/>
      <c r="L229" s="187"/>
      <c r="M229" s="187"/>
      <c r="N229" s="187"/>
      <c r="O229" s="205"/>
      <c r="P229" s="205"/>
      <c r="Q229" s="209"/>
    </row>
    <row r="230" spans="1:17" s="199" customFormat="1" ht="15" customHeight="1">
      <c r="A230" s="305"/>
      <c r="B230" s="307"/>
      <c r="C230" s="310"/>
      <c r="D230" s="182" t="s">
        <v>104</v>
      </c>
      <c r="E230" s="183">
        <v>28425.312999999998</v>
      </c>
      <c r="F230" s="183">
        <v>28425.312999999998</v>
      </c>
      <c r="G230" s="183">
        <f t="shared" si="41"/>
        <v>0</v>
      </c>
      <c r="H230" s="183">
        <v>28425.312999999998</v>
      </c>
      <c r="I230" s="188">
        <f t="shared" si="42"/>
        <v>100</v>
      </c>
      <c r="J230" s="187"/>
      <c r="K230" s="187"/>
      <c r="L230" s="187"/>
      <c r="M230" s="187"/>
      <c r="N230" s="187"/>
      <c r="O230" s="205"/>
      <c r="P230" s="205"/>
      <c r="Q230" s="207"/>
    </row>
    <row r="231" spans="1:17" s="199" customFormat="1" ht="15" customHeight="1">
      <c r="A231" s="305"/>
      <c r="B231" s="307" t="s">
        <v>157</v>
      </c>
      <c r="C231" s="310" t="s">
        <v>195</v>
      </c>
      <c r="D231" s="182" t="s">
        <v>92</v>
      </c>
      <c r="E231" s="183">
        <f>E232+E233+E235</f>
        <v>611514.348</v>
      </c>
      <c r="F231" s="184">
        <f>F232+F233+F235</f>
        <v>618030.43800000008</v>
      </c>
      <c r="G231" s="183">
        <f t="shared" si="41"/>
        <v>6516.0900000000838</v>
      </c>
      <c r="H231" s="183">
        <f>H232+H233+H235</f>
        <v>616068.48700000008</v>
      </c>
      <c r="I231" s="188">
        <f t="shared" ref="I231:I235" si="44">ROUND(H231/F231 *100,3)</f>
        <v>99.683000000000007</v>
      </c>
      <c r="J231" s="187">
        <v>14</v>
      </c>
      <c r="K231" s="187">
        <v>12</v>
      </c>
      <c r="L231" s="188">
        <f t="shared" ref="L231" si="45">K231*100/J231</f>
        <v>85.714285714285708</v>
      </c>
      <c r="M231" s="187">
        <v>4</v>
      </c>
      <c r="N231" s="187">
        <v>4</v>
      </c>
      <c r="O231" s="205">
        <v>8</v>
      </c>
      <c r="P231" s="205">
        <v>8</v>
      </c>
      <c r="Q231" s="209" t="s">
        <v>83</v>
      </c>
    </row>
    <row r="232" spans="1:17" s="199" customFormat="1" ht="15" customHeight="1">
      <c r="A232" s="305"/>
      <c r="B232" s="307"/>
      <c r="C232" s="310"/>
      <c r="D232" s="182" t="s">
        <v>94</v>
      </c>
      <c r="E232" s="183">
        <v>121999.6</v>
      </c>
      <c r="F232" s="184">
        <v>121999.6</v>
      </c>
      <c r="G232" s="183">
        <f t="shared" si="41"/>
        <v>0</v>
      </c>
      <c r="H232" s="183">
        <v>121999.6</v>
      </c>
      <c r="I232" s="188">
        <f t="shared" si="44"/>
        <v>100</v>
      </c>
      <c r="J232" s="208"/>
      <c r="K232" s="187"/>
      <c r="L232" s="187"/>
      <c r="M232" s="187"/>
      <c r="N232" s="187"/>
      <c r="O232" s="205"/>
      <c r="P232" s="205"/>
      <c r="Q232" s="209"/>
    </row>
    <row r="233" spans="1:17" s="199" customFormat="1" ht="15" customHeight="1">
      <c r="A233" s="305"/>
      <c r="B233" s="307"/>
      <c r="C233" s="310"/>
      <c r="D233" s="182" t="s">
        <v>93</v>
      </c>
      <c r="E233" s="183">
        <v>488671.1</v>
      </c>
      <c r="F233" s="184">
        <v>495187.19</v>
      </c>
      <c r="G233" s="183">
        <f t="shared" si="41"/>
        <v>6516.0900000000256</v>
      </c>
      <c r="H233" s="183">
        <v>493225.239</v>
      </c>
      <c r="I233" s="188">
        <f t="shared" si="44"/>
        <v>99.603999999999999</v>
      </c>
      <c r="J233" s="187"/>
      <c r="K233" s="187"/>
      <c r="L233" s="187"/>
      <c r="M233" s="187"/>
      <c r="N233" s="187"/>
      <c r="O233" s="205"/>
      <c r="P233" s="205"/>
      <c r="Q233" s="209"/>
    </row>
    <row r="234" spans="1:17" s="199" customFormat="1" ht="15" customHeight="1">
      <c r="A234" s="305"/>
      <c r="B234" s="307"/>
      <c r="C234" s="310"/>
      <c r="D234" s="182" t="s">
        <v>105</v>
      </c>
      <c r="E234" s="183">
        <v>0</v>
      </c>
      <c r="F234" s="183">
        <v>0</v>
      </c>
      <c r="G234" s="183">
        <f t="shared" si="41"/>
        <v>0</v>
      </c>
      <c r="H234" s="183">
        <v>0</v>
      </c>
      <c r="I234" s="188" t="s">
        <v>117</v>
      </c>
      <c r="J234" s="187"/>
      <c r="K234" s="187"/>
      <c r="L234" s="187"/>
      <c r="M234" s="187"/>
      <c r="N234" s="187"/>
      <c r="O234" s="205"/>
      <c r="P234" s="205"/>
      <c r="Q234" s="209"/>
    </row>
    <row r="235" spans="1:17" s="199" customFormat="1" ht="15" customHeight="1">
      <c r="A235" s="305"/>
      <c r="B235" s="307"/>
      <c r="C235" s="310"/>
      <c r="D235" s="182" t="s">
        <v>104</v>
      </c>
      <c r="E235" s="183">
        <v>843.64800000000002</v>
      </c>
      <c r="F235" s="183">
        <v>843.64800000000002</v>
      </c>
      <c r="G235" s="183">
        <f t="shared" si="41"/>
        <v>0</v>
      </c>
      <c r="H235" s="183">
        <v>843.64800000000002</v>
      </c>
      <c r="I235" s="188">
        <f t="shared" si="44"/>
        <v>100</v>
      </c>
      <c r="J235" s="187"/>
      <c r="K235" s="187"/>
      <c r="L235" s="187"/>
      <c r="M235" s="187"/>
      <c r="N235" s="187"/>
      <c r="O235" s="205"/>
      <c r="P235" s="205"/>
      <c r="Q235" s="209"/>
    </row>
    <row r="236" spans="1:17" s="199" customFormat="1" ht="15" customHeight="1">
      <c r="A236" s="305"/>
      <c r="B236" s="307" t="s">
        <v>153</v>
      </c>
      <c r="C236" s="310" t="s">
        <v>196</v>
      </c>
      <c r="D236" s="182" t="s">
        <v>92</v>
      </c>
      <c r="E236" s="183">
        <f>E237+E238+E240</f>
        <v>49720.112999999998</v>
      </c>
      <c r="F236" s="183">
        <f>F237+F238+F240</f>
        <v>49322.862999999998</v>
      </c>
      <c r="G236" s="183">
        <f t="shared" si="41"/>
        <v>-397.25</v>
      </c>
      <c r="H236" s="183">
        <f>H237+H238+H240</f>
        <v>49322.123</v>
      </c>
      <c r="I236" s="188">
        <f t="shared" si="42"/>
        <v>99.998000000000005</v>
      </c>
      <c r="J236" s="187">
        <v>7</v>
      </c>
      <c r="K236" s="187">
        <v>7</v>
      </c>
      <c r="L236" s="187">
        <f t="shared" si="43"/>
        <v>100</v>
      </c>
      <c r="M236" s="187">
        <v>5</v>
      </c>
      <c r="N236" s="187">
        <v>5</v>
      </c>
      <c r="O236" s="205">
        <v>8</v>
      </c>
      <c r="P236" s="205">
        <v>8</v>
      </c>
      <c r="Q236" s="209" t="s">
        <v>83</v>
      </c>
    </row>
    <row r="237" spans="1:17" s="199" customFormat="1" ht="15" customHeight="1">
      <c r="A237" s="305"/>
      <c r="B237" s="307"/>
      <c r="C237" s="310"/>
      <c r="D237" s="182" t="s">
        <v>94</v>
      </c>
      <c r="E237" s="183">
        <v>0</v>
      </c>
      <c r="F237" s="183">
        <v>0</v>
      </c>
      <c r="G237" s="183">
        <f t="shared" si="41"/>
        <v>0</v>
      </c>
      <c r="H237" s="183">
        <v>0</v>
      </c>
      <c r="I237" s="188" t="s">
        <v>197</v>
      </c>
      <c r="J237" s="208"/>
      <c r="K237" s="187"/>
      <c r="L237" s="187"/>
      <c r="M237" s="187"/>
      <c r="N237" s="187"/>
      <c r="O237" s="205"/>
      <c r="P237" s="205"/>
      <c r="Q237" s="209"/>
    </row>
    <row r="238" spans="1:17" s="199" customFormat="1" ht="15" customHeight="1">
      <c r="A238" s="305"/>
      <c r="B238" s="307"/>
      <c r="C238" s="310"/>
      <c r="D238" s="182" t="s">
        <v>93</v>
      </c>
      <c r="E238" s="183">
        <v>49720.112999999998</v>
      </c>
      <c r="F238" s="183">
        <v>49322.862999999998</v>
      </c>
      <c r="G238" s="183">
        <f t="shared" si="41"/>
        <v>-397.25</v>
      </c>
      <c r="H238" s="183">
        <v>49322.123</v>
      </c>
      <c r="I238" s="188">
        <f t="shared" si="42"/>
        <v>99.998000000000005</v>
      </c>
      <c r="J238" s="187"/>
      <c r="K238" s="187"/>
      <c r="L238" s="187"/>
      <c r="M238" s="187"/>
      <c r="N238" s="187"/>
      <c r="O238" s="205"/>
      <c r="P238" s="205"/>
      <c r="Q238" s="209"/>
    </row>
    <row r="239" spans="1:17" s="199" customFormat="1" ht="15" customHeight="1">
      <c r="A239" s="305"/>
      <c r="B239" s="307"/>
      <c r="C239" s="310"/>
      <c r="D239" s="182" t="s">
        <v>105</v>
      </c>
      <c r="E239" s="183">
        <v>0</v>
      </c>
      <c r="F239" s="183">
        <v>0</v>
      </c>
      <c r="G239" s="183">
        <f t="shared" si="41"/>
        <v>0</v>
      </c>
      <c r="H239" s="183">
        <v>0</v>
      </c>
      <c r="I239" s="188" t="s">
        <v>117</v>
      </c>
      <c r="J239" s="187"/>
      <c r="K239" s="187"/>
      <c r="L239" s="187"/>
      <c r="M239" s="187"/>
      <c r="N239" s="187"/>
      <c r="O239" s="205"/>
      <c r="P239" s="205"/>
      <c r="Q239" s="209"/>
    </row>
    <row r="240" spans="1:17" s="199" customFormat="1" ht="15" customHeight="1">
      <c r="A240" s="305"/>
      <c r="B240" s="307"/>
      <c r="C240" s="310"/>
      <c r="D240" s="182" t="s">
        <v>104</v>
      </c>
      <c r="E240" s="183">
        <v>0</v>
      </c>
      <c r="F240" s="183">
        <v>0</v>
      </c>
      <c r="G240" s="183">
        <f t="shared" si="41"/>
        <v>0</v>
      </c>
      <c r="H240" s="183">
        <v>0</v>
      </c>
      <c r="I240" s="188" t="s">
        <v>117</v>
      </c>
      <c r="J240" s="187"/>
      <c r="K240" s="187"/>
      <c r="L240" s="187"/>
      <c r="M240" s="187"/>
      <c r="N240" s="187"/>
      <c r="O240" s="205"/>
      <c r="P240" s="205"/>
      <c r="Q240" s="209"/>
    </row>
    <row r="241" spans="1:17" s="199" customFormat="1" ht="15" customHeight="1">
      <c r="A241" s="319"/>
      <c r="B241" s="307" t="s">
        <v>194</v>
      </c>
      <c r="C241" s="310" t="s">
        <v>195</v>
      </c>
      <c r="D241" s="182" t="s">
        <v>92</v>
      </c>
      <c r="E241" s="183">
        <f>E242+E243+E245</f>
        <v>241130.106</v>
      </c>
      <c r="F241" s="183">
        <f>F242+F243+F245</f>
        <v>241130.106</v>
      </c>
      <c r="G241" s="183">
        <f t="shared" ref="G241:G245" si="46">F241-E241</f>
        <v>0</v>
      </c>
      <c r="H241" s="183">
        <f>H242+H243+H245</f>
        <v>241125.242</v>
      </c>
      <c r="I241" s="188">
        <f t="shared" ref="I241:I243" si="47">ROUND(H241/F241 *100,3)</f>
        <v>99.998000000000005</v>
      </c>
      <c r="J241" s="187">
        <v>5</v>
      </c>
      <c r="K241" s="187">
        <v>5</v>
      </c>
      <c r="L241" s="187">
        <f t="shared" ref="L241" si="48">K241*100/J241</f>
        <v>100</v>
      </c>
      <c r="M241" s="187">
        <v>4</v>
      </c>
      <c r="N241" s="187">
        <v>4</v>
      </c>
      <c r="O241" s="205">
        <v>6</v>
      </c>
      <c r="P241" s="205">
        <v>6</v>
      </c>
      <c r="Q241" s="209" t="s">
        <v>83</v>
      </c>
    </row>
    <row r="242" spans="1:17" s="199" customFormat="1" ht="15" customHeight="1">
      <c r="A242" s="320"/>
      <c r="B242" s="307"/>
      <c r="C242" s="310"/>
      <c r="D242" s="182" t="s">
        <v>94</v>
      </c>
      <c r="E242" s="183">
        <v>130678.39999999999</v>
      </c>
      <c r="F242" s="183">
        <v>130678.39999999999</v>
      </c>
      <c r="G242" s="183">
        <f t="shared" si="46"/>
        <v>0</v>
      </c>
      <c r="H242" s="183">
        <v>130677.06299999999</v>
      </c>
      <c r="I242" s="188">
        <f t="shared" si="47"/>
        <v>99.998999999999995</v>
      </c>
      <c r="J242" s="208"/>
      <c r="K242" s="187"/>
      <c r="L242" s="187"/>
      <c r="M242" s="187"/>
      <c r="N242" s="187"/>
      <c r="O242" s="205"/>
      <c r="P242" s="205"/>
      <c r="Q242" s="209"/>
    </row>
    <row r="243" spans="1:17" s="199" customFormat="1" ht="15" customHeight="1">
      <c r="A243" s="320"/>
      <c r="B243" s="307"/>
      <c r="C243" s="310"/>
      <c r="D243" s="182" t="s">
        <v>93</v>
      </c>
      <c r="E243" s="183">
        <v>110451.70600000001</v>
      </c>
      <c r="F243" s="183">
        <v>110451.70600000001</v>
      </c>
      <c r="G243" s="183">
        <f t="shared" si="46"/>
        <v>0</v>
      </c>
      <c r="H243" s="183">
        <v>110448.179</v>
      </c>
      <c r="I243" s="188">
        <f t="shared" si="47"/>
        <v>99.997</v>
      </c>
      <c r="J243" s="187"/>
      <c r="K243" s="187"/>
      <c r="L243" s="187"/>
      <c r="M243" s="187"/>
      <c r="N243" s="187"/>
      <c r="O243" s="205"/>
      <c r="P243" s="205"/>
      <c r="Q243" s="209"/>
    </row>
    <row r="244" spans="1:17" s="199" customFormat="1" ht="15" customHeight="1">
      <c r="A244" s="320"/>
      <c r="B244" s="307"/>
      <c r="C244" s="310"/>
      <c r="D244" s="182" t="s">
        <v>105</v>
      </c>
      <c r="E244" s="183">
        <v>0</v>
      </c>
      <c r="F244" s="183">
        <v>0</v>
      </c>
      <c r="G244" s="183">
        <f t="shared" si="46"/>
        <v>0</v>
      </c>
      <c r="H244" s="183">
        <v>0</v>
      </c>
      <c r="I244" s="188" t="s">
        <v>117</v>
      </c>
      <c r="J244" s="187"/>
      <c r="K244" s="187"/>
      <c r="L244" s="187"/>
      <c r="M244" s="187"/>
      <c r="N244" s="187"/>
      <c r="O244" s="205"/>
      <c r="P244" s="205"/>
      <c r="Q244" s="209"/>
    </row>
    <row r="245" spans="1:17" s="199" customFormat="1" ht="15" customHeight="1">
      <c r="A245" s="323"/>
      <c r="B245" s="307"/>
      <c r="C245" s="310"/>
      <c r="D245" s="182" t="s">
        <v>104</v>
      </c>
      <c r="E245" s="183">
        <v>0</v>
      </c>
      <c r="F245" s="183">
        <v>0</v>
      </c>
      <c r="G245" s="183">
        <f t="shared" si="46"/>
        <v>0</v>
      </c>
      <c r="H245" s="183">
        <v>0</v>
      </c>
      <c r="I245" s="188" t="s">
        <v>117</v>
      </c>
      <c r="J245" s="187"/>
      <c r="K245" s="187"/>
      <c r="L245" s="187"/>
      <c r="M245" s="187"/>
      <c r="N245" s="187"/>
      <c r="O245" s="205"/>
      <c r="P245" s="205"/>
      <c r="Q245" s="209"/>
    </row>
    <row r="246" spans="1:17" s="199" customFormat="1" ht="15" customHeight="1">
      <c r="A246" s="305">
        <v>12</v>
      </c>
      <c r="B246" s="317" t="s">
        <v>41</v>
      </c>
      <c r="C246" s="318" t="s">
        <v>202</v>
      </c>
      <c r="D246" s="210" t="s">
        <v>92</v>
      </c>
      <c r="E246" s="178">
        <f t="shared" ref="E246:F246" si="49">E251+E256+E261</f>
        <v>1098928.8960000002</v>
      </c>
      <c r="F246" s="178">
        <f t="shared" si="49"/>
        <v>1129189.2760000001</v>
      </c>
      <c r="G246" s="178">
        <f t="shared" ref="G246" si="50">SUM(G247:G250)</f>
        <v>35649.855000000018</v>
      </c>
      <c r="H246" s="178">
        <f>H251+H256+H261</f>
        <v>1128830.703</v>
      </c>
      <c r="I246" s="181">
        <f t="shared" si="42"/>
        <v>99.968000000000004</v>
      </c>
      <c r="J246" s="211">
        <v>24</v>
      </c>
      <c r="K246" s="211">
        <v>24</v>
      </c>
      <c r="L246" s="181">
        <f t="shared" si="43"/>
        <v>100</v>
      </c>
      <c r="M246" s="211">
        <v>12</v>
      </c>
      <c r="N246" s="211">
        <v>12</v>
      </c>
      <c r="O246" s="211">
        <v>17</v>
      </c>
      <c r="P246" s="211">
        <v>17</v>
      </c>
      <c r="Q246" s="324" t="s">
        <v>126</v>
      </c>
    </row>
    <row r="247" spans="1:17" s="199" customFormat="1" ht="15" customHeight="1">
      <c r="A247" s="305"/>
      <c r="B247" s="317"/>
      <c r="C247" s="318"/>
      <c r="D247" s="182" t="s">
        <v>94</v>
      </c>
      <c r="E247" s="183">
        <v>183465.8</v>
      </c>
      <c r="F247" s="183">
        <v>183465.8</v>
      </c>
      <c r="G247" s="183">
        <f t="shared" ref="G247:G249" si="51">G252+G262+G257</f>
        <v>0</v>
      </c>
      <c r="H247" s="183">
        <v>183465.8</v>
      </c>
      <c r="I247" s="188">
        <f t="shared" si="42"/>
        <v>100</v>
      </c>
      <c r="J247" s="186">
        <v>3</v>
      </c>
      <c r="K247" s="187">
        <v>3</v>
      </c>
      <c r="L247" s="187"/>
      <c r="M247" s="187"/>
      <c r="N247" s="187"/>
      <c r="O247" s="187"/>
      <c r="P247" s="187"/>
      <c r="Q247" s="325"/>
    </row>
    <row r="248" spans="1:17" s="199" customFormat="1" ht="15" customHeight="1">
      <c r="A248" s="305"/>
      <c r="B248" s="317"/>
      <c r="C248" s="318"/>
      <c r="D248" s="182" t="s">
        <v>93</v>
      </c>
      <c r="E248" s="183">
        <v>888762.196</v>
      </c>
      <c r="F248" s="183">
        <v>919022.576</v>
      </c>
      <c r="G248" s="183">
        <f t="shared" si="51"/>
        <v>35649.855000000018</v>
      </c>
      <c r="H248" s="183">
        <v>918664.00300000003</v>
      </c>
      <c r="I248" s="188">
        <f t="shared" si="42"/>
        <v>99.960999999999999</v>
      </c>
      <c r="J248" s="187"/>
      <c r="K248" s="187"/>
      <c r="L248" s="187"/>
      <c r="M248" s="187"/>
      <c r="N248" s="187"/>
      <c r="O248" s="187"/>
      <c r="P248" s="187"/>
      <c r="Q248" s="325"/>
    </row>
    <row r="249" spans="1:17" s="199" customFormat="1" ht="15" customHeight="1">
      <c r="A249" s="305"/>
      <c r="B249" s="317"/>
      <c r="C249" s="318"/>
      <c r="D249" s="182" t="s">
        <v>105</v>
      </c>
      <c r="E249" s="183">
        <v>24700.9</v>
      </c>
      <c r="F249" s="183">
        <v>24700.9</v>
      </c>
      <c r="G249" s="183">
        <f t="shared" si="51"/>
        <v>0</v>
      </c>
      <c r="H249" s="183">
        <v>24700.9</v>
      </c>
      <c r="I249" s="188">
        <f t="shared" si="42"/>
        <v>100</v>
      </c>
      <c r="J249" s="187"/>
      <c r="K249" s="187"/>
      <c r="L249" s="187"/>
      <c r="M249" s="187"/>
      <c r="N249" s="187"/>
      <c r="O249" s="187"/>
      <c r="P249" s="187"/>
      <c r="Q249" s="325"/>
    </row>
    <row r="250" spans="1:17" s="199" customFormat="1" ht="15" customHeight="1">
      <c r="A250" s="305"/>
      <c r="B250" s="317"/>
      <c r="C250" s="318"/>
      <c r="D250" s="182" t="s">
        <v>104</v>
      </c>
      <c r="E250" s="183">
        <f>E255+E265+E260</f>
        <v>2000</v>
      </c>
      <c r="F250" s="183">
        <f t="shared" ref="F250:H250" si="52">F255+F265+F260</f>
        <v>2000</v>
      </c>
      <c r="G250" s="183">
        <f t="shared" si="52"/>
        <v>0</v>
      </c>
      <c r="H250" s="183">
        <f t="shared" si="52"/>
        <v>2000</v>
      </c>
      <c r="I250" s="188">
        <f t="shared" si="42"/>
        <v>100</v>
      </c>
      <c r="J250" s="187"/>
      <c r="K250" s="187"/>
      <c r="L250" s="187"/>
      <c r="M250" s="187"/>
      <c r="N250" s="187"/>
      <c r="O250" s="187"/>
      <c r="P250" s="187"/>
      <c r="Q250" s="326"/>
    </row>
    <row r="251" spans="1:17" s="199" customFormat="1" ht="15" customHeight="1">
      <c r="A251" s="305"/>
      <c r="B251" s="307" t="s">
        <v>42</v>
      </c>
      <c r="C251" s="308" t="s">
        <v>202</v>
      </c>
      <c r="D251" s="212" t="s">
        <v>92</v>
      </c>
      <c r="E251" s="183">
        <f>SUM(E252:E254)</f>
        <v>428223.96</v>
      </c>
      <c r="F251" s="183">
        <f t="shared" ref="F251:H251" si="53">SUM(F252:F255)</f>
        <v>440177.57500000007</v>
      </c>
      <c r="G251" s="183">
        <f t="shared" si="41"/>
        <v>11953.615000000049</v>
      </c>
      <c r="H251" s="183">
        <f t="shared" si="53"/>
        <v>439930.33900000004</v>
      </c>
      <c r="I251" s="188">
        <f t="shared" si="42"/>
        <v>99.944000000000003</v>
      </c>
      <c r="J251" s="187">
        <v>12</v>
      </c>
      <c r="K251" s="187">
        <v>12</v>
      </c>
      <c r="L251" s="191">
        <f t="shared" si="43"/>
        <v>100</v>
      </c>
      <c r="M251" s="187">
        <v>6</v>
      </c>
      <c r="N251" s="187">
        <v>6</v>
      </c>
      <c r="O251" s="187">
        <v>8</v>
      </c>
      <c r="P251" s="187">
        <v>8</v>
      </c>
      <c r="Q251" s="189" t="s">
        <v>83</v>
      </c>
    </row>
    <row r="252" spans="1:17" s="199" customFormat="1" ht="15" customHeight="1">
      <c r="A252" s="305"/>
      <c r="B252" s="307"/>
      <c r="C252" s="308"/>
      <c r="D252" s="182" t="s">
        <v>94</v>
      </c>
      <c r="E252" s="183">
        <v>176313.60000000001</v>
      </c>
      <c r="F252" s="183">
        <v>176313.60000000001</v>
      </c>
      <c r="G252" s="183">
        <f t="shared" si="41"/>
        <v>0</v>
      </c>
      <c r="H252" s="183">
        <v>176313.60000000001</v>
      </c>
      <c r="I252" s="188">
        <f t="shared" si="42"/>
        <v>100</v>
      </c>
      <c r="J252" s="187"/>
      <c r="K252" s="187"/>
      <c r="L252" s="187"/>
      <c r="M252" s="187"/>
      <c r="N252" s="187"/>
      <c r="O252" s="187"/>
      <c r="P252" s="187"/>
      <c r="Q252" s="189"/>
    </row>
    <row r="253" spans="1:17" s="199" customFormat="1" ht="15" customHeight="1">
      <c r="A253" s="305"/>
      <c r="B253" s="307"/>
      <c r="C253" s="308"/>
      <c r="D253" s="182" t="s">
        <v>93</v>
      </c>
      <c r="E253" s="183">
        <v>227209.46</v>
      </c>
      <c r="F253" s="183">
        <v>239163.07500000001</v>
      </c>
      <c r="G253" s="183">
        <f t="shared" si="41"/>
        <v>11953.61500000002</v>
      </c>
      <c r="H253" s="183">
        <v>238915.83900000001</v>
      </c>
      <c r="I253" s="188">
        <f t="shared" si="42"/>
        <v>99.897000000000006</v>
      </c>
      <c r="J253" s="187"/>
      <c r="K253" s="187"/>
      <c r="L253" s="187"/>
      <c r="M253" s="187"/>
      <c r="N253" s="187"/>
      <c r="O253" s="187"/>
      <c r="P253" s="187"/>
      <c r="Q253" s="189"/>
    </row>
    <row r="254" spans="1:17" s="199" customFormat="1" ht="15" customHeight="1">
      <c r="A254" s="305"/>
      <c r="B254" s="307"/>
      <c r="C254" s="308"/>
      <c r="D254" s="182" t="s">
        <v>105</v>
      </c>
      <c r="E254" s="183">
        <v>24700.9</v>
      </c>
      <c r="F254" s="183">
        <v>24700.9</v>
      </c>
      <c r="G254" s="183">
        <f t="shared" si="41"/>
        <v>0</v>
      </c>
      <c r="H254" s="183">
        <v>24700.9</v>
      </c>
      <c r="I254" s="191">
        <f t="shared" si="42"/>
        <v>100</v>
      </c>
      <c r="J254" s="187"/>
      <c r="K254" s="187"/>
      <c r="L254" s="187"/>
      <c r="M254" s="187"/>
      <c r="N254" s="187"/>
      <c r="O254" s="187"/>
      <c r="P254" s="187"/>
      <c r="Q254" s="189"/>
    </row>
    <row r="255" spans="1:17" s="199" customFormat="1" ht="15" customHeight="1">
      <c r="A255" s="305"/>
      <c r="B255" s="307"/>
      <c r="C255" s="308"/>
      <c r="D255" s="182" t="s">
        <v>104</v>
      </c>
      <c r="E255" s="183">
        <v>0</v>
      </c>
      <c r="F255" s="183">
        <v>0</v>
      </c>
      <c r="G255" s="183">
        <f t="shared" si="41"/>
        <v>0</v>
      </c>
      <c r="H255" s="183">
        <v>0</v>
      </c>
      <c r="I255" s="188" t="s">
        <v>117</v>
      </c>
      <c r="J255" s="187"/>
      <c r="K255" s="187"/>
      <c r="L255" s="187"/>
      <c r="M255" s="187"/>
      <c r="N255" s="187"/>
      <c r="O255" s="187"/>
      <c r="P255" s="187"/>
      <c r="Q255" s="189"/>
    </row>
    <row r="256" spans="1:17" s="199" customFormat="1" ht="15" customHeight="1">
      <c r="A256" s="305"/>
      <c r="B256" s="307" t="s">
        <v>137</v>
      </c>
      <c r="C256" s="308" t="s">
        <v>202</v>
      </c>
      <c r="D256" s="212" t="s">
        <v>92</v>
      </c>
      <c r="E256" s="183">
        <f t="shared" ref="E256:H256" si="54">SUM(E257:E260)</f>
        <v>651711.86</v>
      </c>
      <c r="F256" s="183">
        <f t="shared" si="54"/>
        <v>669068.33299999998</v>
      </c>
      <c r="G256" s="183">
        <f t="shared" si="41"/>
        <v>17356.472999999998</v>
      </c>
      <c r="H256" s="183">
        <f t="shared" si="54"/>
        <v>669053.60399999993</v>
      </c>
      <c r="I256" s="188">
        <f t="shared" si="42"/>
        <v>99.998000000000005</v>
      </c>
      <c r="J256" s="187">
        <v>6</v>
      </c>
      <c r="K256" s="187">
        <v>6</v>
      </c>
      <c r="L256" s="191">
        <f t="shared" si="43"/>
        <v>100</v>
      </c>
      <c r="M256" s="187">
        <v>4</v>
      </c>
      <c r="N256" s="187">
        <v>4</v>
      </c>
      <c r="O256" s="187">
        <v>8</v>
      </c>
      <c r="P256" s="187">
        <v>8</v>
      </c>
      <c r="Q256" s="189" t="s">
        <v>83</v>
      </c>
    </row>
    <row r="257" spans="1:17" s="199" customFormat="1" ht="15" customHeight="1">
      <c r="A257" s="305"/>
      <c r="B257" s="307"/>
      <c r="C257" s="308"/>
      <c r="D257" s="182" t="s">
        <v>94</v>
      </c>
      <c r="E257" s="183">
        <v>7152.2</v>
      </c>
      <c r="F257" s="183">
        <v>7152.2</v>
      </c>
      <c r="G257" s="183">
        <f t="shared" si="41"/>
        <v>0</v>
      </c>
      <c r="H257" s="183">
        <v>7152.2</v>
      </c>
      <c r="I257" s="188">
        <f t="shared" si="42"/>
        <v>100</v>
      </c>
      <c r="J257" s="187"/>
      <c r="K257" s="187"/>
      <c r="L257" s="187"/>
      <c r="M257" s="187"/>
      <c r="N257" s="187"/>
      <c r="O257" s="187"/>
      <c r="P257" s="187"/>
      <c r="Q257" s="192"/>
    </row>
    <row r="258" spans="1:17" s="199" customFormat="1" ht="15" customHeight="1">
      <c r="A258" s="305"/>
      <c r="B258" s="307"/>
      <c r="C258" s="308"/>
      <c r="D258" s="182" t="s">
        <v>93</v>
      </c>
      <c r="E258" s="183">
        <v>642559.66</v>
      </c>
      <c r="F258" s="183">
        <v>659916.13300000003</v>
      </c>
      <c r="G258" s="183">
        <f t="shared" si="41"/>
        <v>17356.472999999998</v>
      </c>
      <c r="H258" s="183">
        <v>659901.40399999998</v>
      </c>
      <c r="I258" s="188">
        <f t="shared" si="42"/>
        <v>99.998000000000005</v>
      </c>
      <c r="J258" s="187"/>
      <c r="K258" s="187"/>
      <c r="L258" s="187"/>
      <c r="M258" s="187"/>
      <c r="N258" s="187"/>
      <c r="O258" s="187"/>
      <c r="P258" s="187"/>
      <c r="Q258" s="192"/>
    </row>
    <row r="259" spans="1:17" s="199" customFormat="1" ht="15" customHeight="1">
      <c r="A259" s="305"/>
      <c r="B259" s="307"/>
      <c r="C259" s="308"/>
      <c r="D259" s="182" t="s">
        <v>120</v>
      </c>
      <c r="E259" s="183">
        <v>0</v>
      </c>
      <c r="F259" s="183">
        <v>0</v>
      </c>
      <c r="G259" s="183">
        <f t="shared" si="41"/>
        <v>0</v>
      </c>
      <c r="H259" s="183">
        <v>0</v>
      </c>
      <c r="I259" s="188" t="s">
        <v>117</v>
      </c>
      <c r="J259" s="187"/>
      <c r="K259" s="187"/>
      <c r="L259" s="187"/>
      <c r="M259" s="187"/>
      <c r="N259" s="187"/>
      <c r="O259" s="187"/>
      <c r="P259" s="187"/>
      <c r="Q259" s="192"/>
    </row>
    <row r="260" spans="1:17" s="199" customFormat="1" ht="15" customHeight="1">
      <c r="A260" s="305"/>
      <c r="B260" s="307"/>
      <c r="C260" s="308"/>
      <c r="D260" s="182" t="s">
        <v>104</v>
      </c>
      <c r="E260" s="183">
        <v>2000</v>
      </c>
      <c r="F260" s="183">
        <v>2000</v>
      </c>
      <c r="G260" s="183">
        <f t="shared" ref="G260:G265" si="55">F260-E260</f>
        <v>0</v>
      </c>
      <c r="H260" s="183">
        <v>2000</v>
      </c>
      <c r="I260" s="188">
        <f t="shared" si="42"/>
        <v>100</v>
      </c>
      <c r="J260" s="187"/>
      <c r="K260" s="187"/>
      <c r="L260" s="187"/>
      <c r="M260" s="187"/>
      <c r="N260" s="187"/>
      <c r="O260" s="187"/>
      <c r="P260" s="187"/>
      <c r="Q260" s="192"/>
    </row>
    <row r="261" spans="1:17" s="199" customFormat="1" ht="15" customHeight="1">
      <c r="A261" s="305"/>
      <c r="B261" s="307" t="s">
        <v>43</v>
      </c>
      <c r="C261" s="308" t="s">
        <v>202</v>
      </c>
      <c r="D261" s="212" t="s">
        <v>92</v>
      </c>
      <c r="E261" s="183">
        <v>18993.076000000001</v>
      </c>
      <c r="F261" s="183">
        <f t="shared" ref="F261:H261" si="56">SUM(F262:F265)</f>
        <v>19943.367999999999</v>
      </c>
      <c r="G261" s="183">
        <f t="shared" si="55"/>
        <v>950.29199999999764</v>
      </c>
      <c r="H261" s="183">
        <f t="shared" si="56"/>
        <v>19846.759999999998</v>
      </c>
      <c r="I261" s="188">
        <f t="shared" si="42"/>
        <v>99.516000000000005</v>
      </c>
      <c r="J261" s="187">
        <v>3</v>
      </c>
      <c r="K261" s="187">
        <v>3</v>
      </c>
      <c r="L261" s="191">
        <f t="shared" si="43"/>
        <v>100</v>
      </c>
      <c r="M261" s="187">
        <v>2</v>
      </c>
      <c r="N261" s="187">
        <v>2</v>
      </c>
      <c r="O261" s="187">
        <v>1</v>
      </c>
      <c r="P261" s="187">
        <v>1</v>
      </c>
      <c r="Q261" s="192" t="s">
        <v>83</v>
      </c>
    </row>
    <row r="262" spans="1:17" s="199" customFormat="1" ht="15" customHeight="1">
      <c r="A262" s="305"/>
      <c r="B262" s="307"/>
      <c r="C262" s="308"/>
      <c r="D262" s="182" t="s">
        <v>94</v>
      </c>
      <c r="E262" s="183">
        <v>0</v>
      </c>
      <c r="F262" s="183">
        <v>0</v>
      </c>
      <c r="G262" s="183">
        <f t="shared" si="55"/>
        <v>0</v>
      </c>
      <c r="H262" s="183">
        <v>0</v>
      </c>
      <c r="I262" s="188" t="s">
        <v>117</v>
      </c>
      <c r="J262" s="193"/>
      <c r="K262" s="193"/>
      <c r="L262" s="187"/>
      <c r="M262" s="193"/>
      <c r="N262" s="193"/>
      <c r="O262" s="193"/>
      <c r="P262" s="193"/>
      <c r="Q262" s="268"/>
    </row>
    <row r="263" spans="1:17" s="199" customFormat="1" ht="15" customHeight="1">
      <c r="A263" s="305"/>
      <c r="B263" s="307"/>
      <c r="C263" s="308"/>
      <c r="D263" s="182" t="s">
        <v>93</v>
      </c>
      <c r="E263" s="183">
        <v>13603.601000000001</v>
      </c>
      <c r="F263" s="183">
        <v>19943.367999999999</v>
      </c>
      <c r="G263" s="183">
        <f t="shared" si="55"/>
        <v>6339.766999999998</v>
      </c>
      <c r="H263" s="183">
        <v>19846.759999999998</v>
      </c>
      <c r="I263" s="188">
        <f t="shared" si="42"/>
        <v>99.516000000000005</v>
      </c>
      <c r="J263" s="193"/>
      <c r="K263" s="193"/>
      <c r="L263" s="187"/>
      <c r="M263" s="193"/>
      <c r="N263" s="193"/>
      <c r="O263" s="193"/>
      <c r="P263" s="193"/>
      <c r="Q263" s="268"/>
    </row>
    <row r="264" spans="1:17" s="199" customFormat="1" ht="15" customHeight="1">
      <c r="A264" s="305"/>
      <c r="B264" s="307"/>
      <c r="C264" s="308"/>
      <c r="D264" s="182" t="s">
        <v>120</v>
      </c>
      <c r="E264" s="183">
        <v>0</v>
      </c>
      <c r="F264" s="183">
        <v>0</v>
      </c>
      <c r="G264" s="183">
        <f t="shared" si="55"/>
        <v>0</v>
      </c>
      <c r="H264" s="183">
        <v>0</v>
      </c>
      <c r="I264" s="188" t="s">
        <v>117</v>
      </c>
      <c r="J264" s="193"/>
      <c r="K264" s="193"/>
      <c r="L264" s="187"/>
      <c r="M264" s="193"/>
      <c r="N264" s="193"/>
      <c r="O264" s="193"/>
      <c r="P264" s="193"/>
      <c r="Q264" s="268"/>
    </row>
    <row r="265" spans="1:17" s="199" customFormat="1" ht="15" customHeight="1">
      <c r="A265" s="305"/>
      <c r="B265" s="307"/>
      <c r="C265" s="308"/>
      <c r="D265" s="182" t="s">
        <v>104</v>
      </c>
      <c r="E265" s="183">
        <v>0</v>
      </c>
      <c r="F265" s="183">
        <v>0</v>
      </c>
      <c r="G265" s="183">
        <f t="shared" si="55"/>
        <v>0</v>
      </c>
      <c r="H265" s="183">
        <v>0</v>
      </c>
      <c r="I265" s="188" t="s">
        <v>117</v>
      </c>
      <c r="J265" s="193"/>
      <c r="K265" s="193"/>
      <c r="L265" s="187"/>
      <c r="M265" s="193"/>
      <c r="N265" s="193"/>
      <c r="O265" s="193"/>
      <c r="P265" s="193"/>
      <c r="Q265" s="269"/>
    </row>
    <row r="266" spans="1:17" s="199" customFormat="1" ht="15" customHeight="1">
      <c r="A266" s="305">
        <v>13</v>
      </c>
      <c r="B266" s="317" t="s">
        <v>44</v>
      </c>
      <c r="C266" s="309" t="s">
        <v>196</v>
      </c>
      <c r="D266" s="177" t="s">
        <v>92</v>
      </c>
      <c r="E266" s="178">
        <f>E271+E276+E280+E285</f>
        <v>794094.99800000002</v>
      </c>
      <c r="F266" s="178">
        <f>F271+F276+F280+F285</f>
        <v>828398.36499999999</v>
      </c>
      <c r="G266" s="178">
        <f t="shared" ref="G266:H314" si="57">F266-E266</f>
        <v>34303.366999999969</v>
      </c>
      <c r="H266" s="178">
        <f>H271+H276+H280+H287</f>
        <v>828364.56400000001</v>
      </c>
      <c r="I266" s="181">
        <f t="shared" ref="I266:I268" si="58">ROUND(H266/F266 *100,3)</f>
        <v>99.995999999999995</v>
      </c>
      <c r="J266" s="202">
        <v>12</v>
      </c>
      <c r="K266" s="202">
        <v>12</v>
      </c>
      <c r="L266" s="213">
        <f t="shared" si="43"/>
        <v>100</v>
      </c>
      <c r="M266" s="202">
        <v>7</v>
      </c>
      <c r="N266" s="202">
        <v>7</v>
      </c>
      <c r="O266" s="202">
        <v>16</v>
      </c>
      <c r="P266" s="202">
        <v>16</v>
      </c>
      <c r="Q266" s="324" t="s">
        <v>126</v>
      </c>
    </row>
    <row r="267" spans="1:17" s="199" customFormat="1" ht="15" customHeight="1">
      <c r="A267" s="305"/>
      <c r="B267" s="317"/>
      <c r="C267" s="309"/>
      <c r="D267" s="182" t="s">
        <v>94</v>
      </c>
      <c r="E267" s="183">
        <f t="shared" ref="E267:F267" si="59">E277+E272</f>
        <v>0</v>
      </c>
      <c r="F267" s="183">
        <f t="shared" si="59"/>
        <v>0</v>
      </c>
      <c r="G267" s="183">
        <f t="shared" si="57"/>
        <v>0</v>
      </c>
      <c r="H267" s="183">
        <f t="shared" ref="H267" si="60">H277+H272</f>
        <v>0</v>
      </c>
      <c r="I267" s="188" t="s">
        <v>197</v>
      </c>
      <c r="J267" s="214">
        <v>2</v>
      </c>
      <c r="K267" s="205">
        <v>2</v>
      </c>
      <c r="L267" s="205"/>
      <c r="M267" s="205"/>
      <c r="N267" s="205"/>
      <c r="O267" s="205"/>
      <c r="P267" s="205"/>
      <c r="Q267" s="325"/>
    </row>
    <row r="268" spans="1:17" s="199" customFormat="1" ht="15" customHeight="1">
      <c r="A268" s="305"/>
      <c r="B268" s="317"/>
      <c r="C268" s="309"/>
      <c r="D268" s="182" t="s">
        <v>93</v>
      </c>
      <c r="E268" s="183">
        <f>E273+E282+E287</f>
        <v>663508.40800000005</v>
      </c>
      <c r="F268" s="183">
        <f>F273+F282+F287</f>
        <v>697811.77500000002</v>
      </c>
      <c r="G268" s="183">
        <f t="shared" si="57"/>
        <v>34303.366999999969</v>
      </c>
      <c r="H268" s="183">
        <f>H273+H282+H287</f>
        <v>697777.97400000005</v>
      </c>
      <c r="I268" s="188">
        <f t="shared" si="58"/>
        <v>99.995000000000005</v>
      </c>
      <c r="J268" s="205"/>
      <c r="K268" s="205"/>
      <c r="L268" s="205"/>
      <c r="M268" s="205"/>
      <c r="N268" s="205"/>
      <c r="O268" s="205"/>
      <c r="P268" s="205"/>
      <c r="Q268" s="325"/>
    </row>
    <row r="269" spans="1:17" s="199" customFormat="1" ht="15" customHeight="1">
      <c r="A269" s="305"/>
      <c r="B269" s="317"/>
      <c r="C269" s="309"/>
      <c r="D269" s="182" t="s">
        <v>104</v>
      </c>
      <c r="E269" s="183">
        <f>E274+E283+E289</f>
        <v>0</v>
      </c>
      <c r="F269" s="183">
        <f>F274+F283+F289</f>
        <v>0</v>
      </c>
      <c r="G269" s="183">
        <f t="shared" si="57"/>
        <v>0</v>
      </c>
      <c r="H269" s="183">
        <f>H274+H283+H289</f>
        <v>0</v>
      </c>
      <c r="I269" s="188" t="s">
        <v>117</v>
      </c>
      <c r="J269" s="205"/>
      <c r="K269" s="205"/>
      <c r="L269" s="205"/>
      <c r="M269" s="205"/>
      <c r="N269" s="205"/>
      <c r="O269" s="205"/>
      <c r="P269" s="205"/>
      <c r="Q269" s="325"/>
    </row>
    <row r="270" spans="1:17" s="199" customFormat="1" ht="33.75" customHeight="1">
      <c r="A270" s="305"/>
      <c r="B270" s="317"/>
      <c r="C270" s="309"/>
      <c r="D270" s="182" t="s">
        <v>105</v>
      </c>
      <c r="E270" s="183">
        <f>E275+E284+E288</f>
        <v>130586.59</v>
      </c>
      <c r="F270" s="183">
        <f>F275+F284+F288</f>
        <v>130586.59</v>
      </c>
      <c r="G270" s="183">
        <f t="shared" si="57"/>
        <v>0</v>
      </c>
      <c r="H270" s="184">
        <f>H275+H284+H288</f>
        <v>130586.59</v>
      </c>
      <c r="I270" s="188">
        <f t="shared" ref="I270:I287" si="61">H270/F270*100</f>
        <v>100</v>
      </c>
      <c r="J270" s="205"/>
      <c r="K270" s="205"/>
      <c r="L270" s="205"/>
      <c r="M270" s="205"/>
      <c r="N270" s="205"/>
      <c r="O270" s="205"/>
      <c r="P270" s="205"/>
      <c r="Q270" s="326"/>
    </row>
    <row r="271" spans="1:17" s="199" customFormat="1" ht="15" customHeight="1">
      <c r="A271" s="305"/>
      <c r="B271" s="307" t="s">
        <v>45</v>
      </c>
      <c r="C271" s="310" t="s">
        <v>196</v>
      </c>
      <c r="D271" s="182" t="s">
        <v>92</v>
      </c>
      <c r="E271" s="183">
        <f>E272+E273</f>
        <v>144206.231</v>
      </c>
      <c r="F271" s="183">
        <f>F272+F273</f>
        <v>176021.231</v>
      </c>
      <c r="G271" s="183">
        <f t="shared" si="57"/>
        <v>31815</v>
      </c>
      <c r="H271" s="183">
        <f>H272+H273</f>
        <v>176021.09</v>
      </c>
      <c r="I271" s="188">
        <f t="shared" si="61"/>
        <v>99.99991989602664</v>
      </c>
      <c r="J271" s="205">
        <v>7</v>
      </c>
      <c r="K271" s="205">
        <v>7</v>
      </c>
      <c r="L271" s="205">
        <f t="shared" si="43"/>
        <v>100</v>
      </c>
      <c r="M271" s="205">
        <v>5</v>
      </c>
      <c r="N271" s="205">
        <v>5</v>
      </c>
      <c r="O271" s="205">
        <v>12</v>
      </c>
      <c r="P271" s="205">
        <v>12</v>
      </c>
      <c r="Q271" s="189" t="s">
        <v>83</v>
      </c>
    </row>
    <row r="272" spans="1:17" s="199" customFormat="1" ht="15" customHeight="1">
      <c r="A272" s="305"/>
      <c r="B272" s="307"/>
      <c r="C272" s="310"/>
      <c r="D272" s="182" t="s">
        <v>94</v>
      </c>
      <c r="E272" s="183">
        <v>0</v>
      </c>
      <c r="F272" s="183">
        <v>0</v>
      </c>
      <c r="G272" s="183">
        <f t="shared" si="57"/>
        <v>0</v>
      </c>
      <c r="H272" s="183">
        <v>0</v>
      </c>
      <c r="I272" s="188" t="s">
        <v>117</v>
      </c>
      <c r="J272" s="205"/>
      <c r="K272" s="205"/>
      <c r="L272" s="205"/>
      <c r="M272" s="205"/>
      <c r="N272" s="205"/>
      <c r="O272" s="205"/>
      <c r="P272" s="205"/>
      <c r="Q272" s="189"/>
    </row>
    <row r="273" spans="1:17" s="199" customFormat="1" ht="15" customHeight="1">
      <c r="A273" s="305"/>
      <c r="B273" s="307"/>
      <c r="C273" s="310"/>
      <c r="D273" s="182" t="s">
        <v>93</v>
      </c>
      <c r="E273" s="183">
        <v>144206.231</v>
      </c>
      <c r="F273" s="183">
        <v>176021.231</v>
      </c>
      <c r="G273" s="183">
        <f t="shared" si="57"/>
        <v>31815</v>
      </c>
      <c r="H273" s="183">
        <v>176021.09</v>
      </c>
      <c r="I273" s="188">
        <f t="shared" si="61"/>
        <v>99.99991989602664</v>
      </c>
      <c r="J273" s="205"/>
      <c r="K273" s="205"/>
      <c r="L273" s="205"/>
      <c r="M273" s="205"/>
      <c r="N273" s="205"/>
      <c r="O273" s="205"/>
      <c r="P273" s="205"/>
      <c r="Q273" s="189"/>
    </row>
    <row r="274" spans="1:17" s="199" customFormat="1" ht="15" hidden="1" customHeight="1">
      <c r="A274" s="305"/>
      <c r="B274" s="307"/>
      <c r="C274" s="310"/>
      <c r="D274" s="182" t="s">
        <v>104</v>
      </c>
      <c r="E274" s="183">
        <v>0</v>
      </c>
      <c r="F274" s="183">
        <v>0</v>
      </c>
      <c r="G274" s="183">
        <f t="shared" si="57"/>
        <v>0</v>
      </c>
      <c r="H274" s="183">
        <v>0</v>
      </c>
      <c r="I274" s="188" t="s">
        <v>117</v>
      </c>
      <c r="J274" s="205"/>
      <c r="K274" s="205"/>
      <c r="L274" s="205"/>
      <c r="M274" s="205"/>
      <c r="N274" s="205"/>
      <c r="O274" s="205"/>
      <c r="P274" s="205"/>
      <c r="Q274" s="189"/>
    </row>
    <row r="275" spans="1:17" s="199" customFormat="1" ht="15" customHeight="1">
      <c r="A275" s="305"/>
      <c r="B275" s="307"/>
      <c r="C275" s="310"/>
      <c r="D275" s="182" t="s">
        <v>105</v>
      </c>
      <c r="E275" s="183">
        <v>0</v>
      </c>
      <c r="F275" s="183">
        <v>0</v>
      </c>
      <c r="G275" s="183">
        <f t="shared" si="57"/>
        <v>0</v>
      </c>
      <c r="H275" s="183">
        <v>0</v>
      </c>
      <c r="I275" s="188" t="s">
        <v>117</v>
      </c>
      <c r="J275" s="205"/>
      <c r="K275" s="205"/>
      <c r="L275" s="205"/>
      <c r="M275" s="205"/>
      <c r="N275" s="205"/>
      <c r="O275" s="205"/>
      <c r="P275" s="205"/>
      <c r="Q275" s="189"/>
    </row>
    <row r="276" spans="1:17" s="199" customFormat="1" ht="15" customHeight="1">
      <c r="A276" s="305"/>
      <c r="B276" s="307" t="s">
        <v>46</v>
      </c>
      <c r="C276" s="310" t="s">
        <v>38</v>
      </c>
      <c r="D276" s="182" t="s">
        <v>92</v>
      </c>
      <c r="E276" s="183">
        <f>E277+E278</f>
        <v>0</v>
      </c>
      <c r="F276" s="183">
        <f>F277+F278</f>
        <v>0</v>
      </c>
      <c r="G276" s="183">
        <f t="shared" si="57"/>
        <v>0</v>
      </c>
      <c r="H276" s="183">
        <f>H277+H278</f>
        <v>0</v>
      </c>
      <c r="I276" s="188" t="s">
        <v>117</v>
      </c>
      <c r="J276" s="205" t="s">
        <v>117</v>
      </c>
      <c r="K276" s="205" t="s">
        <v>117</v>
      </c>
      <c r="L276" s="205" t="s">
        <v>117</v>
      </c>
      <c r="M276" s="205" t="s">
        <v>117</v>
      </c>
      <c r="N276" s="205" t="s">
        <v>117</v>
      </c>
      <c r="O276" s="205" t="s">
        <v>117</v>
      </c>
      <c r="P276" s="205" t="s">
        <v>117</v>
      </c>
      <c r="Q276" s="189" t="s">
        <v>83</v>
      </c>
    </row>
    <row r="277" spans="1:17" s="199" customFormat="1" ht="15" customHeight="1">
      <c r="A277" s="305"/>
      <c r="B277" s="307"/>
      <c r="C277" s="310"/>
      <c r="D277" s="182" t="s">
        <v>94</v>
      </c>
      <c r="E277" s="183">
        <v>0</v>
      </c>
      <c r="F277" s="183">
        <v>0</v>
      </c>
      <c r="G277" s="183">
        <f t="shared" si="57"/>
        <v>0</v>
      </c>
      <c r="H277" s="183">
        <v>0</v>
      </c>
      <c r="I277" s="188" t="s">
        <v>117</v>
      </c>
      <c r="J277" s="205"/>
      <c r="K277" s="205"/>
      <c r="L277" s="205"/>
      <c r="M277" s="205"/>
      <c r="N277" s="205"/>
      <c r="O277" s="205"/>
      <c r="P277" s="205"/>
      <c r="Q277" s="189"/>
    </row>
    <row r="278" spans="1:17" s="199" customFormat="1" ht="15" customHeight="1">
      <c r="A278" s="305"/>
      <c r="B278" s="307"/>
      <c r="C278" s="310"/>
      <c r="D278" s="182" t="s">
        <v>93</v>
      </c>
      <c r="E278" s="183">
        <v>0</v>
      </c>
      <c r="F278" s="183">
        <v>0</v>
      </c>
      <c r="G278" s="183">
        <f t="shared" si="57"/>
        <v>0</v>
      </c>
      <c r="H278" s="183">
        <v>0</v>
      </c>
      <c r="I278" s="188" t="s">
        <v>117</v>
      </c>
      <c r="J278" s="205"/>
      <c r="K278" s="205"/>
      <c r="L278" s="205"/>
      <c r="M278" s="205"/>
      <c r="N278" s="205"/>
      <c r="O278" s="205"/>
      <c r="P278" s="205"/>
      <c r="Q278" s="189"/>
    </row>
    <row r="279" spans="1:17" s="199" customFormat="1" ht="15" customHeight="1">
      <c r="A279" s="305"/>
      <c r="B279" s="307"/>
      <c r="C279" s="310"/>
      <c r="D279" s="182" t="s">
        <v>104</v>
      </c>
      <c r="E279" s="183">
        <v>0</v>
      </c>
      <c r="F279" s="183">
        <v>0</v>
      </c>
      <c r="G279" s="183">
        <f t="shared" si="57"/>
        <v>0</v>
      </c>
      <c r="H279" s="183">
        <v>0</v>
      </c>
      <c r="I279" s="188" t="s">
        <v>117</v>
      </c>
      <c r="J279" s="205"/>
      <c r="K279" s="205"/>
      <c r="L279" s="205"/>
      <c r="M279" s="205"/>
      <c r="N279" s="205"/>
      <c r="O279" s="205"/>
      <c r="P279" s="205"/>
      <c r="Q279" s="189"/>
    </row>
    <row r="280" spans="1:17" s="199" customFormat="1" ht="15" customHeight="1">
      <c r="A280" s="305"/>
      <c r="B280" s="307" t="s">
        <v>47</v>
      </c>
      <c r="C280" s="310" t="s">
        <v>196</v>
      </c>
      <c r="D280" s="182" t="s">
        <v>92</v>
      </c>
      <c r="E280" s="183">
        <f>E282+E284</f>
        <v>609126.43599999999</v>
      </c>
      <c r="F280" s="183">
        <f>F282+F284</f>
        <v>609126.43599999999</v>
      </c>
      <c r="G280" s="183">
        <f t="shared" si="57"/>
        <v>0</v>
      </c>
      <c r="H280" s="183">
        <f>H281+H282+H284</f>
        <v>609118.02</v>
      </c>
      <c r="I280" s="188">
        <f t="shared" si="61"/>
        <v>99.998618349245319</v>
      </c>
      <c r="J280" s="205">
        <v>2</v>
      </c>
      <c r="K280" s="205">
        <v>2</v>
      </c>
      <c r="L280" s="205">
        <f t="shared" si="43"/>
        <v>100</v>
      </c>
      <c r="M280" s="205">
        <v>1</v>
      </c>
      <c r="N280" s="205">
        <v>1</v>
      </c>
      <c r="O280" s="205">
        <v>3</v>
      </c>
      <c r="P280" s="205">
        <v>3</v>
      </c>
      <c r="Q280" s="189" t="s">
        <v>83</v>
      </c>
    </row>
    <row r="281" spans="1:17" s="199" customFormat="1" ht="15" customHeight="1">
      <c r="A281" s="305"/>
      <c r="B281" s="307"/>
      <c r="C281" s="310"/>
      <c r="D281" s="182" t="s">
        <v>94</v>
      </c>
      <c r="E281" s="183">
        <v>0</v>
      </c>
      <c r="F281" s="183">
        <v>0</v>
      </c>
      <c r="G281" s="183">
        <f t="shared" si="57"/>
        <v>0</v>
      </c>
      <c r="H281" s="183">
        <v>0</v>
      </c>
      <c r="I281" s="188" t="s">
        <v>117</v>
      </c>
      <c r="J281" s="205"/>
      <c r="K281" s="205"/>
      <c r="L281" s="205"/>
      <c r="M281" s="205"/>
      <c r="N281" s="205"/>
      <c r="O281" s="205"/>
      <c r="P281" s="205"/>
      <c r="Q281" s="192"/>
    </row>
    <row r="282" spans="1:17" s="199" customFormat="1" ht="15" customHeight="1">
      <c r="A282" s="305"/>
      <c r="B282" s="307"/>
      <c r="C282" s="310"/>
      <c r="D282" s="182" t="s">
        <v>93</v>
      </c>
      <c r="E282" s="183">
        <v>478539.84600000002</v>
      </c>
      <c r="F282" s="183">
        <v>478539.84600000002</v>
      </c>
      <c r="G282" s="183">
        <f t="shared" si="57"/>
        <v>0</v>
      </c>
      <c r="H282" s="183">
        <v>478531.43</v>
      </c>
      <c r="I282" s="188">
        <f t="shared" si="61"/>
        <v>99.998241316774269</v>
      </c>
      <c r="J282" s="205"/>
      <c r="K282" s="205"/>
      <c r="L282" s="205"/>
      <c r="M282" s="205"/>
      <c r="N282" s="205"/>
      <c r="O282" s="205"/>
      <c r="P282" s="205"/>
      <c r="Q282" s="192"/>
    </row>
    <row r="283" spans="1:17" s="199" customFormat="1" ht="15" customHeight="1">
      <c r="A283" s="305"/>
      <c r="B283" s="307"/>
      <c r="C283" s="310"/>
      <c r="D283" s="182" t="s">
        <v>104</v>
      </c>
      <c r="E283" s="183"/>
      <c r="F283" s="183"/>
      <c r="G283" s="183">
        <f t="shared" si="57"/>
        <v>0</v>
      </c>
      <c r="H283" s="183"/>
      <c r="I283" s="188" t="s">
        <v>117</v>
      </c>
      <c r="J283" s="205"/>
      <c r="K283" s="205"/>
      <c r="L283" s="205"/>
      <c r="M283" s="205"/>
      <c r="N283" s="205"/>
      <c r="O283" s="205"/>
      <c r="P283" s="205"/>
      <c r="Q283" s="192"/>
    </row>
    <row r="284" spans="1:17" s="199" customFormat="1" ht="15" customHeight="1">
      <c r="A284" s="305"/>
      <c r="B284" s="307"/>
      <c r="C284" s="310"/>
      <c r="D284" s="182" t="s">
        <v>105</v>
      </c>
      <c r="E284" s="183">
        <v>130586.59</v>
      </c>
      <c r="F284" s="183">
        <v>130586.59</v>
      </c>
      <c r="G284" s="183">
        <f t="shared" si="57"/>
        <v>0</v>
      </c>
      <c r="H284" s="183">
        <v>130586.59</v>
      </c>
      <c r="I284" s="188">
        <f t="shared" si="61"/>
        <v>100</v>
      </c>
      <c r="J284" s="205"/>
      <c r="K284" s="205"/>
      <c r="L284" s="205"/>
      <c r="M284" s="205"/>
      <c r="N284" s="205"/>
      <c r="O284" s="205"/>
      <c r="P284" s="205"/>
      <c r="Q284" s="192"/>
    </row>
    <row r="285" spans="1:17" s="199" customFormat="1" ht="15" customHeight="1">
      <c r="A285" s="305"/>
      <c r="B285" s="307" t="s">
        <v>228</v>
      </c>
      <c r="C285" s="310" t="s">
        <v>196</v>
      </c>
      <c r="D285" s="182" t="s">
        <v>92</v>
      </c>
      <c r="E285" s="183">
        <f>E286+E287</f>
        <v>40762.330999999998</v>
      </c>
      <c r="F285" s="183">
        <f>F286+F287</f>
        <v>43250.697999999997</v>
      </c>
      <c r="G285" s="183">
        <f t="shared" si="57"/>
        <v>2488.3669999999984</v>
      </c>
      <c r="H285" s="183">
        <f>H286+H287</f>
        <v>43225.453999999998</v>
      </c>
      <c r="I285" s="188">
        <f t="shared" si="61"/>
        <v>99.941633311906315</v>
      </c>
      <c r="J285" s="205">
        <v>1</v>
      </c>
      <c r="K285" s="205">
        <v>1</v>
      </c>
      <c r="L285" s="205">
        <f t="shared" si="43"/>
        <v>100</v>
      </c>
      <c r="M285" s="205">
        <v>1</v>
      </c>
      <c r="N285" s="205">
        <v>1</v>
      </c>
      <c r="O285" s="205">
        <v>1</v>
      </c>
      <c r="P285" s="205">
        <v>1</v>
      </c>
      <c r="Q285" s="192" t="s">
        <v>83</v>
      </c>
    </row>
    <row r="286" spans="1:17" s="199" customFormat="1" ht="15" customHeight="1">
      <c r="A286" s="305"/>
      <c r="B286" s="307"/>
      <c r="C286" s="310"/>
      <c r="D286" s="182" t="s">
        <v>94</v>
      </c>
      <c r="E286" s="183">
        <v>0</v>
      </c>
      <c r="F286" s="183">
        <v>0</v>
      </c>
      <c r="G286" s="183">
        <f t="shared" si="57"/>
        <v>0</v>
      </c>
      <c r="H286" s="183">
        <v>0</v>
      </c>
      <c r="I286" s="188" t="s">
        <v>117</v>
      </c>
      <c r="J286" s="205"/>
      <c r="K286" s="205"/>
      <c r="L286" s="205"/>
      <c r="M286" s="205"/>
      <c r="N286" s="205"/>
      <c r="O286" s="205"/>
      <c r="P286" s="205"/>
      <c r="Q286" s="192"/>
    </row>
    <row r="287" spans="1:17" s="199" customFormat="1" ht="15" customHeight="1">
      <c r="A287" s="305"/>
      <c r="B287" s="307"/>
      <c r="C287" s="310"/>
      <c r="D287" s="182" t="s">
        <v>93</v>
      </c>
      <c r="E287" s="183">
        <v>40762.330999999998</v>
      </c>
      <c r="F287" s="183">
        <v>43250.697999999997</v>
      </c>
      <c r="G287" s="183">
        <f t="shared" si="57"/>
        <v>2488.3669999999984</v>
      </c>
      <c r="H287" s="183">
        <v>43225.453999999998</v>
      </c>
      <c r="I287" s="188">
        <f t="shared" si="61"/>
        <v>99.941633311906315</v>
      </c>
      <c r="J287" s="205"/>
      <c r="K287" s="205"/>
      <c r="L287" s="205"/>
      <c r="M287" s="205"/>
      <c r="N287" s="205"/>
      <c r="O287" s="205"/>
      <c r="P287" s="205"/>
      <c r="Q287" s="192"/>
    </row>
    <row r="288" spans="1:17" s="199" customFormat="1" ht="15" customHeight="1">
      <c r="A288" s="305"/>
      <c r="B288" s="307"/>
      <c r="C288" s="310"/>
      <c r="D288" s="182" t="s">
        <v>105</v>
      </c>
      <c r="E288" s="183">
        <v>0</v>
      </c>
      <c r="F288" s="183">
        <v>0</v>
      </c>
      <c r="G288" s="183">
        <f t="shared" si="57"/>
        <v>0</v>
      </c>
      <c r="H288" s="183">
        <v>0</v>
      </c>
      <c r="I288" s="188" t="s">
        <v>117</v>
      </c>
      <c r="J288" s="205"/>
      <c r="K288" s="205"/>
      <c r="L288" s="205"/>
      <c r="M288" s="205"/>
      <c r="N288" s="205"/>
      <c r="O288" s="205"/>
      <c r="P288" s="205"/>
      <c r="Q288" s="192"/>
    </row>
    <row r="289" spans="1:17" s="199" customFormat="1" ht="36" customHeight="1">
      <c r="A289" s="305"/>
      <c r="B289" s="307"/>
      <c r="C289" s="310"/>
      <c r="D289" s="182" t="s">
        <v>104</v>
      </c>
      <c r="E289" s="183">
        <v>0</v>
      </c>
      <c r="F289" s="183">
        <v>0</v>
      </c>
      <c r="G289" s="183">
        <f t="shared" si="57"/>
        <v>0</v>
      </c>
      <c r="H289" s="183">
        <v>0</v>
      </c>
      <c r="I289" s="188" t="s">
        <v>117</v>
      </c>
      <c r="J289" s="187"/>
      <c r="K289" s="187"/>
      <c r="L289" s="187"/>
      <c r="M289" s="187"/>
      <c r="N289" s="187"/>
      <c r="O289" s="187"/>
      <c r="P289" s="187"/>
      <c r="Q289" s="189"/>
    </row>
    <row r="290" spans="1:17" s="199" customFormat="1" ht="15" customHeight="1">
      <c r="A290" s="305">
        <v>14</v>
      </c>
      <c r="B290" s="317" t="s">
        <v>49</v>
      </c>
      <c r="C290" s="309" t="s">
        <v>50</v>
      </c>
      <c r="D290" s="177" t="s">
        <v>92</v>
      </c>
      <c r="E290" s="178">
        <f>E297+E302</f>
        <v>117880.174</v>
      </c>
      <c r="F290" s="178">
        <f>F297+F302</f>
        <v>118471.826</v>
      </c>
      <c r="G290" s="178">
        <f t="shared" si="57"/>
        <v>591.65200000000186</v>
      </c>
      <c r="H290" s="178">
        <f>H297+H302</f>
        <v>118454.52399999999</v>
      </c>
      <c r="I290" s="181">
        <f>H290/F290*100</f>
        <v>99.985395683864937</v>
      </c>
      <c r="J290" s="180">
        <v>17</v>
      </c>
      <c r="K290" s="180">
        <v>17</v>
      </c>
      <c r="L290" s="181">
        <f t="shared" si="43"/>
        <v>100</v>
      </c>
      <c r="M290" s="180">
        <v>9</v>
      </c>
      <c r="N290" s="180">
        <v>9</v>
      </c>
      <c r="O290" s="180">
        <v>23</v>
      </c>
      <c r="P290" s="180">
        <v>23</v>
      </c>
      <c r="Q290" s="324" t="s">
        <v>126</v>
      </c>
    </row>
    <row r="291" spans="1:17" s="199" customFormat="1" ht="19.5" customHeight="1">
      <c r="A291" s="305"/>
      <c r="B291" s="317"/>
      <c r="C291" s="309"/>
      <c r="D291" s="182" t="s">
        <v>94</v>
      </c>
      <c r="E291" s="183">
        <v>0</v>
      </c>
      <c r="F291" s="183">
        <v>0</v>
      </c>
      <c r="G291" s="183">
        <f t="shared" si="57"/>
        <v>0</v>
      </c>
      <c r="H291" s="183">
        <v>0</v>
      </c>
      <c r="I291" s="188" t="s">
        <v>117</v>
      </c>
      <c r="J291" s="187">
        <v>1</v>
      </c>
      <c r="K291" s="187">
        <v>1</v>
      </c>
      <c r="L291" s="191"/>
      <c r="M291" s="187"/>
      <c r="N291" s="187"/>
      <c r="O291" s="187"/>
      <c r="P291" s="187"/>
      <c r="Q291" s="325"/>
    </row>
    <row r="292" spans="1:17" s="199" customFormat="1" ht="15" customHeight="1">
      <c r="A292" s="305"/>
      <c r="B292" s="317"/>
      <c r="C292" s="309"/>
      <c r="D292" s="182" t="s">
        <v>93</v>
      </c>
      <c r="E292" s="183">
        <v>117880.174</v>
      </c>
      <c r="F292" s="183">
        <v>118471.826</v>
      </c>
      <c r="G292" s="183">
        <f t="shared" ref="G292" si="62">G302+G297</f>
        <v>591.65200000000004</v>
      </c>
      <c r="H292" s="183">
        <v>118454.524</v>
      </c>
      <c r="I292" s="188">
        <f t="shared" ref="I292:I302" si="63">H292/F292*100</f>
        <v>99.985395683864965</v>
      </c>
      <c r="J292" s="187"/>
      <c r="K292" s="187"/>
      <c r="L292" s="191"/>
      <c r="M292" s="187"/>
      <c r="N292" s="187"/>
      <c r="O292" s="187"/>
      <c r="P292" s="187"/>
      <c r="Q292" s="325"/>
    </row>
    <row r="293" spans="1:17" s="199" customFormat="1" ht="15" customHeight="1">
      <c r="A293" s="305"/>
      <c r="B293" s="317"/>
      <c r="C293" s="309"/>
      <c r="D293" s="182" t="s">
        <v>105</v>
      </c>
      <c r="E293" s="183">
        <v>0</v>
      </c>
      <c r="F293" s="183">
        <v>0</v>
      </c>
      <c r="G293" s="183">
        <f t="shared" si="57"/>
        <v>0</v>
      </c>
      <c r="H293" s="183">
        <v>0</v>
      </c>
      <c r="I293" s="188" t="s">
        <v>117</v>
      </c>
      <c r="J293" s="187"/>
      <c r="K293" s="187"/>
      <c r="L293" s="191"/>
      <c r="M293" s="187"/>
      <c r="N293" s="187"/>
      <c r="O293" s="187"/>
      <c r="P293" s="187"/>
      <c r="Q293" s="325"/>
    </row>
    <row r="294" spans="1:17" s="199" customFormat="1" ht="20.25" customHeight="1">
      <c r="A294" s="305"/>
      <c r="B294" s="317"/>
      <c r="C294" s="309"/>
      <c r="D294" s="182" t="s">
        <v>104</v>
      </c>
      <c r="E294" s="183">
        <v>0</v>
      </c>
      <c r="F294" s="183">
        <v>0</v>
      </c>
      <c r="G294" s="183">
        <f t="shared" si="57"/>
        <v>0</v>
      </c>
      <c r="H294" s="183">
        <v>0</v>
      </c>
      <c r="I294" s="188" t="s">
        <v>117</v>
      </c>
      <c r="J294" s="187"/>
      <c r="K294" s="187"/>
      <c r="L294" s="191"/>
      <c r="M294" s="187"/>
      <c r="N294" s="187"/>
      <c r="O294" s="187"/>
      <c r="P294" s="187"/>
      <c r="Q294" s="326"/>
    </row>
    <row r="295" spans="1:17" s="199" customFormat="1" ht="15" customHeight="1">
      <c r="A295" s="305"/>
      <c r="B295" s="307" t="s">
        <v>145</v>
      </c>
      <c r="C295" s="310" t="s">
        <v>50</v>
      </c>
      <c r="D295" s="182" t="s">
        <v>92</v>
      </c>
      <c r="E295" s="183">
        <f>E296+E297</f>
        <v>108754.932</v>
      </c>
      <c r="F295" s="183">
        <f>F296+F297</f>
        <v>108754.932</v>
      </c>
      <c r="G295" s="183">
        <f t="shared" si="57"/>
        <v>0</v>
      </c>
      <c r="H295" s="183">
        <f>H296+H297</f>
        <v>108754.76</v>
      </c>
      <c r="I295" s="188">
        <f t="shared" si="63"/>
        <v>99.999841846253005</v>
      </c>
      <c r="J295" s="187">
        <v>8</v>
      </c>
      <c r="K295" s="187">
        <v>8</v>
      </c>
      <c r="L295" s="191">
        <f t="shared" si="43"/>
        <v>100</v>
      </c>
      <c r="M295" s="187">
        <v>4</v>
      </c>
      <c r="N295" s="187">
        <v>4</v>
      </c>
      <c r="O295" s="187">
        <v>10</v>
      </c>
      <c r="P295" s="187">
        <v>10</v>
      </c>
      <c r="Q295" s="189" t="s">
        <v>83</v>
      </c>
    </row>
    <row r="296" spans="1:17" s="199" customFormat="1" ht="15" customHeight="1">
      <c r="A296" s="305"/>
      <c r="B296" s="307"/>
      <c r="C296" s="310"/>
      <c r="D296" s="182" t="s">
        <v>94</v>
      </c>
      <c r="E296" s="183">
        <v>0</v>
      </c>
      <c r="F296" s="183">
        <v>0</v>
      </c>
      <c r="G296" s="183">
        <f t="shared" si="57"/>
        <v>0</v>
      </c>
      <c r="H296" s="183">
        <v>0</v>
      </c>
      <c r="I296" s="191" t="s">
        <v>117</v>
      </c>
      <c r="J296" s="187"/>
      <c r="K296" s="187"/>
      <c r="L296" s="191"/>
      <c r="M296" s="187"/>
      <c r="N296" s="187"/>
      <c r="O296" s="187"/>
      <c r="P296" s="187"/>
      <c r="Q296" s="192"/>
    </row>
    <row r="297" spans="1:17" s="199" customFormat="1" ht="15" customHeight="1">
      <c r="A297" s="305"/>
      <c r="B297" s="307"/>
      <c r="C297" s="310"/>
      <c r="D297" s="182" t="s">
        <v>93</v>
      </c>
      <c r="E297" s="183">
        <v>108754.932</v>
      </c>
      <c r="F297" s="183">
        <v>108754.932</v>
      </c>
      <c r="G297" s="183">
        <f t="shared" si="57"/>
        <v>0</v>
      </c>
      <c r="H297" s="183">
        <v>108754.76</v>
      </c>
      <c r="I297" s="188">
        <f t="shared" si="63"/>
        <v>99.999841846253005</v>
      </c>
      <c r="J297" s="187"/>
      <c r="K297" s="187"/>
      <c r="L297" s="191"/>
      <c r="M297" s="187"/>
      <c r="N297" s="187"/>
      <c r="O297" s="187"/>
      <c r="P297" s="187"/>
      <c r="Q297" s="192"/>
    </row>
    <row r="298" spans="1:17" s="199" customFormat="1" ht="15" customHeight="1">
      <c r="A298" s="305"/>
      <c r="B298" s="307"/>
      <c r="C298" s="310"/>
      <c r="D298" s="182" t="s">
        <v>105</v>
      </c>
      <c r="E298" s="183">
        <v>0</v>
      </c>
      <c r="F298" s="183">
        <v>0</v>
      </c>
      <c r="G298" s="183">
        <f t="shared" si="57"/>
        <v>0</v>
      </c>
      <c r="H298" s="183">
        <v>0</v>
      </c>
      <c r="I298" s="188" t="s">
        <v>117</v>
      </c>
      <c r="J298" s="187"/>
      <c r="K298" s="187"/>
      <c r="L298" s="191"/>
      <c r="M298" s="187"/>
      <c r="N298" s="187"/>
      <c r="O298" s="187"/>
      <c r="P298" s="187"/>
      <c r="Q298" s="192"/>
    </row>
    <row r="299" spans="1:17" s="199" customFormat="1" ht="15" hidden="1" customHeight="1">
      <c r="A299" s="305"/>
      <c r="B299" s="307"/>
      <c r="C299" s="310"/>
      <c r="D299" s="182" t="s">
        <v>104</v>
      </c>
      <c r="E299" s="183">
        <v>0</v>
      </c>
      <c r="F299" s="183">
        <v>0</v>
      </c>
      <c r="G299" s="183">
        <f t="shared" si="57"/>
        <v>0</v>
      </c>
      <c r="H299" s="183">
        <v>0</v>
      </c>
      <c r="I299" s="188" t="s">
        <v>117</v>
      </c>
      <c r="J299" s="187"/>
      <c r="K299" s="187"/>
      <c r="L299" s="191"/>
      <c r="M299" s="187"/>
      <c r="N299" s="187"/>
      <c r="O299" s="187"/>
      <c r="P299" s="187"/>
      <c r="Q299" s="192"/>
    </row>
    <row r="300" spans="1:17" s="199" customFormat="1" ht="15" customHeight="1">
      <c r="A300" s="305"/>
      <c r="B300" s="307" t="s">
        <v>51</v>
      </c>
      <c r="C300" s="310" t="s">
        <v>50</v>
      </c>
      <c r="D300" s="182" t="s">
        <v>92</v>
      </c>
      <c r="E300" s="183">
        <f>E301+E302</f>
        <v>9125.2420000000002</v>
      </c>
      <c r="F300" s="183">
        <f>F301+F302</f>
        <v>9716.8940000000002</v>
      </c>
      <c r="G300" s="183">
        <f t="shared" si="57"/>
        <v>591.65200000000004</v>
      </c>
      <c r="H300" s="183">
        <f>H301+H302</f>
        <v>9699.7639999999992</v>
      </c>
      <c r="I300" s="188">
        <f t="shared" si="63"/>
        <v>99.823709098812841</v>
      </c>
      <c r="J300" s="187">
        <v>8</v>
      </c>
      <c r="K300" s="187">
        <v>8</v>
      </c>
      <c r="L300" s="191">
        <f t="shared" ref="L300:L351" si="64">K300*100/J300</f>
        <v>100</v>
      </c>
      <c r="M300" s="187">
        <v>5</v>
      </c>
      <c r="N300" s="187">
        <v>5</v>
      </c>
      <c r="O300" s="187">
        <v>13</v>
      </c>
      <c r="P300" s="187">
        <v>13</v>
      </c>
      <c r="Q300" s="192" t="s">
        <v>83</v>
      </c>
    </row>
    <row r="301" spans="1:17" s="199" customFormat="1" ht="15" customHeight="1">
      <c r="A301" s="305"/>
      <c r="B301" s="307"/>
      <c r="C301" s="310"/>
      <c r="D301" s="182" t="s">
        <v>94</v>
      </c>
      <c r="E301" s="183">
        <v>0</v>
      </c>
      <c r="F301" s="183">
        <v>0</v>
      </c>
      <c r="G301" s="183">
        <f t="shared" si="57"/>
        <v>0</v>
      </c>
      <c r="H301" s="183">
        <v>0</v>
      </c>
      <c r="I301" s="188" t="s">
        <v>117</v>
      </c>
      <c r="J301" s="187"/>
      <c r="K301" s="187"/>
      <c r="L301" s="187"/>
      <c r="M301" s="187"/>
      <c r="N301" s="187"/>
      <c r="O301" s="187"/>
      <c r="P301" s="187"/>
      <c r="Q301" s="192"/>
    </row>
    <row r="302" spans="1:17" s="199" customFormat="1" ht="15" customHeight="1">
      <c r="A302" s="305"/>
      <c r="B302" s="307"/>
      <c r="C302" s="310"/>
      <c r="D302" s="182" t="s">
        <v>93</v>
      </c>
      <c r="E302" s="183">
        <v>9125.2420000000002</v>
      </c>
      <c r="F302" s="183">
        <v>9716.8940000000002</v>
      </c>
      <c r="G302" s="183">
        <f t="shared" si="57"/>
        <v>591.65200000000004</v>
      </c>
      <c r="H302" s="183">
        <v>9699.7639999999992</v>
      </c>
      <c r="I302" s="188">
        <f t="shared" si="63"/>
        <v>99.823709098812841</v>
      </c>
      <c r="J302" s="187"/>
      <c r="K302" s="187"/>
      <c r="L302" s="187"/>
      <c r="M302" s="187"/>
      <c r="N302" s="187"/>
      <c r="O302" s="187"/>
      <c r="P302" s="187"/>
      <c r="Q302" s="192"/>
    </row>
    <row r="303" spans="1:17" s="199" customFormat="1" ht="18" customHeight="1">
      <c r="A303" s="305"/>
      <c r="B303" s="307"/>
      <c r="C303" s="310"/>
      <c r="D303" s="182" t="s">
        <v>105</v>
      </c>
      <c r="E303" s="183">
        <v>0</v>
      </c>
      <c r="F303" s="183">
        <v>0</v>
      </c>
      <c r="G303" s="183">
        <f t="shared" si="57"/>
        <v>0</v>
      </c>
      <c r="H303" s="183">
        <v>0</v>
      </c>
      <c r="I303" s="188" t="s">
        <v>117</v>
      </c>
      <c r="J303" s="187"/>
      <c r="K303" s="187"/>
      <c r="L303" s="187"/>
      <c r="M303" s="187"/>
      <c r="N303" s="187"/>
      <c r="O303" s="187"/>
      <c r="P303" s="187"/>
      <c r="Q303" s="192"/>
    </row>
    <row r="304" spans="1:17" s="199" customFormat="1" ht="15" hidden="1" customHeight="1">
      <c r="A304" s="305"/>
      <c r="B304" s="307"/>
      <c r="C304" s="310"/>
      <c r="D304" s="182" t="s">
        <v>104</v>
      </c>
      <c r="E304" s="183">
        <v>0</v>
      </c>
      <c r="F304" s="183">
        <v>0</v>
      </c>
      <c r="G304" s="183">
        <f t="shared" si="57"/>
        <v>0</v>
      </c>
      <c r="H304" s="183">
        <v>0</v>
      </c>
      <c r="I304" s="188" t="s">
        <v>117</v>
      </c>
      <c r="J304" s="187"/>
      <c r="K304" s="187"/>
      <c r="L304" s="187"/>
      <c r="M304" s="187"/>
      <c r="N304" s="187"/>
      <c r="O304" s="187"/>
      <c r="P304" s="187"/>
      <c r="Q304" s="189"/>
    </row>
    <row r="305" spans="1:17" s="199" customFormat="1" ht="15" customHeight="1">
      <c r="A305" s="305">
        <v>15</v>
      </c>
      <c r="B305" s="317" t="s">
        <v>52</v>
      </c>
      <c r="C305" s="309" t="s">
        <v>186</v>
      </c>
      <c r="D305" s="177" t="s">
        <v>92</v>
      </c>
      <c r="E305" s="178">
        <f>E310+E315+E320+E324+E329+E334</f>
        <v>1187317.1469999999</v>
      </c>
      <c r="F305" s="31">
        <f>F310+F315+F320+F324+F329+F334</f>
        <v>1443701.6159999999</v>
      </c>
      <c r="G305" s="178">
        <f t="shared" si="57"/>
        <v>256384.46900000004</v>
      </c>
      <c r="H305" s="178">
        <f>H310+H315+H320+H324+H329+H334</f>
        <v>1442891.8639999998</v>
      </c>
      <c r="I305" s="181">
        <f t="shared" ref="I305:I307" si="65">ROUND(H305/F305 *100,3)</f>
        <v>99.944000000000003</v>
      </c>
      <c r="J305" s="215">
        <v>57</v>
      </c>
      <c r="K305" s="180">
        <v>56</v>
      </c>
      <c r="L305" s="181">
        <f t="shared" si="64"/>
        <v>98.245614035087726</v>
      </c>
      <c r="M305" s="180">
        <v>20</v>
      </c>
      <c r="N305" s="180">
        <v>20</v>
      </c>
      <c r="O305" s="180">
        <v>46</v>
      </c>
      <c r="P305" s="180">
        <v>45</v>
      </c>
      <c r="Q305" s="324" t="s">
        <v>126</v>
      </c>
    </row>
    <row r="306" spans="1:17" s="199" customFormat="1" ht="15" customHeight="1">
      <c r="A306" s="305"/>
      <c r="B306" s="317"/>
      <c r="C306" s="309"/>
      <c r="D306" s="216" t="s">
        <v>94</v>
      </c>
      <c r="E306" s="217">
        <v>283384.09999999998</v>
      </c>
      <c r="F306" s="218">
        <v>299068.2</v>
      </c>
      <c r="G306" s="183">
        <f t="shared" si="57"/>
        <v>15684.100000000035</v>
      </c>
      <c r="H306" s="183">
        <v>299068.2</v>
      </c>
      <c r="I306" s="188">
        <f t="shared" si="65"/>
        <v>100</v>
      </c>
      <c r="J306" s="186">
        <v>6</v>
      </c>
      <c r="K306" s="187">
        <v>6</v>
      </c>
      <c r="L306" s="187"/>
      <c r="M306" s="187"/>
      <c r="N306" s="187"/>
      <c r="O306" s="187"/>
      <c r="P306" s="187"/>
      <c r="Q306" s="325"/>
    </row>
    <row r="307" spans="1:17" s="199" customFormat="1" ht="15" customHeight="1">
      <c r="A307" s="305"/>
      <c r="B307" s="317"/>
      <c r="C307" s="309"/>
      <c r="D307" s="216" t="s">
        <v>93</v>
      </c>
      <c r="E307" s="219">
        <v>901933.04700000002</v>
      </c>
      <c r="F307" s="218">
        <v>1142633.416</v>
      </c>
      <c r="G307" s="183">
        <f t="shared" si="57"/>
        <v>240700.36899999995</v>
      </c>
      <c r="H307" s="183">
        <v>1141823.6640000001</v>
      </c>
      <c r="I307" s="188">
        <f t="shared" si="65"/>
        <v>99.929000000000002</v>
      </c>
      <c r="J307" s="187"/>
      <c r="K307" s="187"/>
      <c r="L307" s="187"/>
      <c r="M307" s="187"/>
      <c r="N307" s="187"/>
      <c r="O307" s="187"/>
      <c r="P307" s="187"/>
      <c r="Q307" s="325"/>
    </row>
    <row r="308" spans="1:17" s="199" customFormat="1" ht="15" customHeight="1">
      <c r="A308" s="305"/>
      <c r="B308" s="317"/>
      <c r="C308" s="309"/>
      <c r="D308" s="182" t="s">
        <v>105</v>
      </c>
      <c r="E308" s="220">
        <v>0</v>
      </c>
      <c r="F308" s="183">
        <v>0</v>
      </c>
      <c r="G308" s="183">
        <f t="shared" si="57"/>
        <v>0</v>
      </c>
      <c r="H308" s="183">
        <f t="shared" si="57"/>
        <v>0</v>
      </c>
      <c r="I308" s="188" t="s">
        <v>117</v>
      </c>
      <c r="J308" s="187"/>
      <c r="K308" s="187"/>
      <c r="L308" s="187"/>
      <c r="M308" s="187"/>
      <c r="N308" s="187"/>
      <c r="O308" s="187"/>
      <c r="P308" s="187"/>
      <c r="Q308" s="325"/>
    </row>
    <row r="309" spans="1:17" s="199" customFormat="1" ht="21.75" customHeight="1">
      <c r="A309" s="305"/>
      <c r="B309" s="317"/>
      <c r="C309" s="309"/>
      <c r="D309" s="182" t="s">
        <v>104</v>
      </c>
      <c r="E309" s="183">
        <v>2000</v>
      </c>
      <c r="F309" s="183">
        <v>2000</v>
      </c>
      <c r="G309" s="183">
        <f t="shared" si="57"/>
        <v>0</v>
      </c>
      <c r="H309" s="183">
        <v>2000</v>
      </c>
      <c r="I309" s="188">
        <f t="shared" ref="I309:I312" si="66">ROUND(H309/F309 *100,3)</f>
        <v>100</v>
      </c>
      <c r="J309" s="187"/>
      <c r="K309" s="187"/>
      <c r="L309" s="187"/>
      <c r="M309" s="187"/>
      <c r="N309" s="187"/>
      <c r="O309" s="187"/>
      <c r="P309" s="187"/>
      <c r="Q309" s="326"/>
    </row>
    <row r="310" spans="1:17" s="199" customFormat="1" ht="15" customHeight="1">
      <c r="A310" s="305"/>
      <c r="B310" s="307" t="s">
        <v>53</v>
      </c>
      <c r="C310" s="310" t="s">
        <v>186</v>
      </c>
      <c r="D310" s="182" t="s">
        <v>92</v>
      </c>
      <c r="E310" s="183">
        <f>E311+E312+E313+E314</f>
        <v>76593.607000000004</v>
      </c>
      <c r="F310" s="183">
        <f>F311+F312+F314</f>
        <v>316896.97100000002</v>
      </c>
      <c r="G310" s="183">
        <f t="shared" si="57"/>
        <v>240303.364</v>
      </c>
      <c r="H310" s="183">
        <f>H311+H312+H313+H314</f>
        <v>316643.33</v>
      </c>
      <c r="I310" s="188">
        <f t="shared" si="66"/>
        <v>99.92</v>
      </c>
      <c r="J310" s="187">
        <v>22</v>
      </c>
      <c r="K310" s="187">
        <v>22</v>
      </c>
      <c r="L310" s="187">
        <f t="shared" si="64"/>
        <v>100</v>
      </c>
      <c r="M310" s="187">
        <v>4</v>
      </c>
      <c r="N310" s="187">
        <v>4</v>
      </c>
      <c r="O310" s="187">
        <v>11</v>
      </c>
      <c r="P310" s="187">
        <v>11</v>
      </c>
      <c r="Q310" s="189" t="s">
        <v>83</v>
      </c>
    </row>
    <row r="311" spans="1:17" s="199" customFormat="1" ht="15" customHeight="1">
      <c r="A311" s="305"/>
      <c r="B311" s="307"/>
      <c r="C311" s="310"/>
      <c r="D311" s="182" t="s">
        <v>94</v>
      </c>
      <c r="E311" s="183">
        <v>22524.7</v>
      </c>
      <c r="F311" s="183">
        <v>22524.7</v>
      </c>
      <c r="G311" s="183">
        <f t="shared" si="57"/>
        <v>0</v>
      </c>
      <c r="H311" s="183">
        <v>22524.7</v>
      </c>
      <c r="I311" s="188">
        <f t="shared" si="66"/>
        <v>100</v>
      </c>
      <c r="J311" s="187"/>
      <c r="K311" s="187"/>
      <c r="L311" s="187"/>
      <c r="M311" s="187"/>
      <c r="N311" s="187"/>
      <c r="O311" s="187"/>
      <c r="P311" s="187"/>
      <c r="Q311" s="189"/>
    </row>
    <row r="312" spans="1:17" s="199" customFormat="1" ht="15" customHeight="1">
      <c r="A312" s="305"/>
      <c r="B312" s="307"/>
      <c r="C312" s="310"/>
      <c r="D312" s="182" t="s">
        <v>93</v>
      </c>
      <c r="E312" s="183">
        <v>52068.906999999999</v>
      </c>
      <c r="F312" s="183">
        <v>292372.27100000001</v>
      </c>
      <c r="G312" s="183">
        <f t="shared" si="57"/>
        <v>240303.364</v>
      </c>
      <c r="H312" s="183">
        <v>292118.63</v>
      </c>
      <c r="I312" s="188">
        <f t="shared" si="66"/>
        <v>99.912999999999997</v>
      </c>
      <c r="J312" s="187"/>
      <c r="K312" s="187"/>
      <c r="L312" s="187"/>
      <c r="M312" s="187"/>
      <c r="N312" s="187"/>
      <c r="O312" s="187"/>
      <c r="P312" s="187"/>
      <c r="Q312" s="189"/>
    </row>
    <row r="313" spans="1:17" s="199" customFormat="1" ht="15" customHeight="1">
      <c r="A313" s="305"/>
      <c r="B313" s="307"/>
      <c r="C313" s="310"/>
      <c r="D313" s="182" t="s">
        <v>105</v>
      </c>
      <c r="E313" s="183">
        <v>0</v>
      </c>
      <c r="F313" s="183">
        <v>0</v>
      </c>
      <c r="G313" s="183">
        <f t="shared" si="57"/>
        <v>0</v>
      </c>
      <c r="H313" s="183">
        <f t="shared" si="57"/>
        <v>0</v>
      </c>
      <c r="I313" s="188" t="s">
        <v>117</v>
      </c>
      <c r="J313" s="187"/>
      <c r="K313" s="187"/>
      <c r="L313" s="187"/>
      <c r="M313" s="187"/>
      <c r="N313" s="187"/>
      <c r="O313" s="187"/>
      <c r="P313" s="187"/>
      <c r="Q313" s="189"/>
    </row>
    <row r="314" spans="1:17" s="199" customFormat="1" ht="15" customHeight="1">
      <c r="A314" s="305"/>
      <c r="B314" s="307"/>
      <c r="C314" s="310"/>
      <c r="D314" s="182" t="s">
        <v>104</v>
      </c>
      <c r="E314" s="183">
        <v>2000</v>
      </c>
      <c r="F314" s="183">
        <v>2000</v>
      </c>
      <c r="G314" s="183">
        <f t="shared" si="57"/>
        <v>0</v>
      </c>
      <c r="H314" s="183">
        <v>2000</v>
      </c>
      <c r="I314" s="188">
        <f t="shared" ref="I314" si="67">ROUND(H314/F314 *100,3)</f>
        <v>100</v>
      </c>
      <c r="J314" s="187"/>
      <c r="K314" s="187"/>
      <c r="L314" s="187"/>
      <c r="M314" s="187"/>
      <c r="N314" s="187"/>
      <c r="O314" s="187"/>
      <c r="P314" s="187"/>
      <c r="Q314" s="189"/>
    </row>
    <row r="315" spans="1:17" s="199" customFormat="1" ht="15" customHeight="1">
      <c r="A315" s="305"/>
      <c r="B315" s="307" t="s">
        <v>54</v>
      </c>
      <c r="C315" s="308" t="s">
        <v>188</v>
      </c>
      <c r="D315" s="182" t="s">
        <v>92</v>
      </c>
      <c r="E315" s="183">
        <f>E316+E317</f>
        <v>245448.40400000001</v>
      </c>
      <c r="F315" s="183">
        <f>F316+F317</f>
        <v>264747.07400000002</v>
      </c>
      <c r="G315" s="183">
        <f t="shared" ref="G315:G338" si="68">F315-E315</f>
        <v>19298.670000000013</v>
      </c>
      <c r="H315" s="183">
        <f>H316+H317</f>
        <v>264602.46100000001</v>
      </c>
      <c r="I315" s="188">
        <f t="shared" ref="I315:I317" si="69">ROUND(H315/F315 *100,3)</f>
        <v>99.944999999999993</v>
      </c>
      <c r="J315" s="187">
        <v>13</v>
      </c>
      <c r="K315" s="187">
        <v>13</v>
      </c>
      <c r="L315" s="191">
        <f t="shared" si="64"/>
        <v>100</v>
      </c>
      <c r="M315" s="187">
        <v>5</v>
      </c>
      <c r="N315" s="187">
        <v>5</v>
      </c>
      <c r="O315" s="187">
        <v>12</v>
      </c>
      <c r="P315" s="187">
        <v>12</v>
      </c>
      <c r="Q315" s="189" t="s">
        <v>83</v>
      </c>
    </row>
    <row r="316" spans="1:17" s="199" customFormat="1" ht="15" customHeight="1">
      <c r="A316" s="305"/>
      <c r="B316" s="307"/>
      <c r="C316" s="308"/>
      <c r="D316" s="182" t="s">
        <v>94</v>
      </c>
      <c r="E316" s="183">
        <v>71872.100000000006</v>
      </c>
      <c r="F316" s="183">
        <v>87556.2</v>
      </c>
      <c r="G316" s="183">
        <f t="shared" si="68"/>
        <v>15684.099999999991</v>
      </c>
      <c r="H316" s="183">
        <v>87556.2</v>
      </c>
      <c r="I316" s="188">
        <f t="shared" si="69"/>
        <v>100</v>
      </c>
      <c r="J316" s="187"/>
      <c r="K316" s="187"/>
      <c r="L316" s="187"/>
      <c r="M316" s="187"/>
      <c r="N316" s="187"/>
      <c r="O316" s="187"/>
      <c r="P316" s="187"/>
      <c r="Q316" s="189"/>
    </row>
    <row r="317" spans="1:17" s="199" customFormat="1" ht="15" customHeight="1">
      <c r="A317" s="305"/>
      <c r="B317" s="307"/>
      <c r="C317" s="308"/>
      <c r="D317" s="182" t="s">
        <v>93</v>
      </c>
      <c r="E317" s="183">
        <v>173576.304</v>
      </c>
      <c r="F317" s="183">
        <v>177190.87400000001</v>
      </c>
      <c r="G317" s="183">
        <f t="shared" si="68"/>
        <v>3614.570000000007</v>
      </c>
      <c r="H317" s="183">
        <v>177046.261</v>
      </c>
      <c r="I317" s="188">
        <f t="shared" si="69"/>
        <v>99.918000000000006</v>
      </c>
      <c r="J317" s="187"/>
      <c r="K317" s="187"/>
      <c r="L317" s="187"/>
      <c r="M317" s="187"/>
      <c r="N317" s="187"/>
      <c r="O317" s="187"/>
      <c r="P317" s="187"/>
      <c r="Q317" s="189"/>
    </row>
    <row r="318" spans="1:17" s="199" customFormat="1" ht="15" customHeight="1">
      <c r="A318" s="305"/>
      <c r="B318" s="307"/>
      <c r="C318" s="308"/>
      <c r="D318" s="182" t="s">
        <v>105</v>
      </c>
      <c r="E318" s="183">
        <v>0</v>
      </c>
      <c r="F318" s="183">
        <v>0</v>
      </c>
      <c r="G318" s="183">
        <f t="shared" si="68"/>
        <v>0</v>
      </c>
      <c r="H318" s="183">
        <f t="shared" ref="G318:H377" si="70">G318-F318</f>
        <v>0</v>
      </c>
      <c r="I318" s="188" t="s">
        <v>117</v>
      </c>
      <c r="J318" s="187"/>
      <c r="K318" s="187"/>
      <c r="L318" s="187"/>
      <c r="M318" s="187"/>
      <c r="N318" s="187"/>
      <c r="O318" s="187"/>
      <c r="P318" s="187"/>
      <c r="Q318" s="189"/>
    </row>
    <row r="319" spans="1:17" s="199" customFormat="1" ht="15" customHeight="1">
      <c r="A319" s="305"/>
      <c r="B319" s="307"/>
      <c r="C319" s="308"/>
      <c r="D319" s="182" t="s">
        <v>104</v>
      </c>
      <c r="E319" s="183">
        <v>0</v>
      </c>
      <c r="F319" s="183">
        <v>0</v>
      </c>
      <c r="G319" s="183">
        <f t="shared" si="68"/>
        <v>0</v>
      </c>
      <c r="H319" s="183">
        <v>0</v>
      </c>
      <c r="I319" s="191" t="s">
        <v>117</v>
      </c>
      <c r="J319" s="187"/>
      <c r="K319" s="187"/>
      <c r="L319" s="187"/>
      <c r="M319" s="187"/>
      <c r="N319" s="187"/>
      <c r="O319" s="187"/>
      <c r="P319" s="187"/>
      <c r="Q319" s="189"/>
    </row>
    <row r="320" spans="1:17" s="199" customFormat="1" ht="15" customHeight="1">
      <c r="A320" s="305"/>
      <c r="B320" s="307" t="s">
        <v>55</v>
      </c>
      <c r="C320" s="308" t="s">
        <v>187</v>
      </c>
      <c r="D320" s="182" t="s">
        <v>92</v>
      </c>
      <c r="E320" s="183">
        <f>E321+E322</f>
        <v>554275.03799999994</v>
      </c>
      <c r="F320" s="183">
        <f>F321+F322</f>
        <v>554275.03799999994</v>
      </c>
      <c r="G320" s="183">
        <f t="shared" si="68"/>
        <v>0</v>
      </c>
      <c r="H320" s="183">
        <f>H321+H322</f>
        <v>554275.03799999994</v>
      </c>
      <c r="I320" s="188">
        <f t="shared" ref="I320" si="71">ROUND(H320/F320 *100,3)</f>
        <v>100</v>
      </c>
      <c r="J320" s="187">
        <v>5</v>
      </c>
      <c r="K320" s="187">
        <v>5</v>
      </c>
      <c r="L320" s="187">
        <f t="shared" si="64"/>
        <v>100</v>
      </c>
      <c r="M320" s="187">
        <v>2</v>
      </c>
      <c r="N320" s="187">
        <v>2</v>
      </c>
      <c r="O320" s="187">
        <v>9</v>
      </c>
      <c r="P320" s="187">
        <v>8</v>
      </c>
      <c r="Q320" s="189" t="s">
        <v>83</v>
      </c>
    </row>
    <row r="321" spans="1:17" s="199" customFormat="1" ht="15" customHeight="1">
      <c r="A321" s="305"/>
      <c r="B321" s="307"/>
      <c r="C321" s="308"/>
      <c r="D321" s="182" t="s">
        <v>94</v>
      </c>
      <c r="E321" s="183">
        <v>0</v>
      </c>
      <c r="F321" s="183">
        <v>0</v>
      </c>
      <c r="G321" s="183">
        <f t="shared" si="68"/>
        <v>0</v>
      </c>
      <c r="H321" s="183">
        <f t="shared" ref="H321" si="72">G321-F321</f>
        <v>0</v>
      </c>
      <c r="I321" s="188" t="s">
        <v>117</v>
      </c>
      <c r="J321" s="187"/>
      <c r="K321" s="187"/>
      <c r="L321" s="187"/>
      <c r="M321" s="187"/>
      <c r="N321" s="187"/>
      <c r="O321" s="187"/>
      <c r="P321" s="187"/>
      <c r="Q321" s="189"/>
    </row>
    <row r="322" spans="1:17" s="199" customFormat="1" ht="15" customHeight="1">
      <c r="A322" s="305"/>
      <c r="B322" s="307"/>
      <c r="C322" s="308"/>
      <c r="D322" s="182" t="s">
        <v>93</v>
      </c>
      <c r="E322" s="183">
        <v>554275.03799999994</v>
      </c>
      <c r="F322" s="183">
        <v>554275.03799999994</v>
      </c>
      <c r="G322" s="183">
        <f t="shared" si="68"/>
        <v>0</v>
      </c>
      <c r="H322" s="183">
        <v>554275.03799999994</v>
      </c>
      <c r="I322" s="188">
        <f t="shared" ref="I322" si="73">ROUND(H322/F322 *100,3)</f>
        <v>100</v>
      </c>
      <c r="J322" s="187"/>
      <c r="K322" s="187"/>
      <c r="L322" s="187"/>
      <c r="M322" s="187"/>
      <c r="N322" s="187"/>
      <c r="O322" s="187"/>
      <c r="P322" s="187"/>
      <c r="Q322" s="189"/>
    </row>
    <row r="323" spans="1:17" s="199" customFormat="1" ht="15" customHeight="1">
      <c r="A323" s="305"/>
      <c r="B323" s="307"/>
      <c r="C323" s="308"/>
      <c r="D323" s="182" t="s">
        <v>105</v>
      </c>
      <c r="E323" s="183">
        <v>0</v>
      </c>
      <c r="F323" s="183">
        <v>0</v>
      </c>
      <c r="G323" s="183">
        <f t="shared" si="68"/>
        <v>0</v>
      </c>
      <c r="H323" s="183">
        <f t="shared" si="70"/>
        <v>0</v>
      </c>
      <c r="I323" s="188" t="s">
        <v>117</v>
      </c>
      <c r="J323" s="187"/>
      <c r="K323" s="187"/>
      <c r="L323" s="187"/>
      <c r="M323" s="187"/>
      <c r="N323" s="187"/>
      <c r="O323" s="187"/>
      <c r="P323" s="187"/>
      <c r="Q323" s="189"/>
    </row>
    <row r="324" spans="1:17" s="199" customFormat="1" ht="15" customHeight="1">
      <c r="A324" s="305"/>
      <c r="B324" s="307" t="s">
        <v>121</v>
      </c>
      <c r="C324" s="310" t="s">
        <v>186</v>
      </c>
      <c r="D324" s="182" t="s">
        <v>92</v>
      </c>
      <c r="E324" s="183">
        <f>E325+E326</f>
        <v>51251.212</v>
      </c>
      <c r="F324" s="183">
        <f>F325+F326</f>
        <v>42625.745999999999</v>
      </c>
      <c r="G324" s="183">
        <f t="shared" si="68"/>
        <v>-8625.4660000000003</v>
      </c>
      <c r="H324" s="183">
        <f>H325+H326</f>
        <v>42403.885000000002</v>
      </c>
      <c r="I324" s="188">
        <f t="shared" ref="I324" si="74">ROUND(H324/F324 *100,3)</f>
        <v>99.48</v>
      </c>
      <c r="J324" s="187">
        <v>4</v>
      </c>
      <c r="K324" s="187">
        <v>4</v>
      </c>
      <c r="L324" s="187">
        <f t="shared" si="64"/>
        <v>100</v>
      </c>
      <c r="M324" s="187">
        <v>2</v>
      </c>
      <c r="N324" s="187">
        <v>2</v>
      </c>
      <c r="O324" s="187">
        <v>5</v>
      </c>
      <c r="P324" s="187">
        <v>5</v>
      </c>
      <c r="Q324" s="189" t="s">
        <v>83</v>
      </c>
    </row>
    <row r="325" spans="1:17" s="199" customFormat="1" ht="15" customHeight="1">
      <c r="A325" s="305"/>
      <c r="B325" s="307"/>
      <c r="C325" s="310"/>
      <c r="D325" s="182" t="s">
        <v>94</v>
      </c>
      <c r="E325" s="183">
        <v>0</v>
      </c>
      <c r="F325" s="183">
        <v>0</v>
      </c>
      <c r="G325" s="183">
        <f t="shared" si="68"/>
        <v>0</v>
      </c>
      <c r="H325" s="183">
        <f t="shared" si="70"/>
        <v>0</v>
      </c>
      <c r="I325" s="188" t="s">
        <v>117</v>
      </c>
      <c r="J325" s="187"/>
      <c r="K325" s="187"/>
      <c r="L325" s="187"/>
      <c r="M325" s="187"/>
      <c r="N325" s="187"/>
      <c r="O325" s="187"/>
      <c r="P325" s="187"/>
      <c r="Q325" s="189"/>
    </row>
    <row r="326" spans="1:17" s="199" customFormat="1" ht="15" customHeight="1">
      <c r="A326" s="305"/>
      <c r="B326" s="307"/>
      <c r="C326" s="310"/>
      <c r="D326" s="182" t="s">
        <v>93</v>
      </c>
      <c r="E326" s="183">
        <v>51251.212</v>
      </c>
      <c r="F326" s="183">
        <v>42625.745999999999</v>
      </c>
      <c r="G326" s="183">
        <f t="shared" si="68"/>
        <v>-8625.4660000000003</v>
      </c>
      <c r="H326" s="183">
        <v>42403.885000000002</v>
      </c>
      <c r="I326" s="188">
        <f t="shared" ref="I326" si="75">ROUND(H326/F326 *100,3)</f>
        <v>99.48</v>
      </c>
      <c r="J326" s="187"/>
      <c r="K326" s="187"/>
      <c r="L326" s="187"/>
      <c r="M326" s="187"/>
      <c r="N326" s="187"/>
      <c r="O326" s="187"/>
      <c r="P326" s="187"/>
      <c r="Q326" s="189"/>
    </row>
    <row r="327" spans="1:17" s="199" customFormat="1" ht="15" customHeight="1">
      <c r="A327" s="305"/>
      <c r="B327" s="307"/>
      <c r="C327" s="310"/>
      <c r="D327" s="182" t="s">
        <v>105</v>
      </c>
      <c r="E327" s="183">
        <v>0</v>
      </c>
      <c r="F327" s="183">
        <v>0</v>
      </c>
      <c r="G327" s="183">
        <f t="shared" si="68"/>
        <v>0</v>
      </c>
      <c r="H327" s="183">
        <f t="shared" si="70"/>
        <v>0</v>
      </c>
      <c r="I327" s="188" t="s">
        <v>117</v>
      </c>
      <c r="J327" s="187"/>
      <c r="K327" s="187"/>
      <c r="L327" s="187"/>
      <c r="M327" s="187"/>
      <c r="N327" s="187"/>
      <c r="O327" s="187"/>
      <c r="P327" s="187"/>
      <c r="Q327" s="189"/>
    </row>
    <row r="328" spans="1:17" s="199" customFormat="1" ht="15" customHeight="1">
      <c r="A328" s="305"/>
      <c r="B328" s="307"/>
      <c r="C328" s="310"/>
      <c r="D328" s="182" t="s">
        <v>104</v>
      </c>
      <c r="E328" s="183">
        <v>0</v>
      </c>
      <c r="F328" s="183">
        <v>0</v>
      </c>
      <c r="G328" s="183">
        <f t="shared" si="68"/>
        <v>0</v>
      </c>
      <c r="H328" s="183">
        <f t="shared" si="70"/>
        <v>0</v>
      </c>
      <c r="I328" s="188" t="s">
        <v>117</v>
      </c>
      <c r="J328" s="187"/>
      <c r="K328" s="187"/>
      <c r="L328" s="187"/>
      <c r="M328" s="187"/>
      <c r="N328" s="187"/>
      <c r="O328" s="187"/>
      <c r="P328" s="187"/>
      <c r="Q328" s="189"/>
    </row>
    <row r="329" spans="1:17" s="199" customFormat="1" ht="15" customHeight="1">
      <c r="A329" s="305"/>
      <c r="B329" s="307" t="s">
        <v>56</v>
      </c>
      <c r="C329" s="310" t="s">
        <v>186</v>
      </c>
      <c r="D329" s="182" t="s">
        <v>92</v>
      </c>
      <c r="E329" s="183">
        <f>E330+E331</f>
        <v>381</v>
      </c>
      <c r="F329" s="183">
        <f>F330+F331</f>
        <v>44.15</v>
      </c>
      <c r="G329" s="183">
        <f t="shared" si="68"/>
        <v>-336.85</v>
      </c>
      <c r="H329" s="183">
        <f>H330+H331</f>
        <v>44.15</v>
      </c>
      <c r="I329" s="188">
        <f t="shared" ref="I329" si="76">ROUND(H329/F329 *100,3)</f>
        <v>100</v>
      </c>
      <c r="J329" s="187">
        <v>2</v>
      </c>
      <c r="K329" s="187">
        <v>2</v>
      </c>
      <c r="L329" s="187">
        <f t="shared" si="64"/>
        <v>100</v>
      </c>
      <c r="M329" s="187">
        <v>2</v>
      </c>
      <c r="N329" s="187">
        <v>2</v>
      </c>
      <c r="O329" s="187">
        <v>3</v>
      </c>
      <c r="P329" s="187">
        <v>3</v>
      </c>
      <c r="Q329" s="189" t="s">
        <v>83</v>
      </c>
    </row>
    <row r="330" spans="1:17" s="199" customFormat="1" ht="15" customHeight="1">
      <c r="A330" s="305"/>
      <c r="B330" s="307"/>
      <c r="C330" s="310"/>
      <c r="D330" s="182" t="s">
        <v>94</v>
      </c>
      <c r="E330" s="183">
        <v>0</v>
      </c>
      <c r="F330" s="183">
        <v>0</v>
      </c>
      <c r="G330" s="183">
        <f t="shared" si="68"/>
        <v>0</v>
      </c>
      <c r="H330" s="183">
        <f t="shared" ref="H330" si="77">G330-F330</f>
        <v>0</v>
      </c>
      <c r="I330" s="188" t="s">
        <v>117</v>
      </c>
      <c r="J330" s="187"/>
      <c r="K330" s="187"/>
      <c r="L330" s="187"/>
      <c r="M330" s="187"/>
      <c r="N330" s="187"/>
      <c r="O330" s="187"/>
      <c r="P330" s="187"/>
      <c r="Q330" s="189"/>
    </row>
    <row r="331" spans="1:17" s="199" customFormat="1" ht="15" customHeight="1">
      <c r="A331" s="305"/>
      <c r="B331" s="307"/>
      <c r="C331" s="310"/>
      <c r="D331" s="182" t="s">
        <v>93</v>
      </c>
      <c r="E331" s="183">
        <v>381</v>
      </c>
      <c r="F331" s="183">
        <v>44.15</v>
      </c>
      <c r="G331" s="183">
        <f t="shared" si="68"/>
        <v>-336.85</v>
      </c>
      <c r="H331" s="183">
        <v>44.15</v>
      </c>
      <c r="I331" s="188">
        <f t="shared" ref="I331" si="78">ROUND(H331/F331 *100,3)</f>
        <v>100</v>
      </c>
      <c r="J331" s="187"/>
      <c r="K331" s="187"/>
      <c r="L331" s="187"/>
      <c r="M331" s="187"/>
      <c r="N331" s="187"/>
      <c r="O331" s="187"/>
      <c r="P331" s="187"/>
      <c r="Q331" s="189"/>
    </row>
    <row r="332" spans="1:17" s="199" customFormat="1" ht="15" customHeight="1">
      <c r="A332" s="305"/>
      <c r="B332" s="307"/>
      <c r="C332" s="310"/>
      <c r="D332" s="182" t="s">
        <v>105</v>
      </c>
      <c r="E332" s="183">
        <v>0</v>
      </c>
      <c r="F332" s="183">
        <v>0</v>
      </c>
      <c r="G332" s="183">
        <f t="shared" si="68"/>
        <v>0</v>
      </c>
      <c r="H332" s="183">
        <f t="shared" ref="H332:H333" si="79">G332-F332</f>
        <v>0</v>
      </c>
      <c r="I332" s="188" t="s">
        <v>117</v>
      </c>
      <c r="J332" s="187"/>
      <c r="K332" s="187"/>
      <c r="L332" s="187"/>
      <c r="M332" s="187"/>
      <c r="N332" s="187"/>
      <c r="O332" s="187"/>
      <c r="P332" s="187"/>
      <c r="Q332" s="189"/>
    </row>
    <row r="333" spans="1:17" s="199" customFormat="1" ht="15" customHeight="1">
      <c r="A333" s="305"/>
      <c r="B333" s="307"/>
      <c r="C333" s="310"/>
      <c r="D333" s="182" t="s">
        <v>104</v>
      </c>
      <c r="E333" s="183">
        <v>0</v>
      </c>
      <c r="F333" s="183">
        <v>0</v>
      </c>
      <c r="G333" s="183">
        <f t="shared" si="68"/>
        <v>0</v>
      </c>
      <c r="H333" s="183">
        <f t="shared" si="79"/>
        <v>0</v>
      </c>
      <c r="I333" s="188" t="s">
        <v>117</v>
      </c>
      <c r="J333" s="187"/>
      <c r="K333" s="187"/>
      <c r="L333" s="187"/>
      <c r="M333" s="187"/>
      <c r="N333" s="187"/>
      <c r="O333" s="187"/>
      <c r="P333" s="187"/>
      <c r="Q333" s="189"/>
    </row>
    <row r="334" spans="1:17" s="199" customFormat="1" ht="15" customHeight="1">
      <c r="A334" s="305"/>
      <c r="B334" s="307" t="s">
        <v>58</v>
      </c>
      <c r="C334" s="310" t="s">
        <v>186</v>
      </c>
      <c r="D334" s="182" t="s">
        <v>92</v>
      </c>
      <c r="E334" s="183">
        <f>E335+E336+E337</f>
        <v>259367.886</v>
      </c>
      <c r="F334" s="183">
        <f>F335+F336</f>
        <v>265112.63699999999</v>
      </c>
      <c r="G334" s="183">
        <f t="shared" si="68"/>
        <v>5744.7509999999893</v>
      </c>
      <c r="H334" s="183">
        <f>H335+H336</f>
        <v>264923</v>
      </c>
      <c r="I334" s="188">
        <f t="shared" ref="I334" si="80">ROUND(H334/F334 *100,3)</f>
        <v>99.927999999999997</v>
      </c>
      <c r="J334" s="187">
        <v>5</v>
      </c>
      <c r="K334" s="187">
        <v>4</v>
      </c>
      <c r="L334" s="191">
        <f t="shared" si="64"/>
        <v>80</v>
      </c>
      <c r="M334" s="187">
        <v>5</v>
      </c>
      <c r="N334" s="187">
        <v>5</v>
      </c>
      <c r="O334" s="187">
        <v>6</v>
      </c>
      <c r="P334" s="187">
        <v>6</v>
      </c>
      <c r="Q334" s="192" t="s">
        <v>83</v>
      </c>
    </row>
    <row r="335" spans="1:17" s="199" customFormat="1" ht="15" customHeight="1">
      <c r="A335" s="305"/>
      <c r="B335" s="307"/>
      <c r="C335" s="310"/>
      <c r="D335" s="182" t="s">
        <v>94</v>
      </c>
      <c r="E335" s="183">
        <v>188987.3</v>
      </c>
      <c r="F335" s="183">
        <v>188987.3</v>
      </c>
      <c r="G335" s="183">
        <f t="shared" si="68"/>
        <v>0</v>
      </c>
      <c r="H335" s="183">
        <v>188987.3</v>
      </c>
      <c r="I335" s="188">
        <f t="shared" ref="I335:I336" si="81">ROUND(H335/F335 *100,3)</f>
        <v>100</v>
      </c>
      <c r="J335" s="187"/>
      <c r="K335" s="187"/>
      <c r="L335" s="187"/>
      <c r="M335" s="187"/>
      <c r="N335" s="187"/>
      <c r="O335" s="187"/>
      <c r="P335" s="187"/>
      <c r="Q335" s="192"/>
    </row>
    <row r="336" spans="1:17" s="199" customFormat="1" ht="15" customHeight="1">
      <c r="A336" s="305"/>
      <c r="B336" s="307"/>
      <c r="C336" s="310"/>
      <c r="D336" s="182" t="s">
        <v>93</v>
      </c>
      <c r="E336" s="183">
        <v>70380.585999999996</v>
      </c>
      <c r="F336" s="183">
        <v>76125.337</v>
      </c>
      <c r="G336" s="183">
        <f t="shared" si="68"/>
        <v>5744.7510000000038</v>
      </c>
      <c r="H336" s="183">
        <v>75935.7</v>
      </c>
      <c r="I336" s="188">
        <f t="shared" si="81"/>
        <v>99.751000000000005</v>
      </c>
      <c r="J336" s="187"/>
      <c r="K336" s="187"/>
      <c r="L336" s="187"/>
      <c r="M336" s="187"/>
      <c r="N336" s="187"/>
      <c r="O336" s="187"/>
      <c r="P336" s="187"/>
      <c r="Q336" s="192"/>
    </row>
    <row r="337" spans="1:17" s="199" customFormat="1" ht="15" customHeight="1">
      <c r="A337" s="305"/>
      <c r="B337" s="307"/>
      <c r="C337" s="310"/>
      <c r="D337" s="182" t="s">
        <v>105</v>
      </c>
      <c r="E337" s="183">
        <v>0</v>
      </c>
      <c r="F337" s="183">
        <v>0</v>
      </c>
      <c r="G337" s="183">
        <f t="shared" si="68"/>
        <v>0</v>
      </c>
      <c r="H337" s="183">
        <f t="shared" si="70"/>
        <v>0</v>
      </c>
      <c r="I337" s="188" t="s">
        <v>117</v>
      </c>
      <c r="J337" s="187"/>
      <c r="K337" s="187"/>
      <c r="L337" s="187"/>
      <c r="M337" s="187"/>
      <c r="N337" s="187"/>
      <c r="O337" s="187"/>
      <c r="P337" s="187"/>
      <c r="Q337" s="192"/>
    </row>
    <row r="338" spans="1:17" s="199" customFormat="1" ht="28.5" customHeight="1">
      <c r="A338" s="305"/>
      <c r="B338" s="307"/>
      <c r="C338" s="310"/>
      <c r="D338" s="182" t="s">
        <v>104</v>
      </c>
      <c r="E338" s="183">
        <v>0</v>
      </c>
      <c r="F338" s="183">
        <v>0</v>
      </c>
      <c r="G338" s="183">
        <f t="shared" si="68"/>
        <v>0</v>
      </c>
      <c r="H338" s="183">
        <v>0</v>
      </c>
      <c r="I338" s="188" t="s">
        <v>117</v>
      </c>
      <c r="J338" s="187"/>
      <c r="K338" s="187"/>
      <c r="L338" s="187"/>
      <c r="M338" s="187"/>
      <c r="N338" s="187"/>
      <c r="O338" s="187"/>
      <c r="P338" s="187"/>
      <c r="Q338" s="192"/>
    </row>
    <row r="339" spans="1:17" s="198" customFormat="1" ht="15" customHeight="1">
      <c r="A339" s="305">
        <v>16</v>
      </c>
      <c r="B339" s="317" t="s">
        <v>59</v>
      </c>
      <c r="C339" s="309" t="s">
        <v>188</v>
      </c>
      <c r="D339" s="177" t="s">
        <v>92</v>
      </c>
      <c r="E339" s="178">
        <f>E340+E341+E342</f>
        <v>11038626.745999999</v>
      </c>
      <c r="F339" s="178">
        <f>F340+F341+F342</f>
        <v>11358111.317</v>
      </c>
      <c r="G339" s="178">
        <f t="shared" si="70"/>
        <v>319484.57100000046</v>
      </c>
      <c r="H339" s="178">
        <f>H340+H341+H342</f>
        <v>12906222.632999999</v>
      </c>
      <c r="I339" s="179">
        <f t="shared" ref="I339:I350" si="82">H339/F339*100</f>
        <v>113.63000654592017</v>
      </c>
      <c r="J339" s="180">
        <v>17</v>
      </c>
      <c r="K339" s="180">
        <v>17</v>
      </c>
      <c r="L339" s="181">
        <f t="shared" si="64"/>
        <v>100</v>
      </c>
      <c r="M339" s="180">
        <v>6</v>
      </c>
      <c r="N339" s="180">
        <v>6</v>
      </c>
      <c r="O339" s="180">
        <v>6</v>
      </c>
      <c r="P339" s="180">
        <v>6</v>
      </c>
      <c r="Q339" s="324" t="s">
        <v>126</v>
      </c>
    </row>
    <row r="340" spans="1:17" s="198" customFormat="1" ht="15" customHeight="1">
      <c r="A340" s="305"/>
      <c r="B340" s="317"/>
      <c r="C340" s="309"/>
      <c r="D340" s="182" t="s">
        <v>94</v>
      </c>
      <c r="E340" s="183">
        <f t="shared" ref="E340:H342" si="83">E344+E348</f>
        <v>51940.2</v>
      </c>
      <c r="F340" s="183">
        <f t="shared" si="83"/>
        <v>330340.2</v>
      </c>
      <c r="G340" s="183">
        <f t="shared" si="70"/>
        <v>278400</v>
      </c>
      <c r="H340" s="183">
        <f>H344+H348</f>
        <v>330340.2</v>
      </c>
      <c r="I340" s="185">
        <f t="shared" si="82"/>
        <v>100</v>
      </c>
      <c r="J340" s="187">
        <v>6</v>
      </c>
      <c r="K340" s="187">
        <v>6</v>
      </c>
      <c r="L340" s="187"/>
      <c r="M340" s="180"/>
      <c r="N340" s="180"/>
      <c r="O340" s="180"/>
      <c r="P340" s="180"/>
      <c r="Q340" s="325"/>
    </row>
    <row r="341" spans="1:17" s="198" customFormat="1" ht="15" customHeight="1">
      <c r="A341" s="305"/>
      <c r="B341" s="317"/>
      <c r="C341" s="309"/>
      <c r="D341" s="182" t="s">
        <v>93</v>
      </c>
      <c r="E341" s="183">
        <f t="shared" si="83"/>
        <v>176686.546</v>
      </c>
      <c r="F341" s="183">
        <f t="shared" si="83"/>
        <v>217771.117</v>
      </c>
      <c r="G341" s="183">
        <f t="shared" si="83"/>
        <v>217771.117</v>
      </c>
      <c r="H341" s="183">
        <f t="shared" si="83"/>
        <v>217771.117</v>
      </c>
      <c r="I341" s="185">
        <f t="shared" si="82"/>
        <v>100</v>
      </c>
      <c r="J341" s="180"/>
      <c r="K341" s="180"/>
      <c r="L341" s="187"/>
      <c r="M341" s="180"/>
      <c r="N341" s="180"/>
      <c r="O341" s="180"/>
      <c r="P341" s="180"/>
      <c r="Q341" s="325"/>
    </row>
    <row r="342" spans="1:17" s="198" customFormat="1" ht="25.5" customHeight="1">
      <c r="A342" s="305"/>
      <c r="B342" s="317"/>
      <c r="C342" s="309"/>
      <c r="D342" s="182" t="s">
        <v>104</v>
      </c>
      <c r="E342" s="183">
        <f t="shared" si="83"/>
        <v>10810000</v>
      </c>
      <c r="F342" s="183">
        <f t="shared" si="83"/>
        <v>10810000</v>
      </c>
      <c r="G342" s="183">
        <f t="shared" si="70"/>
        <v>0</v>
      </c>
      <c r="H342" s="183">
        <f>H346+H350</f>
        <v>12358111.316</v>
      </c>
      <c r="I342" s="185">
        <f t="shared" si="82"/>
        <v>114.32110375578168</v>
      </c>
      <c r="J342" s="180"/>
      <c r="K342" s="221"/>
      <c r="L342" s="187"/>
      <c r="M342" s="180"/>
      <c r="N342" s="180"/>
      <c r="O342" s="180"/>
      <c r="P342" s="180"/>
      <c r="Q342" s="326"/>
    </row>
    <row r="343" spans="1:17" s="199" customFormat="1" ht="15" customHeight="1">
      <c r="A343" s="305"/>
      <c r="B343" s="307" t="s">
        <v>60</v>
      </c>
      <c r="C343" s="310" t="s">
        <v>229</v>
      </c>
      <c r="D343" s="183" t="s">
        <v>92</v>
      </c>
      <c r="E343" s="183">
        <f t="shared" ref="E343" si="84">E344+E345+E346</f>
        <v>10848626.745999999</v>
      </c>
      <c r="F343" s="183">
        <f>F344+F345+F346</f>
        <v>11168111.317</v>
      </c>
      <c r="G343" s="183">
        <f>F343-E354</f>
        <v>11168111.317</v>
      </c>
      <c r="H343" s="183">
        <f>H344+H345+H346</f>
        <v>12716222.632999999</v>
      </c>
      <c r="I343" s="185">
        <f t="shared" si="82"/>
        <v>113.86189009097249</v>
      </c>
      <c r="J343" s="187">
        <v>8</v>
      </c>
      <c r="K343" s="187">
        <v>8</v>
      </c>
      <c r="L343" s="70">
        <f t="shared" si="64"/>
        <v>100</v>
      </c>
      <c r="M343" s="187">
        <v>5</v>
      </c>
      <c r="N343" s="187">
        <v>5</v>
      </c>
      <c r="O343" s="187">
        <v>5</v>
      </c>
      <c r="P343" s="187">
        <v>5</v>
      </c>
      <c r="Q343" s="189" t="s">
        <v>83</v>
      </c>
    </row>
    <row r="344" spans="1:17" s="199" customFormat="1" ht="15" customHeight="1">
      <c r="A344" s="305"/>
      <c r="B344" s="307"/>
      <c r="C344" s="310"/>
      <c r="D344" s="182" t="s">
        <v>94</v>
      </c>
      <c r="E344" s="183">
        <v>51940.2</v>
      </c>
      <c r="F344" s="183">
        <v>330340.2</v>
      </c>
      <c r="G344" s="183">
        <v>330340.2</v>
      </c>
      <c r="H344" s="183">
        <v>330340.2</v>
      </c>
      <c r="I344" s="185">
        <f t="shared" si="82"/>
        <v>100</v>
      </c>
      <c r="J344" s="187"/>
      <c r="K344" s="187"/>
      <c r="L344" s="187"/>
      <c r="M344" s="187"/>
      <c r="N344" s="187"/>
      <c r="O344" s="187"/>
      <c r="P344" s="187"/>
      <c r="Q344" s="189"/>
    </row>
    <row r="345" spans="1:17" s="199" customFormat="1" ht="15" customHeight="1">
      <c r="A345" s="305"/>
      <c r="B345" s="307"/>
      <c r="C345" s="310"/>
      <c r="D345" s="182" t="s">
        <v>93</v>
      </c>
      <c r="E345" s="183">
        <v>176686.546</v>
      </c>
      <c r="F345" s="183">
        <v>217771.117</v>
      </c>
      <c r="G345" s="183">
        <v>217771.117</v>
      </c>
      <c r="H345" s="183">
        <v>217771.117</v>
      </c>
      <c r="I345" s="185">
        <f t="shared" si="82"/>
        <v>100</v>
      </c>
      <c r="J345" s="187"/>
      <c r="K345" s="187"/>
      <c r="L345" s="187"/>
      <c r="M345" s="187"/>
      <c r="N345" s="187"/>
      <c r="O345" s="187"/>
      <c r="P345" s="187"/>
      <c r="Q345" s="189"/>
    </row>
    <row r="346" spans="1:17" s="199" customFormat="1" ht="15" customHeight="1">
      <c r="A346" s="305"/>
      <c r="B346" s="307"/>
      <c r="C346" s="310"/>
      <c r="D346" s="182" t="s">
        <v>104</v>
      </c>
      <c r="E346" s="183">
        <v>10620000</v>
      </c>
      <c r="F346" s="183">
        <v>10620000</v>
      </c>
      <c r="G346" s="183">
        <f t="shared" si="70"/>
        <v>0</v>
      </c>
      <c r="H346" s="183">
        <v>12168111.316</v>
      </c>
      <c r="I346" s="185">
        <f t="shared" si="82"/>
        <v>114.57731935969868</v>
      </c>
      <c r="J346" s="187"/>
      <c r="K346" s="187"/>
      <c r="L346" s="187"/>
      <c r="M346" s="187"/>
      <c r="N346" s="187"/>
      <c r="O346" s="187"/>
      <c r="P346" s="187"/>
      <c r="Q346" s="189"/>
    </row>
    <row r="347" spans="1:17" s="199" customFormat="1" ht="15" customHeight="1">
      <c r="A347" s="319"/>
      <c r="B347" s="307" t="s">
        <v>163</v>
      </c>
      <c r="C347" s="310" t="s">
        <v>190</v>
      </c>
      <c r="D347" s="183" t="s">
        <v>92</v>
      </c>
      <c r="E347" s="183">
        <f t="shared" ref="E347" si="85">E348+E349+E350</f>
        <v>190000</v>
      </c>
      <c r="F347" s="183">
        <f>F348+F349+F350</f>
        <v>190000</v>
      </c>
      <c r="G347" s="183">
        <f t="shared" si="70"/>
        <v>0</v>
      </c>
      <c r="H347" s="183">
        <f>H348+H349+H350</f>
        <v>190000</v>
      </c>
      <c r="I347" s="185">
        <f t="shared" si="82"/>
        <v>100</v>
      </c>
      <c r="J347" s="187">
        <v>3</v>
      </c>
      <c r="K347" s="187">
        <v>3</v>
      </c>
      <c r="L347" s="70">
        <f t="shared" si="64"/>
        <v>100</v>
      </c>
      <c r="M347" s="187">
        <v>1</v>
      </c>
      <c r="N347" s="187">
        <v>1</v>
      </c>
      <c r="O347" s="187">
        <v>1</v>
      </c>
      <c r="P347" s="187">
        <v>1</v>
      </c>
      <c r="Q347" s="192" t="s">
        <v>83</v>
      </c>
    </row>
    <row r="348" spans="1:17" s="199" customFormat="1" ht="15" customHeight="1">
      <c r="A348" s="320"/>
      <c r="B348" s="307"/>
      <c r="C348" s="310"/>
      <c r="D348" s="182" t="s">
        <v>94</v>
      </c>
      <c r="E348" s="183">
        <v>0</v>
      </c>
      <c r="F348" s="183">
        <v>0</v>
      </c>
      <c r="G348" s="183">
        <f t="shared" si="70"/>
        <v>0</v>
      </c>
      <c r="H348" s="183">
        <v>0</v>
      </c>
      <c r="I348" s="185" t="s">
        <v>117</v>
      </c>
      <c r="J348" s="187"/>
      <c r="K348" s="187"/>
      <c r="L348" s="187"/>
      <c r="M348" s="187"/>
      <c r="N348" s="187"/>
      <c r="O348" s="187"/>
      <c r="P348" s="187"/>
      <c r="Q348" s="192"/>
    </row>
    <row r="349" spans="1:17" s="199" customFormat="1" ht="15" customHeight="1">
      <c r="A349" s="320"/>
      <c r="B349" s="307"/>
      <c r="C349" s="310"/>
      <c r="D349" s="182" t="s">
        <v>93</v>
      </c>
      <c r="E349" s="183">
        <v>0</v>
      </c>
      <c r="F349" s="183">
        <v>0</v>
      </c>
      <c r="G349" s="183">
        <f t="shared" si="70"/>
        <v>0</v>
      </c>
      <c r="H349" s="183">
        <v>0</v>
      </c>
      <c r="I349" s="185" t="s">
        <v>117</v>
      </c>
      <c r="J349" s="187"/>
      <c r="K349" s="187"/>
      <c r="L349" s="187"/>
      <c r="M349" s="187"/>
      <c r="N349" s="187"/>
      <c r="O349" s="187"/>
      <c r="P349" s="187"/>
      <c r="Q349" s="192"/>
    </row>
    <row r="350" spans="1:17" s="199" customFormat="1" ht="15" customHeight="1">
      <c r="A350" s="323"/>
      <c r="B350" s="307"/>
      <c r="C350" s="310"/>
      <c r="D350" s="182" t="s">
        <v>104</v>
      </c>
      <c r="E350" s="183">
        <v>190000</v>
      </c>
      <c r="F350" s="183">
        <v>190000</v>
      </c>
      <c r="G350" s="183">
        <f t="shared" si="70"/>
        <v>0</v>
      </c>
      <c r="H350" s="183">
        <v>190000</v>
      </c>
      <c r="I350" s="185">
        <f t="shared" si="82"/>
        <v>100</v>
      </c>
      <c r="J350" s="187"/>
      <c r="K350" s="187"/>
      <c r="L350" s="187"/>
      <c r="M350" s="187"/>
      <c r="N350" s="187"/>
      <c r="O350" s="187"/>
      <c r="P350" s="187"/>
      <c r="Q350" s="189"/>
    </row>
    <row r="351" spans="1:17" s="199" customFormat="1" ht="15" customHeight="1">
      <c r="A351" s="319">
        <v>17</v>
      </c>
      <c r="B351" s="317" t="s">
        <v>61</v>
      </c>
      <c r="C351" s="309" t="s">
        <v>203</v>
      </c>
      <c r="D351" s="177" t="s">
        <v>92</v>
      </c>
      <c r="E351" s="178">
        <f>E356+E360+E364+E368+E372+E376</f>
        <v>305254.636</v>
      </c>
      <c r="F351" s="178">
        <f>F356+F360+F364+F368+F372+F376</f>
        <v>307515.79200000002</v>
      </c>
      <c r="G351" s="178">
        <f t="shared" ref="G351:G352" si="86">F351-E351</f>
        <v>2261.1560000000172</v>
      </c>
      <c r="H351" s="178">
        <f>H356+H360+H364+H368+H372+H376</f>
        <v>305733.16800000001</v>
      </c>
      <c r="I351" s="179">
        <f>H351/F351*100</f>
        <v>99.420314648426242</v>
      </c>
      <c r="J351" s="180">
        <v>37</v>
      </c>
      <c r="K351" s="180">
        <v>32</v>
      </c>
      <c r="L351" s="181">
        <f t="shared" si="64"/>
        <v>86.486486486486484</v>
      </c>
      <c r="M351" s="180">
        <v>13</v>
      </c>
      <c r="N351" s="180">
        <v>13</v>
      </c>
      <c r="O351" s="180">
        <v>29</v>
      </c>
      <c r="P351" s="180">
        <v>28</v>
      </c>
      <c r="Q351" s="324" t="s">
        <v>126</v>
      </c>
    </row>
    <row r="352" spans="1:17" s="199" customFormat="1" ht="18" customHeight="1">
      <c r="A352" s="320"/>
      <c r="B352" s="317"/>
      <c r="C352" s="309"/>
      <c r="D352" s="182" t="s">
        <v>94</v>
      </c>
      <c r="E352" s="183">
        <v>3791.6</v>
      </c>
      <c r="F352" s="183">
        <v>3791.6</v>
      </c>
      <c r="G352" s="183">
        <f t="shared" si="86"/>
        <v>0</v>
      </c>
      <c r="H352" s="183">
        <v>3791.6</v>
      </c>
      <c r="I352" s="185">
        <f t="shared" ref="I352" si="87">H352/F352*100</f>
        <v>100</v>
      </c>
      <c r="J352" s="187">
        <v>2</v>
      </c>
      <c r="K352" s="187">
        <v>2</v>
      </c>
      <c r="L352" s="187"/>
      <c r="M352" s="187"/>
      <c r="N352" s="187"/>
      <c r="O352" s="187"/>
      <c r="P352" s="187"/>
      <c r="Q352" s="325"/>
    </row>
    <row r="353" spans="1:17" s="199" customFormat="1" ht="15" customHeight="1">
      <c r="A353" s="320"/>
      <c r="B353" s="317"/>
      <c r="C353" s="309"/>
      <c r="D353" s="222" t="s">
        <v>93</v>
      </c>
      <c r="E353" s="285">
        <v>301463.03600000002</v>
      </c>
      <c r="F353" s="287">
        <v>303724.19199999998</v>
      </c>
      <c r="G353" s="183"/>
      <c r="H353" s="287">
        <v>301941.56800000003</v>
      </c>
      <c r="I353" s="289">
        <f>H353/F353*100</f>
        <v>99.413078033639167</v>
      </c>
      <c r="J353" s="282"/>
      <c r="K353" s="282"/>
      <c r="L353" s="282"/>
      <c r="M353" s="282"/>
      <c r="N353" s="282"/>
      <c r="O353" s="282"/>
      <c r="P353" s="282"/>
      <c r="Q353" s="325"/>
    </row>
    <row r="354" spans="1:17" s="199" customFormat="1" ht="15" customHeight="1">
      <c r="A354" s="320"/>
      <c r="B354" s="317"/>
      <c r="C354" s="309"/>
      <c r="D354" s="223"/>
      <c r="E354" s="286"/>
      <c r="F354" s="288"/>
      <c r="G354" s="183" t="e">
        <f>F353-#REF!</f>
        <v>#REF!</v>
      </c>
      <c r="H354" s="288"/>
      <c r="I354" s="290"/>
      <c r="J354" s="291"/>
      <c r="K354" s="291"/>
      <c r="L354" s="291"/>
      <c r="M354" s="291"/>
      <c r="N354" s="291"/>
      <c r="O354" s="291"/>
      <c r="P354" s="291"/>
      <c r="Q354" s="325"/>
    </row>
    <row r="355" spans="1:17" s="199" customFormat="1" ht="15" hidden="1" customHeight="1">
      <c r="A355" s="320"/>
      <c r="B355" s="317"/>
      <c r="C355" s="309"/>
      <c r="D355" s="223"/>
      <c r="E355" s="183">
        <v>0</v>
      </c>
      <c r="F355" s="183">
        <v>0</v>
      </c>
      <c r="G355" s="183">
        <f t="shared" si="70"/>
        <v>0</v>
      </c>
      <c r="H355" s="183">
        <v>0</v>
      </c>
      <c r="I355" s="179" t="s">
        <v>117</v>
      </c>
      <c r="J355" s="187"/>
      <c r="K355" s="187"/>
      <c r="L355" s="187"/>
      <c r="M355" s="187"/>
      <c r="N355" s="187"/>
      <c r="O355" s="187"/>
      <c r="P355" s="187"/>
      <c r="Q355" s="326"/>
    </row>
    <row r="356" spans="1:17" s="199" customFormat="1" ht="15" customHeight="1">
      <c r="A356" s="320"/>
      <c r="B356" s="307" t="s">
        <v>165</v>
      </c>
      <c r="C356" s="310" t="s">
        <v>203</v>
      </c>
      <c r="D356" s="182" t="s">
        <v>92</v>
      </c>
      <c r="E356" s="183">
        <f>E357+E358</f>
        <v>171713.15300000002</v>
      </c>
      <c r="F356" s="183">
        <f>F357+F358</f>
        <v>167787.34700000001</v>
      </c>
      <c r="G356" s="183">
        <f t="shared" si="70"/>
        <v>-3925.8060000000114</v>
      </c>
      <c r="H356" s="183">
        <f>H357+H358</f>
        <v>166052.93700000001</v>
      </c>
      <c r="I356" s="185">
        <f t="shared" ref="I356:I372" si="88">H356/F356*100</f>
        <v>98.966304652281082</v>
      </c>
      <c r="J356" s="187">
        <v>20</v>
      </c>
      <c r="K356" s="187">
        <v>19</v>
      </c>
      <c r="L356" s="188">
        <f t="shared" ref="L356:L382" si="89">K356*100/J356</f>
        <v>95</v>
      </c>
      <c r="M356" s="187">
        <v>5</v>
      </c>
      <c r="N356" s="187">
        <v>5</v>
      </c>
      <c r="O356" s="187">
        <v>14</v>
      </c>
      <c r="P356" s="187">
        <v>14</v>
      </c>
      <c r="Q356" s="192" t="s">
        <v>83</v>
      </c>
    </row>
    <row r="357" spans="1:17" s="199" customFormat="1" ht="15" customHeight="1">
      <c r="A357" s="320"/>
      <c r="B357" s="307"/>
      <c r="C357" s="310"/>
      <c r="D357" s="182" t="s">
        <v>94</v>
      </c>
      <c r="E357" s="183">
        <v>3791.6</v>
      </c>
      <c r="F357" s="183">
        <v>3791.6</v>
      </c>
      <c r="G357" s="183">
        <f t="shared" si="70"/>
        <v>0</v>
      </c>
      <c r="H357" s="183">
        <v>3791.6</v>
      </c>
      <c r="I357" s="185">
        <f t="shared" si="88"/>
        <v>100</v>
      </c>
      <c r="J357" s="187"/>
      <c r="K357" s="187"/>
      <c r="L357" s="187"/>
      <c r="M357" s="187"/>
      <c r="N357" s="187"/>
      <c r="O357" s="187"/>
      <c r="P357" s="187"/>
      <c r="Q357" s="189"/>
    </row>
    <row r="358" spans="1:17" s="199" customFormat="1" ht="15" customHeight="1">
      <c r="A358" s="320"/>
      <c r="B358" s="307"/>
      <c r="C358" s="310"/>
      <c r="D358" s="182" t="s">
        <v>93</v>
      </c>
      <c r="E358" s="183">
        <v>167921.55300000001</v>
      </c>
      <c r="F358" s="183">
        <v>163995.747</v>
      </c>
      <c r="G358" s="183">
        <f t="shared" si="70"/>
        <v>-3925.8060000000114</v>
      </c>
      <c r="H358" s="183">
        <v>162261.337</v>
      </c>
      <c r="I358" s="185">
        <f t="shared" si="88"/>
        <v>98.942405500308496</v>
      </c>
      <c r="J358" s="187"/>
      <c r="K358" s="187"/>
      <c r="L358" s="187"/>
      <c r="M358" s="187"/>
      <c r="N358" s="187"/>
      <c r="O358" s="187"/>
      <c r="P358" s="187"/>
      <c r="Q358" s="189"/>
    </row>
    <row r="359" spans="1:17" s="199" customFormat="1" ht="15" customHeight="1">
      <c r="A359" s="320"/>
      <c r="B359" s="307"/>
      <c r="C359" s="310"/>
      <c r="D359" s="182" t="s">
        <v>104</v>
      </c>
      <c r="E359" s="183">
        <v>0</v>
      </c>
      <c r="F359" s="183">
        <v>0</v>
      </c>
      <c r="G359" s="183">
        <f t="shared" si="70"/>
        <v>0</v>
      </c>
      <c r="H359" s="183">
        <v>0</v>
      </c>
      <c r="I359" s="179" t="s">
        <v>117</v>
      </c>
      <c r="J359" s="187"/>
      <c r="K359" s="187"/>
      <c r="L359" s="187"/>
      <c r="M359" s="187"/>
      <c r="N359" s="187"/>
      <c r="O359" s="187"/>
      <c r="P359" s="187"/>
      <c r="Q359" s="189"/>
    </row>
    <row r="360" spans="1:17" s="199" customFormat="1" ht="15" customHeight="1">
      <c r="A360" s="320"/>
      <c r="B360" s="307" t="s">
        <v>62</v>
      </c>
      <c r="C360" s="310" t="s">
        <v>203</v>
      </c>
      <c r="D360" s="182" t="s">
        <v>92</v>
      </c>
      <c r="E360" s="183">
        <f>+E361+E362</f>
        <v>22940.425999999999</v>
      </c>
      <c r="F360" s="183">
        <f>F361+F362</f>
        <v>22490.260999999999</v>
      </c>
      <c r="G360" s="183">
        <f t="shared" si="70"/>
        <v>-450.16500000000087</v>
      </c>
      <c r="H360" s="183">
        <f>H361+H362</f>
        <v>22447.133000000002</v>
      </c>
      <c r="I360" s="185">
        <f t="shared" si="88"/>
        <v>99.808236996449267</v>
      </c>
      <c r="J360" s="187">
        <v>3</v>
      </c>
      <c r="K360" s="187">
        <v>3</v>
      </c>
      <c r="L360" s="187">
        <f t="shared" si="89"/>
        <v>100</v>
      </c>
      <c r="M360" s="187">
        <v>3</v>
      </c>
      <c r="N360" s="187">
        <v>3</v>
      </c>
      <c r="O360" s="187">
        <v>6</v>
      </c>
      <c r="P360" s="187">
        <v>6</v>
      </c>
      <c r="Q360" s="192" t="s">
        <v>83</v>
      </c>
    </row>
    <row r="361" spans="1:17" s="199" customFormat="1" ht="15" customHeight="1">
      <c r="A361" s="320"/>
      <c r="B361" s="307"/>
      <c r="C361" s="310"/>
      <c r="D361" s="182" t="s">
        <v>94</v>
      </c>
      <c r="E361" s="183">
        <v>0</v>
      </c>
      <c r="F361" s="183">
        <v>0</v>
      </c>
      <c r="G361" s="183">
        <f t="shared" si="70"/>
        <v>0</v>
      </c>
      <c r="H361" s="183">
        <v>0</v>
      </c>
      <c r="I361" s="179" t="s">
        <v>117</v>
      </c>
      <c r="J361" s="194"/>
      <c r="K361" s="194"/>
      <c r="L361" s="187"/>
      <c r="M361" s="187"/>
      <c r="N361" s="187"/>
      <c r="O361" s="187"/>
      <c r="P361" s="187"/>
      <c r="Q361" s="192"/>
    </row>
    <row r="362" spans="1:17" s="199" customFormat="1" ht="15" customHeight="1">
      <c r="A362" s="320"/>
      <c r="B362" s="307"/>
      <c r="C362" s="310"/>
      <c r="D362" s="182" t="s">
        <v>93</v>
      </c>
      <c r="E362" s="183">
        <v>22940.425999999999</v>
      </c>
      <c r="F362" s="183">
        <v>22490.260999999999</v>
      </c>
      <c r="G362" s="183">
        <f t="shared" si="70"/>
        <v>-450.16500000000087</v>
      </c>
      <c r="H362" s="183">
        <v>22447.133000000002</v>
      </c>
      <c r="I362" s="185">
        <f t="shared" ref="I362" si="90">H362/F362*100</f>
        <v>99.808236996449267</v>
      </c>
      <c r="J362" s="187"/>
      <c r="K362" s="187"/>
      <c r="L362" s="187"/>
      <c r="M362" s="187"/>
      <c r="N362" s="187"/>
      <c r="O362" s="187"/>
      <c r="P362" s="187"/>
      <c r="Q362" s="192"/>
    </row>
    <row r="363" spans="1:17" s="199" customFormat="1" ht="15" customHeight="1">
      <c r="A363" s="320"/>
      <c r="B363" s="307"/>
      <c r="C363" s="310"/>
      <c r="D363" s="182" t="s">
        <v>104</v>
      </c>
      <c r="E363" s="183">
        <v>0</v>
      </c>
      <c r="F363" s="183">
        <v>0</v>
      </c>
      <c r="G363" s="183">
        <f t="shared" si="70"/>
        <v>0</v>
      </c>
      <c r="H363" s="183">
        <v>0</v>
      </c>
      <c r="I363" s="185" t="s">
        <v>117</v>
      </c>
      <c r="J363" s="187"/>
      <c r="K363" s="187"/>
      <c r="L363" s="187"/>
      <c r="M363" s="187"/>
      <c r="N363" s="187"/>
      <c r="O363" s="187"/>
      <c r="P363" s="187"/>
      <c r="Q363" s="192"/>
    </row>
    <row r="364" spans="1:17" s="199" customFormat="1" ht="15" customHeight="1">
      <c r="A364" s="320"/>
      <c r="B364" s="307" t="s">
        <v>63</v>
      </c>
      <c r="C364" s="310" t="s">
        <v>203</v>
      </c>
      <c r="D364" s="182" t="s">
        <v>92</v>
      </c>
      <c r="E364" s="183">
        <f>E365+E366</f>
        <v>93233.197</v>
      </c>
      <c r="F364" s="183">
        <f>F365+F366</f>
        <v>99870.323999999993</v>
      </c>
      <c r="G364" s="183">
        <f t="shared" si="70"/>
        <v>6637.1269999999931</v>
      </c>
      <c r="H364" s="183">
        <f>H365+H366</f>
        <v>99865.237999999998</v>
      </c>
      <c r="I364" s="185">
        <f t="shared" ref="I364" si="91">H364/F364*100</f>
        <v>99.994907396114996</v>
      </c>
      <c r="J364" s="187">
        <v>1</v>
      </c>
      <c r="K364" s="187">
        <v>0</v>
      </c>
      <c r="L364" s="187">
        <f t="shared" si="89"/>
        <v>0</v>
      </c>
      <c r="M364" s="187">
        <v>1</v>
      </c>
      <c r="N364" s="187">
        <v>1</v>
      </c>
      <c r="O364" s="187">
        <v>1</v>
      </c>
      <c r="P364" s="187">
        <v>0</v>
      </c>
      <c r="Q364" s="192" t="s">
        <v>83</v>
      </c>
    </row>
    <row r="365" spans="1:17" s="199" customFormat="1" ht="15" customHeight="1">
      <c r="A365" s="320"/>
      <c r="B365" s="307"/>
      <c r="C365" s="310"/>
      <c r="D365" s="182" t="s">
        <v>94</v>
      </c>
      <c r="E365" s="183">
        <v>0</v>
      </c>
      <c r="F365" s="183">
        <v>0</v>
      </c>
      <c r="G365" s="183">
        <f t="shared" si="70"/>
        <v>0</v>
      </c>
      <c r="H365" s="183">
        <v>0</v>
      </c>
      <c r="I365" s="185" t="s">
        <v>117</v>
      </c>
      <c r="J365" s="193"/>
      <c r="K365" s="193"/>
      <c r="L365" s="187"/>
      <c r="M365" s="193"/>
      <c r="N365" s="193"/>
      <c r="O365" s="193"/>
      <c r="P365" s="193"/>
      <c r="Q365" s="268"/>
    </row>
    <row r="366" spans="1:17" s="199" customFormat="1" ht="15" customHeight="1">
      <c r="A366" s="320"/>
      <c r="B366" s="307"/>
      <c r="C366" s="310"/>
      <c r="D366" s="182" t="s">
        <v>93</v>
      </c>
      <c r="E366" s="183">
        <v>93233.197</v>
      </c>
      <c r="F366" s="183">
        <v>99870.323999999993</v>
      </c>
      <c r="G366" s="183">
        <f t="shared" si="70"/>
        <v>6637.1269999999931</v>
      </c>
      <c r="H366" s="183">
        <v>99865.237999999998</v>
      </c>
      <c r="I366" s="185">
        <f t="shared" ref="I366:I370" si="92">H366/F366*100</f>
        <v>99.994907396114996</v>
      </c>
      <c r="J366" s="193"/>
      <c r="K366" s="193"/>
      <c r="L366" s="187"/>
      <c r="M366" s="193"/>
      <c r="N366" s="193"/>
      <c r="O366" s="193"/>
      <c r="P366" s="193"/>
      <c r="Q366" s="268"/>
    </row>
    <row r="367" spans="1:17" s="199" customFormat="1" ht="15" customHeight="1">
      <c r="A367" s="320"/>
      <c r="B367" s="307"/>
      <c r="C367" s="310"/>
      <c r="D367" s="182" t="s">
        <v>104</v>
      </c>
      <c r="E367" s="183">
        <v>0</v>
      </c>
      <c r="F367" s="183">
        <v>0</v>
      </c>
      <c r="G367" s="183">
        <f t="shared" si="70"/>
        <v>0</v>
      </c>
      <c r="H367" s="183">
        <v>0</v>
      </c>
      <c r="I367" s="185" t="s">
        <v>117</v>
      </c>
      <c r="J367" s="193"/>
      <c r="K367" s="193"/>
      <c r="L367" s="187"/>
      <c r="M367" s="193"/>
      <c r="N367" s="193"/>
      <c r="O367" s="193"/>
      <c r="P367" s="193"/>
      <c r="Q367" s="269"/>
    </row>
    <row r="368" spans="1:17" s="199" customFormat="1" ht="15" customHeight="1">
      <c r="A368" s="320"/>
      <c r="B368" s="307" t="s">
        <v>139</v>
      </c>
      <c r="C368" s="310" t="s">
        <v>203</v>
      </c>
      <c r="D368" s="182" t="s">
        <v>92</v>
      </c>
      <c r="E368" s="183">
        <f>E369+E370</f>
        <v>11632.200999999999</v>
      </c>
      <c r="F368" s="183">
        <f>F369+F370</f>
        <v>11632.200999999999</v>
      </c>
      <c r="G368" s="183"/>
      <c r="H368" s="183">
        <f>H369+H370</f>
        <v>11632.200999999999</v>
      </c>
      <c r="I368" s="185">
        <f t="shared" si="92"/>
        <v>100</v>
      </c>
      <c r="J368" s="187">
        <v>1</v>
      </c>
      <c r="K368" s="187">
        <v>1</v>
      </c>
      <c r="L368" s="187">
        <v>100</v>
      </c>
      <c r="M368" s="187">
        <v>1</v>
      </c>
      <c r="N368" s="187">
        <v>1</v>
      </c>
      <c r="O368" s="187">
        <v>2</v>
      </c>
      <c r="P368" s="187">
        <v>2</v>
      </c>
      <c r="Q368" s="192" t="s">
        <v>83</v>
      </c>
    </row>
    <row r="369" spans="1:17" s="199" customFormat="1" ht="15" customHeight="1">
      <c r="A369" s="320"/>
      <c r="B369" s="307"/>
      <c r="C369" s="310"/>
      <c r="D369" s="182" t="s">
        <v>94</v>
      </c>
      <c r="E369" s="183">
        <v>0</v>
      </c>
      <c r="F369" s="183">
        <v>0</v>
      </c>
      <c r="G369" s="183"/>
      <c r="H369" s="183">
        <v>0</v>
      </c>
      <c r="I369" s="185" t="s">
        <v>117</v>
      </c>
      <c r="J369" s="193"/>
      <c r="K369" s="193"/>
      <c r="L369" s="187"/>
      <c r="M369" s="193"/>
      <c r="N369" s="193"/>
      <c r="O369" s="193"/>
      <c r="P369" s="193"/>
      <c r="Q369" s="268"/>
    </row>
    <row r="370" spans="1:17" s="199" customFormat="1" ht="15" customHeight="1">
      <c r="A370" s="320"/>
      <c r="B370" s="307"/>
      <c r="C370" s="310"/>
      <c r="D370" s="182" t="s">
        <v>93</v>
      </c>
      <c r="E370" s="183">
        <v>11632.200999999999</v>
      </c>
      <c r="F370" s="183">
        <v>11632.200999999999</v>
      </c>
      <c r="G370" s="183"/>
      <c r="H370" s="183">
        <v>11632.200999999999</v>
      </c>
      <c r="I370" s="185">
        <f t="shared" si="92"/>
        <v>100</v>
      </c>
      <c r="J370" s="193"/>
      <c r="K370" s="193"/>
      <c r="L370" s="187"/>
      <c r="M370" s="193"/>
      <c r="N370" s="193"/>
      <c r="O370" s="193"/>
      <c r="P370" s="193"/>
      <c r="Q370" s="268"/>
    </row>
    <row r="371" spans="1:17" s="199" customFormat="1" ht="15" hidden="1" customHeight="1">
      <c r="A371" s="320"/>
      <c r="B371" s="307"/>
      <c r="C371" s="310"/>
      <c r="D371" s="182"/>
      <c r="E371" s="183"/>
      <c r="F371" s="183"/>
      <c r="G371" s="183"/>
      <c r="H371" s="183"/>
      <c r="I371" s="185" t="e">
        <f t="shared" si="88"/>
        <v>#DIV/0!</v>
      </c>
      <c r="J371" s="193"/>
      <c r="K371" s="193"/>
      <c r="L371" s="187"/>
      <c r="M371" s="193"/>
      <c r="N371" s="193"/>
      <c r="O371" s="193"/>
      <c r="P371" s="193"/>
      <c r="Q371" s="268"/>
    </row>
    <row r="372" spans="1:17" s="199" customFormat="1" ht="15" customHeight="1">
      <c r="A372" s="320"/>
      <c r="B372" s="307" t="s">
        <v>174</v>
      </c>
      <c r="C372" s="310" t="s">
        <v>203</v>
      </c>
      <c r="D372" s="182" t="s">
        <v>92</v>
      </c>
      <c r="E372" s="183">
        <f>E373+E374</f>
        <v>5735.6589999999997</v>
      </c>
      <c r="F372" s="183">
        <f>F373+F374</f>
        <v>5735.6589999999997</v>
      </c>
      <c r="G372" s="183"/>
      <c r="H372" s="183">
        <f>H373+H374</f>
        <v>5735.6589999999997</v>
      </c>
      <c r="I372" s="185">
        <f t="shared" si="88"/>
        <v>100</v>
      </c>
      <c r="J372" s="187">
        <v>2</v>
      </c>
      <c r="K372" s="187">
        <v>2</v>
      </c>
      <c r="L372" s="187">
        <v>100</v>
      </c>
      <c r="M372" s="187">
        <v>1</v>
      </c>
      <c r="N372" s="187">
        <v>1</v>
      </c>
      <c r="O372" s="187">
        <v>1</v>
      </c>
      <c r="P372" s="187">
        <v>1</v>
      </c>
      <c r="Q372" s="192" t="s">
        <v>83</v>
      </c>
    </row>
    <row r="373" spans="1:17" s="199" customFormat="1" ht="15" customHeight="1">
      <c r="A373" s="320"/>
      <c r="B373" s="307"/>
      <c r="C373" s="310"/>
      <c r="D373" s="182" t="s">
        <v>94</v>
      </c>
      <c r="E373" s="183">
        <v>0</v>
      </c>
      <c r="F373" s="183">
        <v>0</v>
      </c>
      <c r="G373" s="183"/>
      <c r="H373" s="183">
        <v>0</v>
      </c>
      <c r="I373" s="185" t="s">
        <v>117</v>
      </c>
      <c r="J373" s="193"/>
      <c r="K373" s="193"/>
      <c r="L373" s="187"/>
      <c r="M373" s="193"/>
      <c r="N373" s="193"/>
      <c r="O373" s="193"/>
      <c r="P373" s="193"/>
      <c r="Q373" s="268"/>
    </row>
    <row r="374" spans="1:17" s="199" customFormat="1" ht="15" customHeight="1">
      <c r="A374" s="320"/>
      <c r="B374" s="307"/>
      <c r="C374" s="310"/>
      <c r="D374" s="292" t="s">
        <v>93</v>
      </c>
      <c r="E374" s="294">
        <v>5735.6589999999997</v>
      </c>
      <c r="F374" s="294">
        <v>5735.6589999999997</v>
      </c>
      <c r="G374" s="197"/>
      <c r="H374" s="294">
        <v>5735.6589999999997</v>
      </c>
      <c r="I374" s="296">
        <v>100</v>
      </c>
      <c r="J374" s="282"/>
      <c r="K374" s="282"/>
      <c r="L374" s="282"/>
      <c r="M374" s="282"/>
      <c r="N374" s="282"/>
      <c r="O374" s="282"/>
      <c r="P374" s="282"/>
      <c r="Q374" s="282"/>
    </row>
    <row r="375" spans="1:17" s="199" customFormat="1" ht="3" customHeight="1">
      <c r="A375" s="320"/>
      <c r="B375" s="307"/>
      <c r="C375" s="310"/>
      <c r="D375" s="293"/>
      <c r="E375" s="295"/>
      <c r="F375" s="295"/>
      <c r="G375" s="197"/>
      <c r="H375" s="295"/>
      <c r="I375" s="297"/>
      <c r="J375" s="291"/>
      <c r="K375" s="291"/>
      <c r="L375" s="291"/>
      <c r="M375" s="291"/>
      <c r="N375" s="291"/>
      <c r="O375" s="291"/>
      <c r="P375" s="291"/>
      <c r="Q375" s="291"/>
    </row>
    <row r="376" spans="1:17" s="199" customFormat="1" ht="15" customHeight="1">
      <c r="A376" s="321"/>
      <c r="B376" s="307" t="s">
        <v>175</v>
      </c>
      <c r="C376" s="310" t="s">
        <v>203</v>
      </c>
      <c r="D376" s="182" t="s">
        <v>92</v>
      </c>
      <c r="E376" s="183">
        <f>E377+E378+E379</f>
        <v>0</v>
      </c>
      <c r="F376" s="183">
        <f>F377+F378</f>
        <v>0</v>
      </c>
      <c r="G376" s="183">
        <f t="shared" si="70"/>
        <v>0</v>
      </c>
      <c r="H376" s="183">
        <f>-H377+H378</f>
        <v>0</v>
      </c>
      <c r="I376" s="185" t="s">
        <v>117</v>
      </c>
      <c r="J376" s="187">
        <v>8</v>
      </c>
      <c r="K376" s="187">
        <v>5</v>
      </c>
      <c r="L376" s="187">
        <v>100</v>
      </c>
      <c r="M376" s="187">
        <v>2</v>
      </c>
      <c r="N376" s="187">
        <v>2</v>
      </c>
      <c r="O376" s="187">
        <v>5</v>
      </c>
      <c r="P376" s="187">
        <v>5</v>
      </c>
      <c r="Q376" s="192" t="s">
        <v>83</v>
      </c>
    </row>
    <row r="377" spans="1:17" s="199" customFormat="1" ht="22.5" customHeight="1">
      <c r="A377" s="321"/>
      <c r="B377" s="307"/>
      <c r="C377" s="310"/>
      <c r="D377" s="182" t="s">
        <v>94</v>
      </c>
      <c r="E377" s="183">
        <v>0</v>
      </c>
      <c r="F377" s="183">
        <v>0</v>
      </c>
      <c r="G377" s="183">
        <f t="shared" si="70"/>
        <v>0</v>
      </c>
      <c r="H377" s="183">
        <v>0</v>
      </c>
      <c r="I377" s="185" t="s">
        <v>117</v>
      </c>
      <c r="J377" s="193"/>
      <c r="K377" s="193"/>
      <c r="L377" s="187"/>
      <c r="M377" s="193"/>
      <c r="N377" s="193"/>
      <c r="O377" s="193"/>
      <c r="P377" s="193"/>
      <c r="Q377" s="268"/>
    </row>
    <row r="378" spans="1:17" s="199" customFormat="1" ht="15" customHeight="1">
      <c r="A378" s="321"/>
      <c r="B378" s="307"/>
      <c r="C378" s="310"/>
      <c r="D378" s="298" t="s">
        <v>93</v>
      </c>
      <c r="E378" s="287">
        <v>0</v>
      </c>
      <c r="F378" s="287">
        <v>0</v>
      </c>
      <c r="G378" s="183"/>
      <c r="H378" s="287">
        <v>0</v>
      </c>
      <c r="I378" s="289" t="s">
        <v>117</v>
      </c>
      <c r="J378" s="282"/>
      <c r="K378" s="282"/>
      <c r="L378" s="282"/>
      <c r="M378" s="282"/>
      <c r="N378" s="282"/>
      <c r="O378" s="282"/>
      <c r="P378" s="282"/>
      <c r="Q378" s="282"/>
    </row>
    <row r="379" spans="1:17" s="199" customFormat="1" ht="9.75" customHeight="1">
      <c r="A379" s="321"/>
      <c r="B379" s="307"/>
      <c r="C379" s="310"/>
      <c r="D379" s="299"/>
      <c r="E379" s="300"/>
      <c r="F379" s="300"/>
      <c r="G379" s="183"/>
      <c r="H379" s="300"/>
      <c r="I379" s="301"/>
      <c r="J379" s="283"/>
      <c r="K379" s="283"/>
      <c r="L379" s="283"/>
      <c r="M379" s="283"/>
      <c r="N379" s="283"/>
      <c r="O379" s="283"/>
      <c r="P379" s="283"/>
      <c r="Q379" s="283"/>
    </row>
    <row r="380" spans="1:17" s="199" customFormat="1" ht="15" hidden="1" customHeight="1">
      <c r="A380" s="321"/>
      <c r="B380" s="307"/>
      <c r="C380" s="310"/>
      <c r="D380" s="299"/>
      <c r="E380" s="300"/>
      <c r="F380" s="300"/>
      <c r="G380" s="183">
        <f>F380-E379</f>
        <v>0</v>
      </c>
      <c r="H380" s="300"/>
      <c r="I380" s="290"/>
      <c r="J380" s="283"/>
      <c r="K380" s="283"/>
      <c r="L380" s="283"/>
      <c r="M380" s="283"/>
      <c r="N380" s="283"/>
      <c r="O380" s="283"/>
      <c r="P380" s="283"/>
      <c r="Q380" s="283"/>
    </row>
    <row r="381" spans="1:17" s="199" customFormat="1" ht="15" hidden="1" customHeight="1">
      <c r="A381" s="322"/>
      <c r="B381" s="307"/>
      <c r="C381" s="310"/>
      <c r="D381" s="224"/>
      <c r="E381" s="225"/>
      <c r="F381" s="225"/>
      <c r="G381" s="183">
        <f t="shared" ref="G381:G409" si="93">F381-E381</f>
        <v>0</v>
      </c>
      <c r="H381" s="225"/>
      <c r="I381" s="185" t="s">
        <v>117</v>
      </c>
      <c r="J381" s="226"/>
      <c r="K381" s="226"/>
      <c r="L381" s="226"/>
      <c r="M381" s="226"/>
      <c r="N381" s="226"/>
      <c r="O381" s="226"/>
      <c r="P381" s="226"/>
      <c r="Q381" s="271"/>
    </row>
    <row r="382" spans="1:17" s="199" customFormat="1" ht="15" customHeight="1">
      <c r="A382" s="305">
        <v>18</v>
      </c>
      <c r="B382" s="317" t="s">
        <v>64</v>
      </c>
      <c r="C382" s="309" t="s">
        <v>204</v>
      </c>
      <c r="D382" s="177" t="s">
        <v>92</v>
      </c>
      <c r="E382" s="178">
        <f t="shared" ref="E382:F382" si="94">E387+E392+E397</f>
        <v>15905808.971999997</v>
      </c>
      <c r="F382" s="31">
        <f t="shared" si="94"/>
        <v>15905808.971999997</v>
      </c>
      <c r="G382" s="178">
        <f t="shared" si="93"/>
        <v>0</v>
      </c>
      <c r="H382" s="178">
        <f>H387+H392+H397</f>
        <v>15698542.665999999</v>
      </c>
      <c r="I382" s="181">
        <f>H382/F382*100</f>
        <v>98.696914401745545</v>
      </c>
      <c r="J382" s="180">
        <v>48</v>
      </c>
      <c r="K382" s="180">
        <v>45</v>
      </c>
      <c r="L382" s="181">
        <f t="shared" si="89"/>
        <v>93.75</v>
      </c>
      <c r="M382" s="180">
        <v>18</v>
      </c>
      <c r="N382" s="180">
        <v>18</v>
      </c>
      <c r="O382" s="180">
        <v>37</v>
      </c>
      <c r="P382" s="180">
        <v>37</v>
      </c>
      <c r="Q382" s="324" t="s">
        <v>126</v>
      </c>
    </row>
    <row r="383" spans="1:17" s="199" customFormat="1" ht="15" customHeight="1">
      <c r="A383" s="305"/>
      <c r="B383" s="317"/>
      <c r="C383" s="309"/>
      <c r="D383" s="182" t="s">
        <v>94</v>
      </c>
      <c r="E383" s="183">
        <v>3443236.9</v>
      </c>
      <c r="F383" s="183">
        <v>3443236.9</v>
      </c>
      <c r="G383" s="183">
        <f t="shared" si="93"/>
        <v>0</v>
      </c>
      <c r="H383" s="183">
        <v>3443236.8659999999</v>
      </c>
      <c r="I383" s="188">
        <f t="shared" ref="I383:I399" si="95">H383/F383*100</f>
        <v>99.999999012557055</v>
      </c>
      <c r="J383" s="187">
        <v>3</v>
      </c>
      <c r="K383" s="187">
        <v>3</v>
      </c>
      <c r="L383" s="187"/>
      <c r="M383" s="187"/>
      <c r="N383" s="187"/>
      <c r="O383" s="187"/>
      <c r="P383" s="187"/>
      <c r="Q383" s="325"/>
    </row>
    <row r="384" spans="1:17" s="199" customFormat="1" ht="15" customHeight="1">
      <c r="A384" s="305"/>
      <c r="B384" s="317"/>
      <c r="C384" s="309"/>
      <c r="D384" s="182" t="s">
        <v>93</v>
      </c>
      <c r="E384" s="183">
        <v>12444249.847999999</v>
      </c>
      <c r="F384" s="183">
        <v>12444249.847999999</v>
      </c>
      <c r="G384" s="183">
        <f t="shared" si="93"/>
        <v>0</v>
      </c>
      <c r="H384" s="183">
        <v>12237072.575999999</v>
      </c>
      <c r="I384" s="188">
        <f t="shared" si="95"/>
        <v>98.335156602201323</v>
      </c>
      <c r="J384" s="187"/>
      <c r="K384" s="187"/>
      <c r="L384" s="187"/>
      <c r="M384" s="187"/>
      <c r="N384" s="187"/>
      <c r="O384" s="187"/>
      <c r="P384" s="187"/>
      <c r="Q384" s="325"/>
    </row>
    <row r="385" spans="1:17" s="199" customFormat="1" ht="15" customHeight="1">
      <c r="A385" s="305"/>
      <c r="B385" s="317"/>
      <c r="C385" s="309"/>
      <c r="D385" s="182" t="s">
        <v>105</v>
      </c>
      <c r="E385" s="183">
        <v>18233.223999999998</v>
      </c>
      <c r="F385" s="183">
        <v>18233.223999999998</v>
      </c>
      <c r="G385" s="183">
        <f t="shared" si="93"/>
        <v>0</v>
      </c>
      <c r="H385" s="183">
        <v>18233.223999999998</v>
      </c>
      <c r="I385" s="188">
        <f t="shared" si="95"/>
        <v>100</v>
      </c>
      <c r="J385" s="187"/>
      <c r="K385" s="187"/>
      <c r="L385" s="187"/>
      <c r="M385" s="187"/>
      <c r="N385" s="187"/>
      <c r="O385" s="187"/>
      <c r="P385" s="187"/>
      <c r="Q385" s="326"/>
    </row>
    <row r="386" spans="1:17" s="199" customFormat="1" ht="15" customHeight="1">
      <c r="A386" s="305"/>
      <c r="B386" s="317"/>
      <c r="C386" s="309"/>
      <c r="D386" s="182" t="s">
        <v>104</v>
      </c>
      <c r="E386" s="183">
        <v>89</v>
      </c>
      <c r="F386" s="183">
        <f>F391+F396+F3924</f>
        <v>89</v>
      </c>
      <c r="G386" s="183">
        <f t="shared" si="93"/>
        <v>0</v>
      </c>
      <c r="H386" s="183">
        <f>H391+H396+H3924</f>
        <v>0</v>
      </c>
      <c r="I386" s="188" t="s">
        <v>117</v>
      </c>
      <c r="J386" s="187"/>
      <c r="K386" s="187"/>
      <c r="L386" s="187"/>
      <c r="M386" s="187"/>
      <c r="N386" s="187"/>
      <c r="O386" s="187"/>
      <c r="P386" s="187"/>
      <c r="Q386" s="189"/>
    </row>
    <row r="387" spans="1:17" s="199" customFormat="1" ht="15" customHeight="1">
      <c r="A387" s="305"/>
      <c r="B387" s="307" t="s">
        <v>65</v>
      </c>
      <c r="C387" s="310" t="s">
        <v>204</v>
      </c>
      <c r="D387" s="182" t="s">
        <v>92</v>
      </c>
      <c r="E387" s="183">
        <f>E388+E389+E390</f>
        <v>9883999.3769999985</v>
      </c>
      <c r="F387" s="190">
        <f>F388+F389+F390</f>
        <v>9883999.3769999985</v>
      </c>
      <c r="G387" s="183">
        <f t="shared" si="93"/>
        <v>0</v>
      </c>
      <c r="H387" s="183">
        <f>H388+H389+H390</f>
        <v>9846060.3209999986</v>
      </c>
      <c r="I387" s="188">
        <f t="shared" si="95"/>
        <v>99.616156835376941</v>
      </c>
      <c r="J387" s="187">
        <v>24</v>
      </c>
      <c r="K387" s="187">
        <v>22</v>
      </c>
      <c r="L387" s="2">
        <f t="shared" ref="L387" si="96">K387*100/J387</f>
        <v>91.666666666666671</v>
      </c>
      <c r="M387" s="187">
        <v>9</v>
      </c>
      <c r="N387" s="187">
        <v>9</v>
      </c>
      <c r="O387" s="187">
        <v>11</v>
      </c>
      <c r="P387" s="187">
        <v>11</v>
      </c>
      <c r="Q387" s="189" t="s">
        <v>83</v>
      </c>
    </row>
    <row r="388" spans="1:17" s="199" customFormat="1" ht="15" customHeight="1">
      <c r="A388" s="305"/>
      <c r="B388" s="307"/>
      <c r="C388" s="310"/>
      <c r="D388" s="182" t="s">
        <v>94</v>
      </c>
      <c r="E388" s="183">
        <v>1234072.7</v>
      </c>
      <c r="F388" s="183">
        <v>1234072.7</v>
      </c>
      <c r="G388" s="183">
        <f t="shared" si="93"/>
        <v>0</v>
      </c>
      <c r="H388" s="183">
        <v>1234072.7</v>
      </c>
      <c r="I388" s="188">
        <f t="shared" si="95"/>
        <v>100</v>
      </c>
      <c r="J388" s="187"/>
      <c r="K388" s="187"/>
      <c r="L388" s="187"/>
      <c r="M388" s="187"/>
      <c r="N388" s="187"/>
      <c r="O388" s="187"/>
      <c r="P388" s="187"/>
      <c r="Q388" s="189"/>
    </row>
    <row r="389" spans="1:17" s="199" customFormat="1" ht="15" customHeight="1">
      <c r="A389" s="305"/>
      <c r="B389" s="307"/>
      <c r="C389" s="310"/>
      <c r="D389" s="182" t="s">
        <v>93</v>
      </c>
      <c r="E389" s="183">
        <v>8631693.4529999997</v>
      </c>
      <c r="F389" s="183">
        <v>8631693.4529999997</v>
      </c>
      <c r="G389" s="183">
        <f t="shared" si="93"/>
        <v>0</v>
      </c>
      <c r="H389" s="183">
        <v>8593754.3969999999</v>
      </c>
      <c r="I389" s="188">
        <f t="shared" si="95"/>
        <v>99.56046798688368</v>
      </c>
      <c r="J389" s="187"/>
      <c r="K389" s="187"/>
      <c r="L389" s="187"/>
      <c r="M389" s="187"/>
      <c r="N389" s="187"/>
      <c r="O389" s="187"/>
      <c r="P389" s="187"/>
      <c r="Q389" s="189"/>
    </row>
    <row r="390" spans="1:17" s="199" customFormat="1" ht="15" customHeight="1">
      <c r="A390" s="305"/>
      <c r="B390" s="307"/>
      <c r="C390" s="310"/>
      <c r="D390" s="182" t="s">
        <v>105</v>
      </c>
      <c r="E390" s="183">
        <v>18233.223999999998</v>
      </c>
      <c r="F390" s="183">
        <v>18233.223999999998</v>
      </c>
      <c r="G390" s="183">
        <f t="shared" si="93"/>
        <v>0</v>
      </c>
      <c r="H390" s="183">
        <v>18233.223999999998</v>
      </c>
      <c r="I390" s="188">
        <f t="shared" si="95"/>
        <v>100</v>
      </c>
      <c r="J390" s="187"/>
      <c r="K390" s="187"/>
      <c r="L390" s="187"/>
      <c r="M390" s="187"/>
      <c r="N390" s="187"/>
      <c r="O390" s="187"/>
      <c r="P390" s="187"/>
      <c r="Q390" s="189"/>
    </row>
    <row r="391" spans="1:17" s="199" customFormat="1" ht="15" customHeight="1">
      <c r="A391" s="305"/>
      <c r="B391" s="307"/>
      <c r="C391" s="310"/>
      <c r="D391" s="182" t="s">
        <v>104</v>
      </c>
      <c r="E391" s="183">
        <v>0</v>
      </c>
      <c r="F391" s="183">
        <v>0</v>
      </c>
      <c r="G391" s="183">
        <f t="shared" si="93"/>
        <v>0</v>
      </c>
      <c r="H391" s="183">
        <v>0</v>
      </c>
      <c r="I391" s="188" t="s">
        <v>117</v>
      </c>
      <c r="J391" s="187"/>
      <c r="K391" s="187"/>
      <c r="L391" s="187"/>
      <c r="M391" s="187"/>
      <c r="N391" s="187"/>
      <c r="O391" s="187"/>
      <c r="P391" s="187"/>
      <c r="Q391" s="189"/>
    </row>
    <row r="392" spans="1:17" s="199" customFormat="1" ht="15" customHeight="1">
      <c r="A392" s="305"/>
      <c r="B392" s="307" t="s">
        <v>66</v>
      </c>
      <c r="C392" s="310" t="s">
        <v>204</v>
      </c>
      <c r="D392" s="182" t="s">
        <v>92</v>
      </c>
      <c r="E392" s="183">
        <f>E393+E394+E395+E396</f>
        <v>5990917.9730000002</v>
      </c>
      <c r="F392" s="190">
        <f>F393+F394+F395+F396</f>
        <v>5990917.9730000002</v>
      </c>
      <c r="G392" s="183">
        <f t="shared" si="93"/>
        <v>0</v>
      </c>
      <c r="H392" s="183">
        <f>H393+H394+H395+H396</f>
        <v>5821638.449</v>
      </c>
      <c r="I392" s="188">
        <f t="shared" si="95"/>
        <v>97.174397567068809</v>
      </c>
      <c r="J392" s="187">
        <v>13</v>
      </c>
      <c r="K392" s="187">
        <v>12</v>
      </c>
      <c r="L392" s="188">
        <f t="shared" ref="L392" si="97">K392*100/J392</f>
        <v>92.307692307692307</v>
      </c>
      <c r="M392" s="187">
        <v>5</v>
      </c>
      <c r="N392" s="187">
        <v>5</v>
      </c>
      <c r="O392" s="187">
        <v>11</v>
      </c>
      <c r="P392" s="187">
        <v>11</v>
      </c>
      <c r="Q392" s="189" t="s">
        <v>83</v>
      </c>
    </row>
    <row r="393" spans="1:17" s="199" customFormat="1" ht="15" customHeight="1">
      <c r="A393" s="305"/>
      <c r="B393" s="307"/>
      <c r="C393" s="310"/>
      <c r="D393" s="182" t="s">
        <v>94</v>
      </c>
      <c r="E393" s="183">
        <v>2209164.2000000002</v>
      </c>
      <c r="F393" s="183">
        <v>2209164.2000000002</v>
      </c>
      <c r="G393" s="183">
        <f t="shared" si="93"/>
        <v>0</v>
      </c>
      <c r="H393" s="183">
        <v>2209164.1660000002</v>
      </c>
      <c r="I393" s="188">
        <f t="shared" ref="I393" si="98">ROUND(H393/F393 *100,3)</f>
        <v>100</v>
      </c>
      <c r="J393" s="187"/>
      <c r="K393" s="187"/>
      <c r="L393" s="187"/>
      <c r="M393" s="187"/>
      <c r="N393" s="187"/>
      <c r="O393" s="187"/>
      <c r="P393" s="187"/>
      <c r="Q393" s="192"/>
    </row>
    <row r="394" spans="1:17" s="199" customFormat="1" ht="15" customHeight="1">
      <c r="A394" s="305"/>
      <c r="B394" s="307"/>
      <c r="C394" s="310"/>
      <c r="D394" s="182" t="s">
        <v>93</v>
      </c>
      <c r="E394" s="183">
        <v>3781664.773</v>
      </c>
      <c r="F394" s="183">
        <v>3781664.773</v>
      </c>
      <c r="G394" s="183">
        <f t="shared" si="93"/>
        <v>0</v>
      </c>
      <c r="H394" s="183">
        <v>3612474.2829999998</v>
      </c>
      <c r="I394" s="188">
        <f t="shared" si="95"/>
        <v>95.52603151902909</v>
      </c>
      <c r="J394" s="187"/>
      <c r="K394" s="187"/>
      <c r="L394" s="187"/>
      <c r="M394" s="187"/>
      <c r="N394" s="187"/>
      <c r="O394" s="187"/>
      <c r="P394" s="187"/>
      <c r="Q394" s="192"/>
    </row>
    <row r="395" spans="1:17" s="199" customFormat="1" ht="15" customHeight="1">
      <c r="A395" s="305"/>
      <c r="B395" s="307"/>
      <c r="C395" s="310"/>
      <c r="D395" s="182" t="s">
        <v>105</v>
      </c>
      <c r="E395" s="183">
        <v>0</v>
      </c>
      <c r="F395" s="183">
        <v>0</v>
      </c>
      <c r="G395" s="183">
        <f t="shared" si="93"/>
        <v>0</v>
      </c>
      <c r="H395" s="183">
        <v>0</v>
      </c>
      <c r="I395" s="188" t="s">
        <v>117</v>
      </c>
      <c r="J395" s="187"/>
      <c r="K395" s="187"/>
      <c r="L395" s="187"/>
      <c r="M395" s="187"/>
      <c r="N395" s="187"/>
      <c r="O395" s="187"/>
      <c r="P395" s="187"/>
      <c r="Q395" s="192"/>
    </row>
    <row r="396" spans="1:17" s="199" customFormat="1" ht="15" customHeight="1">
      <c r="A396" s="305"/>
      <c r="B396" s="307"/>
      <c r="C396" s="310"/>
      <c r="D396" s="182" t="s">
        <v>104</v>
      </c>
      <c r="E396" s="183">
        <v>89</v>
      </c>
      <c r="F396" s="183">
        <v>89</v>
      </c>
      <c r="G396" s="183">
        <f t="shared" si="93"/>
        <v>0</v>
      </c>
      <c r="H396" s="183">
        <v>0</v>
      </c>
      <c r="I396" s="188" t="s">
        <v>117</v>
      </c>
      <c r="J396" s="187"/>
      <c r="K396" s="187"/>
      <c r="L396" s="187"/>
      <c r="M396" s="187"/>
      <c r="N396" s="187"/>
      <c r="O396" s="187"/>
      <c r="P396" s="187"/>
      <c r="Q396" s="192"/>
    </row>
    <row r="397" spans="1:17" s="199" customFormat="1" ht="15" customHeight="1">
      <c r="A397" s="305"/>
      <c r="B397" s="307" t="s">
        <v>67</v>
      </c>
      <c r="C397" s="310" t="s">
        <v>204</v>
      </c>
      <c r="D397" s="182" t="s">
        <v>92</v>
      </c>
      <c r="E397" s="183">
        <f>E398+E399</f>
        <v>30891.621999999999</v>
      </c>
      <c r="F397" s="183">
        <f>F398+F399</f>
        <v>30891.621999999999</v>
      </c>
      <c r="G397" s="183">
        <f t="shared" si="93"/>
        <v>0</v>
      </c>
      <c r="H397" s="183">
        <f>H398+H399</f>
        <v>30843.896000000001</v>
      </c>
      <c r="I397" s="191">
        <f t="shared" si="95"/>
        <v>99.845505036932025</v>
      </c>
      <c r="J397" s="187">
        <v>8</v>
      </c>
      <c r="K397" s="187">
        <v>8</v>
      </c>
      <c r="L397" s="70">
        <f t="shared" ref="L397" si="99">K397*100/J397</f>
        <v>100</v>
      </c>
      <c r="M397" s="187">
        <v>4</v>
      </c>
      <c r="N397" s="187">
        <v>4</v>
      </c>
      <c r="O397" s="187">
        <v>15</v>
      </c>
      <c r="P397" s="187">
        <v>18</v>
      </c>
      <c r="Q397" s="192" t="s">
        <v>83</v>
      </c>
    </row>
    <row r="398" spans="1:17" s="199" customFormat="1" ht="15" customHeight="1">
      <c r="A398" s="305"/>
      <c r="B398" s="307"/>
      <c r="C398" s="310"/>
      <c r="D398" s="182" t="s">
        <v>94</v>
      </c>
      <c r="E398" s="183">
        <v>0</v>
      </c>
      <c r="F398" s="183">
        <v>0</v>
      </c>
      <c r="G398" s="183">
        <f t="shared" si="93"/>
        <v>0</v>
      </c>
      <c r="H398" s="183">
        <v>0</v>
      </c>
      <c r="I398" s="188" t="s">
        <v>117</v>
      </c>
      <c r="J398" s="187"/>
      <c r="K398" s="187"/>
      <c r="L398" s="187"/>
      <c r="M398" s="187"/>
      <c r="N398" s="187"/>
      <c r="O398" s="187"/>
      <c r="P398" s="187"/>
      <c r="Q398" s="192"/>
    </row>
    <row r="399" spans="1:17" s="199" customFormat="1" ht="15" customHeight="1">
      <c r="A399" s="305"/>
      <c r="B399" s="307"/>
      <c r="C399" s="310"/>
      <c r="D399" s="182" t="s">
        <v>93</v>
      </c>
      <c r="E399" s="183">
        <v>30891.621999999999</v>
      </c>
      <c r="F399" s="183">
        <v>30891.621999999999</v>
      </c>
      <c r="G399" s="183">
        <f t="shared" si="93"/>
        <v>0</v>
      </c>
      <c r="H399" s="183">
        <v>30843.896000000001</v>
      </c>
      <c r="I399" s="191">
        <f t="shared" si="95"/>
        <v>99.845505036932025</v>
      </c>
      <c r="J399" s="187"/>
      <c r="K399" s="187"/>
      <c r="L399" s="187"/>
      <c r="M399" s="187"/>
      <c r="N399" s="187"/>
      <c r="O399" s="187"/>
      <c r="P399" s="187"/>
      <c r="Q399" s="192"/>
    </row>
    <row r="400" spans="1:17" s="199" customFormat="1" ht="15" customHeight="1">
      <c r="A400" s="305"/>
      <c r="B400" s="307"/>
      <c r="C400" s="310"/>
      <c r="D400" s="182" t="s">
        <v>104</v>
      </c>
      <c r="E400" s="183">
        <v>0</v>
      </c>
      <c r="F400" s="183">
        <v>0</v>
      </c>
      <c r="G400" s="183">
        <f t="shared" si="93"/>
        <v>0</v>
      </c>
      <c r="H400" s="183">
        <v>0</v>
      </c>
      <c r="I400" s="181" t="s">
        <v>117</v>
      </c>
      <c r="J400" s="187"/>
      <c r="K400" s="187"/>
      <c r="L400" s="187"/>
      <c r="M400" s="187"/>
      <c r="N400" s="187"/>
      <c r="O400" s="187"/>
      <c r="P400" s="187"/>
      <c r="Q400" s="192"/>
    </row>
    <row r="401" spans="1:17" s="272" customFormat="1" ht="15" customHeight="1">
      <c r="A401" s="351">
        <v>19</v>
      </c>
      <c r="B401" s="367" t="s">
        <v>169</v>
      </c>
      <c r="C401" s="366" t="s">
        <v>193</v>
      </c>
      <c r="D401" s="227" t="s">
        <v>92</v>
      </c>
      <c r="E401" s="228">
        <f>E406+E410+E414+E418</f>
        <v>3889063.798</v>
      </c>
      <c r="F401" s="228">
        <f>F406+F410+F414+F418</f>
        <v>4932527.4170000004</v>
      </c>
      <c r="G401" s="228">
        <f t="shared" ref="G401:H401" si="100">G406+G410+G414+G418</f>
        <v>1043463.6189999998</v>
      </c>
      <c r="H401" s="228">
        <f t="shared" si="100"/>
        <v>4915776.9210000001</v>
      </c>
      <c r="I401" s="213">
        <f>H401/F401*100</f>
        <v>99.660407442596878</v>
      </c>
      <c r="J401" s="202">
        <v>83</v>
      </c>
      <c r="K401" s="202">
        <v>74</v>
      </c>
      <c r="L401" s="213">
        <f t="shared" ref="L401" si="101">K401*100/J401</f>
        <v>89.156626506024097</v>
      </c>
      <c r="M401" s="202">
        <v>8</v>
      </c>
      <c r="N401" s="202">
        <v>8</v>
      </c>
      <c r="O401" s="202">
        <v>17</v>
      </c>
      <c r="P401" s="202">
        <v>16</v>
      </c>
      <c r="Q401" s="302" t="s">
        <v>126</v>
      </c>
    </row>
    <row r="402" spans="1:17" s="272" customFormat="1" ht="15" customHeight="1">
      <c r="A402" s="351"/>
      <c r="B402" s="367"/>
      <c r="C402" s="366"/>
      <c r="D402" s="195" t="s">
        <v>94</v>
      </c>
      <c r="E402" s="183">
        <v>2806521.5</v>
      </c>
      <c r="F402" s="183">
        <v>3838991</v>
      </c>
      <c r="G402" s="184">
        <f t="shared" si="93"/>
        <v>1032469.5</v>
      </c>
      <c r="H402" s="184">
        <v>3827906.048</v>
      </c>
      <c r="I402" s="229">
        <f t="shared" ref="I402:I405" si="102">H402/F402*100</f>
        <v>99.711253503850358</v>
      </c>
      <c r="J402" s="205">
        <v>13</v>
      </c>
      <c r="K402" s="205">
        <v>12</v>
      </c>
      <c r="L402" s="229"/>
      <c r="M402" s="205"/>
      <c r="N402" s="205"/>
      <c r="O402" s="205"/>
      <c r="P402" s="205"/>
      <c r="Q402" s="303"/>
    </row>
    <row r="403" spans="1:17" s="272" customFormat="1" ht="15" customHeight="1">
      <c r="A403" s="351"/>
      <c r="B403" s="367"/>
      <c r="C403" s="366"/>
      <c r="D403" s="195" t="s">
        <v>93</v>
      </c>
      <c r="E403" s="183">
        <v>958425.76500000001</v>
      </c>
      <c r="F403" s="183">
        <v>969419.88399999996</v>
      </c>
      <c r="G403" s="184">
        <f t="shared" si="93"/>
        <v>10994.118999999948</v>
      </c>
      <c r="H403" s="183">
        <v>960256.79</v>
      </c>
      <c r="I403" s="229">
        <f t="shared" si="102"/>
        <v>99.054785841384714</v>
      </c>
      <c r="J403" s="205"/>
      <c r="K403" s="205"/>
      <c r="L403" s="229"/>
      <c r="M403" s="205"/>
      <c r="N403" s="205"/>
      <c r="O403" s="205"/>
      <c r="P403" s="205"/>
      <c r="Q403" s="303"/>
    </row>
    <row r="404" spans="1:17" s="272" customFormat="1" ht="15" customHeight="1">
      <c r="A404" s="351"/>
      <c r="B404" s="367"/>
      <c r="C404" s="366"/>
      <c r="D404" s="195" t="s">
        <v>105</v>
      </c>
      <c r="E404" s="183">
        <v>0</v>
      </c>
      <c r="F404" s="183">
        <v>0</v>
      </c>
      <c r="G404" s="184">
        <f t="shared" si="93"/>
        <v>0</v>
      </c>
      <c r="H404" s="183">
        <v>0</v>
      </c>
      <c r="I404" s="229" t="s">
        <v>117</v>
      </c>
      <c r="J404" s="205"/>
      <c r="K404" s="205"/>
      <c r="L404" s="229"/>
      <c r="M404" s="205"/>
      <c r="N404" s="205"/>
      <c r="O404" s="205"/>
      <c r="P404" s="205"/>
      <c r="Q404" s="303"/>
    </row>
    <row r="405" spans="1:17" s="272" customFormat="1" ht="15" customHeight="1">
      <c r="A405" s="351"/>
      <c r="B405" s="367"/>
      <c r="C405" s="366"/>
      <c r="D405" s="195" t="s">
        <v>104</v>
      </c>
      <c r="E405" s="183">
        <v>124116.533</v>
      </c>
      <c r="F405" s="183">
        <v>124116.533</v>
      </c>
      <c r="G405" s="184">
        <f t="shared" si="93"/>
        <v>0</v>
      </c>
      <c r="H405" s="183">
        <v>127614.083</v>
      </c>
      <c r="I405" s="229">
        <f t="shared" si="102"/>
        <v>102.81795657311828</v>
      </c>
      <c r="J405" s="205"/>
      <c r="K405" s="205"/>
      <c r="L405" s="229"/>
      <c r="M405" s="205"/>
      <c r="N405" s="205"/>
      <c r="O405" s="205"/>
      <c r="P405" s="205"/>
      <c r="Q405" s="304"/>
    </row>
    <row r="406" spans="1:17" s="272" customFormat="1" ht="15" customHeight="1">
      <c r="A406" s="351"/>
      <c r="B406" s="358" t="s">
        <v>162</v>
      </c>
      <c r="C406" s="359" t="s">
        <v>193</v>
      </c>
      <c r="D406" s="195" t="s">
        <v>92</v>
      </c>
      <c r="E406" s="184">
        <f>E407+E408+E409</f>
        <v>3227501.6130000004</v>
      </c>
      <c r="F406" s="190">
        <f>F407+F408+F409</f>
        <v>4265068.8420000002</v>
      </c>
      <c r="G406" s="184">
        <f t="shared" si="93"/>
        <v>1037567.2289999998</v>
      </c>
      <c r="H406" s="184">
        <f>H407+H408+H409</f>
        <v>4256447.284</v>
      </c>
      <c r="I406" s="229">
        <f>H406/F406*100</f>
        <v>99.797856533636704</v>
      </c>
      <c r="J406" s="205">
        <v>57</v>
      </c>
      <c r="K406" s="205">
        <v>51</v>
      </c>
      <c r="L406" s="229">
        <f t="shared" ref="L406" si="103">K406*100/J406</f>
        <v>89.473684210526315</v>
      </c>
      <c r="M406" s="205">
        <v>4</v>
      </c>
      <c r="N406" s="205">
        <v>4</v>
      </c>
      <c r="O406" s="205">
        <v>11</v>
      </c>
      <c r="P406" s="205">
        <v>11</v>
      </c>
      <c r="Q406" s="207" t="s">
        <v>83</v>
      </c>
    </row>
    <row r="407" spans="1:17" s="272" customFormat="1" ht="15" customHeight="1">
      <c r="A407" s="351"/>
      <c r="B407" s="358"/>
      <c r="C407" s="359"/>
      <c r="D407" s="195" t="s">
        <v>94</v>
      </c>
      <c r="E407" s="184">
        <v>2679237.6</v>
      </c>
      <c r="F407" s="190">
        <v>3711707.1</v>
      </c>
      <c r="G407" s="184">
        <f t="shared" si="93"/>
        <v>1032469.5</v>
      </c>
      <c r="H407" s="184">
        <v>3700899.2930000001</v>
      </c>
      <c r="I407" s="229">
        <f t="shared" ref="I407:I409" si="104">H407/F407*100</f>
        <v>99.708818430204261</v>
      </c>
      <c r="J407" s="205"/>
      <c r="K407" s="205"/>
      <c r="L407" s="229"/>
      <c r="M407" s="205"/>
      <c r="N407" s="205"/>
      <c r="O407" s="205"/>
      <c r="P407" s="205"/>
      <c r="Q407" s="207"/>
    </row>
    <row r="408" spans="1:17" s="272" customFormat="1" ht="15" customHeight="1">
      <c r="A408" s="351"/>
      <c r="B408" s="358"/>
      <c r="C408" s="359"/>
      <c r="D408" s="195" t="s">
        <v>93</v>
      </c>
      <c r="E408" s="184">
        <v>450722.18</v>
      </c>
      <c r="F408" s="184">
        <v>455819.90899999999</v>
      </c>
      <c r="G408" s="184">
        <f t="shared" si="93"/>
        <v>5097.7289999999921</v>
      </c>
      <c r="H408" s="184">
        <v>454508.60800000001</v>
      </c>
      <c r="I408" s="229">
        <f t="shared" si="104"/>
        <v>99.712320376072043</v>
      </c>
      <c r="J408" s="205"/>
      <c r="K408" s="205"/>
      <c r="L408" s="229"/>
      <c r="M408" s="205"/>
      <c r="N408" s="205"/>
      <c r="O408" s="205"/>
      <c r="P408" s="205"/>
      <c r="Q408" s="207"/>
    </row>
    <row r="409" spans="1:17" s="272" customFormat="1" ht="15" customHeight="1">
      <c r="A409" s="351"/>
      <c r="B409" s="358"/>
      <c r="C409" s="359"/>
      <c r="D409" s="195" t="s">
        <v>104</v>
      </c>
      <c r="E409" s="184">
        <v>97541.832999999999</v>
      </c>
      <c r="F409" s="184">
        <v>97541.832999999999</v>
      </c>
      <c r="G409" s="184">
        <f t="shared" si="93"/>
        <v>0</v>
      </c>
      <c r="H409" s="184">
        <v>101039.383</v>
      </c>
      <c r="I409" s="229">
        <f t="shared" si="104"/>
        <v>103.58569230496212</v>
      </c>
      <c r="J409" s="205"/>
      <c r="K409" s="205"/>
      <c r="L409" s="229"/>
      <c r="M409" s="205"/>
      <c r="N409" s="205"/>
      <c r="O409" s="205"/>
      <c r="P409" s="205"/>
      <c r="Q409" s="207"/>
    </row>
    <row r="410" spans="1:17" s="272" customFormat="1" ht="15" customHeight="1">
      <c r="A410" s="351"/>
      <c r="B410" s="358" t="s">
        <v>160</v>
      </c>
      <c r="C410" s="359" t="s">
        <v>193</v>
      </c>
      <c r="D410" s="195" t="s">
        <v>92</v>
      </c>
      <c r="E410" s="184">
        <f>E411+E412+E413</f>
        <v>41907.339999999997</v>
      </c>
      <c r="F410" s="184">
        <f>F411+F412+F413</f>
        <v>41532.745999999999</v>
      </c>
      <c r="G410" s="184">
        <f t="shared" ref="G410:G417" si="105">F410-E410</f>
        <v>-374.59399999999732</v>
      </c>
      <c r="H410" s="184">
        <f>H411+H412+H413</f>
        <v>41214.188999999998</v>
      </c>
      <c r="I410" s="229">
        <f>H410/F410*100</f>
        <v>99.232997981881581</v>
      </c>
      <c r="J410" s="205">
        <v>2</v>
      </c>
      <c r="K410" s="205">
        <v>2</v>
      </c>
      <c r="L410" s="230">
        <f t="shared" ref="L410" si="106">K410*100/J410</f>
        <v>100</v>
      </c>
      <c r="M410" s="205">
        <v>1</v>
      </c>
      <c r="N410" s="205">
        <v>1</v>
      </c>
      <c r="O410" s="205">
        <v>1</v>
      </c>
      <c r="P410" s="205">
        <v>1</v>
      </c>
      <c r="Q410" s="207" t="s">
        <v>83</v>
      </c>
    </row>
    <row r="411" spans="1:17" s="272" customFormat="1" ht="15" customHeight="1">
      <c r="A411" s="351"/>
      <c r="B411" s="358"/>
      <c r="C411" s="359"/>
      <c r="D411" s="195" t="s">
        <v>94</v>
      </c>
      <c r="E411" s="184">
        <v>13013.5</v>
      </c>
      <c r="F411" s="184">
        <v>13013.5</v>
      </c>
      <c r="G411" s="184">
        <f t="shared" si="105"/>
        <v>0</v>
      </c>
      <c r="H411" s="184">
        <v>12736.355</v>
      </c>
      <c r="I411" s="229">
        <f t="shared" ref="I411:I412" si="107">H411/F411*100</f>
        <v>97.870326968148461</v>
      </c>
      <c r="J411" s="205"/>
      <c r="K411" s="205"/>
      <c r="L411" s="230"/>
      <c r="M411" s="205"/>
      <c r="N411" s="205"/>
      <c r="O411" s="205"/>
      <c r="P411" s="205"/>
      <c r="Q411" s="207"/>
    </row>
    <row r="412" spans="1:17" s="272" customFormat="1" ht="15" customHeight="1">
      <c r="A412" s="351"/>
      <c r="B412" s="358"/>
      <c r="C412" s="359"/>
      <c r="D412" s="195" t="s">
        <v>93</v>
      </c>
      <c r="E412" s="184">
        <v>2319.14</v>
      </c>
      <c r="F412" s="184">
        <v>1944.546</v>
      </c>
      <c r="G412" s="184">
        <f t="shared" si="105"/>
        <v>-374.59399999999982</v>
      </c>
      <c r="H412" s="184">
        <v>1903.134</v>
      </c>
      <c r="I412" s="229">
        <f t="shared" si="107"/>
        <v>97.870351228512973</v>
      </c>
      <c r="J412" s="205"/>
      <c r="K412" s="205"/>
      <c r="L412" s="230"/>
      <c r="M412" s="205"/>
      <c r="N412" s="205"/>
      <c r="O412" s="205"/>
      <c r="P412" s="205"/>
      <c r="Q412" s="207"/>
    </row>
    <row r="413" spans="1:17" s="272" customFormat="1" ht="15" customHeight="1">
      <c r="A413" s="351"/>
      <c r="B413" s="358"/>
      <c r="C413" s="359"/>
      <c r="D413" s="195" t="s">
        <v>104</v>
      </c>
      <c r="E413" s="184">
        <v>26574.7</v>
      </c>
      <c r="F413" s="184">
        <v>26574.7</v>
      </c>
      <c r="G413" s="184">
        <f t="shared" si="105"/>
        <v>0</v>
      </c>
      <c r="H413" s="184">
        <v>26574.7</v>
      </c>
      <c r="I413" s="229">
        <f>H413/F413*100</f>
        <v>100</v>
      </c>
      <c r="J413" s="205"/>
      <c r="K413" s="205"/>
      <c r="L413" s="230"/>
      <c r="M413" s="205"/>
      <c r="N413" s="205"/>
      <c r="O413" s="205"/>
      <c r="P413" s="205"/>
      <c r="Q413" s="207"/>
    </row>
    <row r="414" spans="1:17" s="272" customFormat="1" ht="15" customHeight="1">
      <c r="A414" s="351"/>
      <c r="B414" s="358" t="s">
        <v>159</v>
      </c>
      <c r="C414" s="359" t="s">
        <v>68</v>
      </c>
      <c r="D414" s="195" t="s">
        <v>92</v>
      </c>
      <c r="E414" s="184">
        <f>E416+E417+E415</f>
        <v>525434.21699999995</v>
      </c>
      <c r="F414" s="184">
        <f>F415+F416+F417</f>
        <v>524859.49300000002</v>
      </c>
      <c r="G414" s="184">
        <f t="shared" si="105"/>
        <v>-574.72399999992922</v>
      </c>
      <c r="H414" s="184">
        <f>H416+H417+H415</f>
        <v>517263.12899999996</v>
      </c>
      <c r="I414" s="229">
        <f>H414/F414*100</f>
        <v>98.552686175764748</v>
      </c>
      <c r="J414" s="205">
        <v>10</v>
      </c>
      <c r="K414" s="205">
        <v>8</v>
      </c>
      <c r="L414" s="230">
        <f t="shared" ref="L414" si="108">K414*100/J414</f>
        <v>80</v>
      </c>
      <c r="M414" s="205">
        <v>2</v>
      </c>
      <c r="N414" s="205">
        <v>2</v>
      </c>
      <c r="O414" s="205">
        <v>4</v>
      </c>
      <c r="P414" s="205">
        <v>3</v>
      </c>
      <c r="Q414" s="207" t="s">
        <v>83</v>
      </c>
    </row>
    <row r="415" spans="1:17" s="272" customFormat="1" ht="15" customHeight="1">
      <c r="A415" s="351"/>
      <c r="B415" s="358"/>
      <c r="C415" s="359"/>
      <c r="D415" s="195" t="s">
        <v>94</v>
      </c>
      <c r="E415" s="184">
        <v>114270.39999999999</v>
      </c>
      <c r="F415" s="184">
        <v>114270.39999999999</v>
      </c>
      <c r="G415" s="184">
        <f t="shared" si="105"/>
        <v>0</v>
      </c>
      <c r="H415" s="184">
        <v>114270.39999999999</v>
      </c>
      <c r="I415" s="229">
        <f>H415/F415*100</f>
        <v>100</v>
      </c>
      <c r="J415" s="205"/>
      <c r="K415" s="205"/>
      <c r="L415" s="230"/>
      <c r="M415" s="205"/>
      <c r="N415" s="205"/>
      <c r="O415" s="205"/>
      <c r="P415" s="205"/>
      <c r="Q415" s="207"/>
    </row>
    <row r="416" spans="1:17" s="272" customFormat="1" ht="17.25" customHeight="1">
      <c r="A416" s="351"/>
      <c r="B416" s="358"/>
      <c r="C416" s="359"/>
      <c r="D416" s="195" t="s">
        <v>93</v>
      </c>
      <c r="E416" s="184">
        <v>411163.81699999998</v>
      </c>
      <c r="F416" s="184">
        <v>410589.09299999999</v>
      </c>
      <c r="G416" s="184">
        <f t="shared" si="105"/>
        <v>-574.72399999998743</v>
      </c>
      <c r="H416" s="184">
        <v>402992.72899999999</v>
      </c>
      <c r="I416" s="229">
        <f t="shared" ref="I416:I417" si="109">H416/F416*100</f>
        <v>98.149886558238407</v>
      </c>
      <c r="J416" s="205"/>
      <c r="K416" s="205"/>
      <c r="L416" s="230"/>
      <c r="M416" s="205"/>
      <c r="N416" s="205"/>
      <c r="O416" s="205"/>
      <c r="P416" s="205"/>
      <c r="Q416" s="207"/>
    </row>
    <row r="417" spans="1:17" s="272" customFormat="1" ht="15" hidden="1" customHeight="1">
      <c r="A417" s="351"/>
      <c r="B417" s="358"/>
      <c r="C417" s="359"/>
      <c r="D417" s="195" t="s">
        <v>104</v>
      </c>
      <c r="E417" s="184"/>
      <c r="F417" s="184"/>
      <c r="G417" s="184">
        <f t="shared" si="105"/>
        <v>0</v>
      </c>
      <c r="H417" s="184"/>
      <c r="I417" s="229" t="e">
        <f t="shared" si="109"/>
        <v>#DIV/0!</v>
      </c>
      <c r="J417" s="205"/>
      <c r="K417" s="205"/>
      <c r="L417" s="230"/>
      <c r="M417" s="205"/>
      <c r="N417" s="205"/>
      <c r="O417" s="205"/>
      <c r="P417" s="205"/>
      <c r="Q417" s="207"/>
    </row>
    <row r="418" spans="1:17" s="272" customFormat="1" ht="15" customHeight="1">
      <c r="A418" s="351"/>
      <c r="B418" s="358" t="s">
        <v>181</v>
      </c>
      <c r="C418" s="359" t="s">
        <v>193</v>
      </c>
      <c r="D418" s="195" t="s">
        <v>92</v>
      </c>
      <c r="E418" s="184">
        <f>E419+E420</f>
        <v>94220.627999999997</v>
      </c>
      <c r="F418" s="184">
        <f>-F419+F420+F421</f>
        <v>101066.336</v>
      </c>
      <c r="G418" s="184">
        <f t="shared" ref="G418:G421" si="110">F418-E418</f>
        <v>6845.7079999999987</v>
      </c>
      <c r="H418" s="184">
        <f>H419+H420</f>
        <v>100852.319</v>
      </c>
      <c r="I418" s="229">
        <f>H418/F418*100</f>
        <v>99.788241061791354</v>
      </c>
      <c r="J418" s="205">
        <v>1</v>
      </c>
      <c r="K418" s="205">
        <v>1</v>
      </c>
      <c r="L418" s="230">
        <f t="shared" ref="L418" si="111">K418*100/J418</f>
        <v>100</v>
      </c>
      <c r="M418" s="205">
        <v>1</v>
      </c>
      <c r="N418" s="205">
        <v>1</v>
      </c>
      <c r="O418" s="205">
        <v>1</v>
      </c>
      <c r="P418" s="205">
        <v>1</v>
      </c>
      <c r="Q418" s="209" t="s">
        <v>83</v>
      </c>
    </row>
    <row r="419" spans="1:17" s="272" customFormat="1" ht="15" customHeight="1">
      <c r="A419" s="351"/>
      <c r="B419" s="358"/>
      <c r="C419" s="359"/>
      <c r="D419" s="195" t="s">
        <v>94</v>
      </c>
      <c r="E419" s="184">
        <v>0</v>
      </c>
      <c r="F419" s="184">
        <v>0</v>
      </c>
      <c r="G419" s="184">
        <f t="shared" si="110"/>
        <v>0</v>
      </c>
      <c r="H419" s="184">
        <v>0</v>
      </c>
      <c r="I419" s="229" t="s">
        <v>117</v>
      </c>
      <c r="J419" s="205"/>
      <c r="K419" s="205"/>
      <c r="L419" s="229"/>
      <c r="M419" s="205"/>
      <c r="N419" s="205"/>
      <c r="O419" s="205"/>
      <c r="P419" s="205"/>
      <c r="Q419" s="209"/>
    </row>
    <row r="420" spans="1:17" s="272" customFormat="1" ht="15" customHeight="1">
      <c r="A420" s="351"/>
      <c r="B420" s="358"/>
      <c r="C420" s="359"/>
      <c r="D420" s="195" t="s">
        <v>93</v>
      </c>
      <c r="E420" s="184">
        <v>94220.627999999997</v>
      </c>
      <c r="F420" s="184">
        <v>101066.336</v>
      </c>
      <c r="G420" s="184">
        <f t="shared" si="110"/>
        <v>6845.7079999999987</v>
      </c>
      <c r="H420" s="184">
        <v>100852.319</v>
      </c>
      <c r="I420" s="229">
        <f t="shared" ref="I420:I441" si="112">H420/F420*100</f>
        <v>99.788241061791354</v>
      </c>
      <c r="J420" s="205"/>
      <c r="K420" s="205"/>
      <c r="L420" s="229"/>
      <c r="M420" s="205"/>
      <c r="N420" s="205"/>
      <c r="O420" s="205"/>
      <c r="P420" s="205"/>
      <c r="Q420" s="209"/>
    </row>
    <row r="421" spans="1:17" s="272" customFormat="1" ht="45" customHeight="1">
      <c r="A421" s="351"/>
      <c r="B421" s="358"/>
      <c r="C421" s="359"/>
      <c r="D421" s="195" t="s">
        <v>104</v>
      </c>
      <c r="E421" s="184">
        <v>0</v>
      </c>
      <c r="F421" s="184">
        <v>0</v>
      </c>
      <c r="G421" s="184">
        <f t="shared" si="110"/>
        <v>0</v>
      </c>
      <c r="H421" s="184">
        <v>0</v>
      </c>
      <c r="I421" s="229" t="s">
        <v>117</v>
      </c>
      <c r="J421" s="205"/>
      <c r="K421" s="205"/>
      <c r="L421" s="229"/>
      <c r="M421" s="205"/>
      <c r="N421" s="205"/>
      <c r="O421" s="205"/>
      <c r="P421" s="205"/>
      <c r="Q421" s="209"/>
    </row>
    <row r="422" spans="1:17" s="272" customFormat="1" ht="15" customHeight="1">
      <c r="A422" s="360">
        <v>20</v>
      </c>
      <c r="B422" s="367" t="s">
        <v>170</v>
      </c>
      <c r="C422" s="302" t="s">
        <v>193</v>
      </c>
      <c r="D422" s="227" t="s">
        <v>92</v>
      </c>
      <c r="E422" s="228">
        <f>E427+E432+E437</f>
        <v>1366409.621</v>
      </c>
      <c r="F422" s="228">
        <f>F427+F432+F437</f>
        <v>1392523.6640000001</v>
      </c>
      <c r="G422" s="228"/>
      <c r="H422" s="228">
        <f>H427+H432+H437</f>
        <v>1380606.071</v>
      </c>
      <c r="I422" s="213">
        <f t="shared" si="112"/>
        <v>99.144173035755315</v>
      </c>
      <c r="J422" s="202">
        <v>12</v>
      </c>
      <c r="K422" s="202">
        <v>11</v>
      </c>
      <c r="L422" s="213">
        <f>K422/J422*100</f>
        <v>91.666666666666657</v>
      </c>
      <c r="M422" s="202">
        <v>6</v>
      </c>
      <c r="N422" s="202">
        <v>6</v>
      </c>
      <c r="O422" s="202">
        <v>7</v>
      </c>
      <c r="P422" s="202">
        <v>6</v>
      </c>
      <c r="Q422" s="302" t="s">
        <v>126</v>
      </c>
    </row>
    <row r="423" spans="1:17" s="272" customFormat="1" ht="15" customHeight="1">
      <c r="A423" s="361"/>
      <c r="B423" s="367"/>
      <c r="C423" s="303"/>
      <c r="D423" s="195" t="s">
        <v>94</v>
      </c>
      <c r="E423" s="183">
        <f t="shared" ref="E423:H426" si="113">E428+E438+E433</f>
        <v>1125584</v>
      </c>
      <c r="F423" s="183">
        <f t="shared" ref="F423" si="114">F428+F438+F433</f>
        <v>1139922</v>
      </c>
      <c r="G423" s="184"/>
      <c r="H423" s="183">
        <f t="shared" ref="H423" si="115">H428+H438+H433</f>
        <v>1126651.0760000001</v>
      </c>
      <c r="I423" s="229">
        <f t="shared" si="112"/>
        <v>98.835804204147308</v>
      </c>
      <c r="J423" s="205">
        <v>5</v>
      </c>
      <c r="K423" s="205">
        <v>5</v>
      </c>
      <c r="L423" s="229"/>
      <c r="M423" s="205"/>
      <c r="N423" s="205"/>
      <c r="O423" s="205"/>
      <c r="P423" s="205"/>
      <c r="Q423" s="303"/>
    </row>
    <row r="424" spans="1:17" s="272" customFormat="1" ht="15" customHeight="1">
      <c r="A424" s="361"/>
      <c r="B424" s="367"/>
      <c r="C424" s="303"/>
      <c r="D424" s="195" t="s">
        <v>93</v>
      </c>
      <c r="E424" s="183">
        <f t="shared" si="113"/>
        <v>166704.92600000001</v>
      </c>
      <c r="F424" s="183">
        <f t="shared" ref="F424" si="116">F429+F439+F434</f>
        <v>178480.96900000001</v>
      </c>
      <c r="G424" s="184"/>
      <c r="H424" s="183">
        <f t="shared" ref="H424" si="117">H429+H439+H434</f>
        <v>176771.87</v>
      </c>
      <c r="I424" s="229">
        <f t="shared" si="112"/>
        <v>99.042419474986147</v>
      </c>
      <c r="J424" s="205"/>
      <c r="K424" s="205"/>
      <c r="L424" s="229"/>
      <c r="M424" s="205"/>
      <c r="N424" s="205"/>
      <c r="O424" s="205"/>
      <c r="P424" s="205"/>
      <c r="Q424" s="303"/>
    </row>
    <row r="425" spans="1:17" s="272" customFormat="1" ht="15" customHeight="1">
      <c r="A425" s="361"/>
      <c r="B425" s="367"/>
      <c r="C425" s="303"/>
      <c r="D425" s="195" t="s">
        <v>105</v>
      </c>
      <c r="E425" s="183">
        <f t="shared" si="113"/>
        <v>14346.966</v>
      </c>
      <c r="F425" s="183">
        <f t="shared" si="113"/>
        <v>14346.966</v>
      </c>
      <c r="G425" s="184"/>
      <c r="H425" s="183">
        <f t="shared" si="113"/>
        <v>15242.726999999999</v>
      </c>
      <c r="I425" s="229">
        <f t="shared" si="112"/>
        <v>106.24355700013508</v>
      </c>
      <c r="J425" s="205"/>
      <c r="K425" s="205"/>
      <c r="L425" s="229"/>
      <c r="M425" s="205"/>
      <c r="N425" s="205"/>
      <c r="O425" s="205"/>
      <c r="P425" s="205"/>
      <c r="Q425" s="303"/>
    </row>
    <row r="426" spans="1:17" s="272" customFormat="1" ht="15" customHeight="1">
      <c r="A426" s="361"/>
      <c r="B426" s="367"/>
      <c r="C426" s="304"/>
      <c r="D426" s="195" t="s">
        <v>104</v>
      </c>
      <c r="E426" s="183">
        <f t="shared" si="113"/>
        <v>59773.728999999999</v>
      </c>
      <c r="F426" s="183">
        <f t="shared" si="113"/>
        <v>59773.728999999999</v>
      </c>
      <c r="G426" s="184"/>
      <c r="H426" s="183">
        <f t="shared" si="113"/>
        <v>61940.398000000001</v>
      </c>
      <c r="I426" s="229">
        <f t="shared" si="112"/>
        <v>103.62478472775223</v>
      </c>
      <c r="J426" s="205"/>
      <c r="K426" s="205"/>
      <c r="L426" s="229"/>
      <c r="M426" s="205"/>
      <c r="N426" s="205"/>
      <c r="O426" s="205"/>
      <c r="P426" s="205"/>
      <c r="Q426" s="304"/>
    </row>
    <row r="427" spans="1:17" s="272" customFormat="1" ht="15" customHeight="1">
      <c r="A427" s="361"/>
      <c r="B427" s="352" t="s">
        <v>171</v>
      </c>
      <c r="C427" s="355" t="s">
        <v>193</v>
      </c>
      <c r="D427" s="195" t="s">
        <v>92</v>
      </c>
      <c r="E427" s="184">
        <f>E428+E429+E430+E431</f>
        <v>139891.62899999999</v>
      </c>
      <c r="F427" s="184">
        <f>F428+F429+F430+F431</f>
        <v>139891.62899999999</v>
      </c>
      <c r="G427" s="184"/>
      <c r="H427" s="184">
        <f>H428+H429+H430+H431</f>
        <v>139891.62899999999</v>
      </c>
      <c r="I427" s="229">
        <f t="shared" si="112"/>
        <v>100</v>
      </c>
      <c r="J427" s="205">
        <v>1</v>
      </c>
      <c r="K427" s="205">
        <v>1</v>
      </c>
      <c r="L427" s="230">
        <f>K427/J427*100</f>
        <v>100</v>
      </c>
      <c r="M427" s="205">
        <v>2</v>
      </c>
      <c r="N427" s="205">
        <v>2</v>
      </c>
      <c r="O427" s="205">
        <v>2</v>
      </c>
      <c r="P427" s="205">
        <v>2</v>
      </c>
      <c r="Q427" s="207" t="s">
        <v>83</v>
      </c>
    </row>
    <row r="428" spans="1:17" s="272" customFormat="1" ht="15" customHeight="1">
      <c r="A428" s="361"/>
      <c r="B428" s="353"/>
      <c r="C428" s="356"/>
      <c r="D428" s="195" t="s">
        <v>94</v>
      </c>
      <c r="E428" s="184">
        <v>85725.5</v>
      </c>
      <c r="F428" s="184">
        <v>85725.5</v>
      </c>
      <c r="G428" s="184"/>
      <c r="H428" s="184">
        <v>85725.5</v>
      </c>
      <c r="I428" s="229">
        <f t="shared" si="112"/>
        <v>100</v>
      </c>
      <c r="J428" s="205"/>
      <c r="K428" s="205"/>
      <c r="L428" s="229"/>
      <c r="M428" s="205"/>
      <c r="N428" s="205"/>
      <c r="O428" s="205"/>
      <c r="P428" s="205"/>
      <c r="Q428" s="209"/>
    </row>
    <row r="429" spans="1:17" s="272" customFormat="1" ht="15" customHeight="1">
      <c r="A429" s="361"/>
      <c r="B429" s="353"/>
      <c r="C429" s="356"/>
      <c r="D429" s="195" t="s">
        <v>93</v>
      </c>
      <c r="E429" s="184">
        <v>30281.579000000002</v>
      </c>
      <c r="F429" s="184">
        <v>30281.579000000002</v>
      </c>
      <c r="G429" s="184"/>
      <c r="H429" s="184">
        <v>30281.579000000002</v>
      </c>
      <c r="I429" s="229">
        <f t="shared" si="112"/>
        <v>100</v>
      </c>
      <c r="J429" s="205"/>
      <c r="K429" s="205"/>
      <c r="L429" s="229"/>
      <c r="M429" s="205"/>
      <c r="N429" s="205"/>
      <c r="O429" s="205"/>
      <c r="P429" s="205"/>
      <c r="Q429" s="209"/>
    </row>
    <row r="430" spans="1:17" s="272" customFormat="1" ht="15" customHeight="1">
      <c r="A430" s="361"/>
      <c r="B430" s="353"/>
      <c r="C430" s="356"/>
      <c r="D430" s="195" t="s">
        <v>105</v>
      </c>
      <c r="E430" s="184">
        <v>1119.4000000000001</v>
      </c>
      <c r="F430" s="184">
        <v>1119.4000000000001</v>
      </c>
      <c r="G430" s="184"/>
      <c r="H430" s="184">
        <v>1119.4000000000001</v>
      </c>
      <c r="I430" s="229">
        <f t="shared" si="112"/>
        <v>100</v>
      </c>
      <c r="J430" s="205"/>
      <c r="K430" s="205"/>
      <c r="L430" s="229"/>
      <c r="M430" s="205"/>
      <c r="N430" s="205"/>
      <c r="O430" s="205"/>
      <c r="P430" s="205"/>
      <c r="Q430" s="209"/>
    </row>
    <row r="431" spans="1:17" s="272" customFormat="1" ht="15" customHeight="1">
      <c r="A431" s="361"/>
      <c r="B431" s="354"/>
      <c r="C431" s="357"/>
      <c r="D431" s="231" t="s">
        <v>104</v>
      </c>
      <c r="E431" s="232">
        <v>22765.15</v>
      </c>
      <c r="F431" s="232">
        <v>22765.15</v>
      </c>
      <c r="G431" s="232"/>
      <c r="H431" s="232">
        <v>22765.15</v>
      </c>
      <c r="I431" s="233">
        <f t="shared" si="112"/>
        <v>100</v>
      </c>
      <c r="J431" s="205"/>
      <c r="K431" s="205"/>
      <c r="L431" s="229"/>
      <c r="M431" s="205"/>
      <c r="N431" s="205"/>
      <c r="O431" s="205"/>
      <c r="P431" s="205"/>
      <c r="Q431" s="205"/>
    </row>
    <row r="432" spans="1:17" s="272" customFormat="1" ht="15" customHeight="1">
      <c r="A432" s="361"/>
      <c r="B432" s="352" t="s">
        <v>172</v>
      </c>
      <c r="C432" s="355" t="s">
        <v>193</v>
      </c>
      <c r="D432" s="195" t="s">
        <v>92</v>
      </c>
      <c r="E432" s="184">
        <f>E433+E434+E436</f>
        <v>10070.07</v>
      </c>
      <c r="F432" s="184">
        <f>F433+F434+F435+F436</f>
        <v>10070.07</v>
      </c>
      <c r="G432" s="184"/>
      <c r="H432" s="184">
        <f>H433+H434+H435+H436</f>
        <v>6257.0590000000011</v>
      </c>
      <c r="I432" s="229">
        <f t="shared" si="112"/>
        <v>62.13520859338616</v>
      </c>
      <c r="J432" s="205">
        <v>2</v>
      </c>
      <c r="K432" s="205">
        <v>2</v>
      </c>
      <c r="L432" s="230">
        <f>K432/J432*100</f>
        <v>100</v>
      </c>
      <c r="M432" s="205">
        <v>1</v>
      </c>
      <c r="N432" s="205">
        <v>1</v>
      </c>
      <c r="O432" s="205">
        <v>2</v>
      </c>
      <c r="P432" s="205">
        <v>2</v>
      </c>
      <c r="Q432" s="207" t="s">
        <v>83</v>
      </c>
    </row>
    <row r="433" spans="1:17" s="272" customFormat="1" ht="15" customHeight="1">
      <c r="A433" s="361"/>
      <c r="B433" s="353"/>
      <c r="C433" s="356"/>
      <c r="D433" s="195" t="s">
        <v>94</v>
      </c>
      <c r="E433" s="184">
        <v>8881.7999999999993</v>
      </c>
      <c r="F433" s="184">
        <v>8881.7999999999993</v>
      </c>
      <c r="G433" s="184"/>
      <c r="H433" s="184">
        <v>4861.9530000000004</v>
      </c>
      <c r="I433" s="229">
        <f t="shared" si="112"/>
        <v>54.74062689995273</v>
      </c>
      <c r="J433" s="205"/>
      <c r="K433" s="205"/>
      <c r="L433" s="229"/>
      <c r="M433" s="205"/>
      <c r="N433" s="205"/>
      <c r="O433" s="205"/>
      <c r="P433" s="205"/>
      <c r="Q433" s="209"/>
    </row>
    <row r="434" spans="1:17" s="272" customFormat="1" ht="15" customHeight="1">
      <c r="A434" s="361"/>
      <c r="B434" s="353"/>
      <c r="C434" s="356"/>
      <c r="D434" s="195" t="s">
        <v>93</v>
      </c>
      <c r="E434" s="184">
        <v>181.26300000000001</v>
      </c>
      <c r="F434" s="184">
        <v>181.26300000000001</v>
      </c>
      <c r="G434" s="184"/>
      <c r="H434" s="184">
        <v>99.224000000000004</v>
      </c>
      <c r="I434" s="229">
        <f t="shared" si="112"/>
        <v>54.740349657679722</v>
      </c>
      <c r="J434" s="205"/>
      <c r="K434" s="205"/>
      <c r="L434" s="229"/>
      <c r="M434" s="205"/>
      <c r="N434" s="205"/>
      <c r="O434" s="205"/>
      <c r="P434" s="205"/>
      <c r="Q434" s="209"/>
    </row>
    <row r="435" spans="1:17" s="272" customFormat="1" ht="15" customHeight="1">
      <c r="A435" s="361"/>
      <c r="B435" s="353"/>
      <c r="C435" s="356"/>
      <c r="D435" s="195" t="s">
        <v>105</v>
      </c>
      <c r="E435" s="184">
        <v>0</v>
      </c>
      <c r="F435" s="184">
        <v>0</v>
      </c>
      <c r="G435" s="184"/>
      <c r="H435" s="184">
        <v>0</v>
      </c>
      <c r="I435" s="229" t="s">
        <v>117</v>
      </c>
      <c r="J435" s="205"/>
      <c r="K435" s="205"/>
      <c r="L435" s="229"/>
      <c r="M435" s="205"/>
      <c r="N435" s="205"/>
      <c r="O435" s="205"/>
      <c r="P435" s="205"/>
      <c r="Q435" s="209"/>
    </row>
    <row r="436" spans="1:17" s="272" customFormat="1" ht="15" customHeight="1">
      <c r="A436" s="361"/>
      <c r="B436" s="354"/>
      <c r="C436" s="357"/>
      <c r="D436" s="195" t="s">
        <v>104</v>
      </c>
      <c r="E436" s="184">
        <v>1007.0069999999999</v>
      </c>
      <c r="F436" s="184">
        <v>1007.0069999999999</v>
      </c>
      <c r="G436" s="184"/>
      <c r="H436" s="184">
        <v>1295.8820000000001</v>
      </c>
      <c r="I436" s="229">
        <f t="shared" si="112"/>
        <v>128.68649373837522</v>
      </c>
      <c r="J436" s="205"/>
      <c r="K436" s="205"/>
      <c r="L436" s="229"/>
      <c r="M436" s="205"/>
      <c r="N436" s="205"/>
      <c r="O436" s="205"/>
      <c r="P436" s="205"/>
      <c r="Q436" s="209"/>
    </row>
    <row r="437" spans="1:17" s="272" customFormat="1" ht="15" customHeight="1">
      <c r="A437" s="361"/>
      <c r="B437" s="352" t="s">
        <v>182</v>
      </c>
      <c r="C437" s="355" t="s">
        <v>193</v>
      </c>
      <c r="D437" s="195" t="s">
        <v>92</v>
      </c>
      <c r="E437" s="184">
        <f>E438+E439+E440+E441</f>
        <v>1216447.922</v>
      </c>
      <c r="F437" s="184">
        <f>F438+F439+F440+F441</f>
        <v>1242561.9650000001</v>
      </c>
      <c r="G437" s="184"/>
      <c r="H437" s="184">
        <f>H438+H439+H440+H441</f>
        <v>1234457.3829999999</v>
      </c>
      <c r="I437" s="229">
        <f t="shared" si="112"/>
        <v>99.347752286945294</v>
      </c>
      <c r="J437" s="205">
        <v>4</v>
      </c>
      <c r="K437" s="205">
        <v>3</v>
      </c>
      <c r="L437" s="230">
        <f>K437/J437*100</f>
        <v>75</v>
      </c>
      <c r="M437" s="205">
        <v>3</v>
      </c>
      <c r="N437" s="205">
        <v>3</v>
      </c>
      <c r="O437" s="205">
        <v>3</v>
      </c>
      <c r="P437" s="205">
        <v>2</v>
      </c>
      <c r="Q437" s="207" t="s">
        <v>83</v>
      </c>
    </row>
    <row r="438" spans="1:17" s="272" customFormat="1" ht="15" customHeight="1">
      <c r="A438" s="361"/>
      <c r="B438" s="353"/>
      <c r="C438" s="356"/>
      <c r="D438" s="195" t="s">
        <v>94</v>
      </c>
      <c r="E438" s="184">
        <v>1030976.7</v>
      </c>
      <c r="F438" s="184">
        <v>1045314.7</v>
      </c>
      <c r="G438" s="184"/>
      <c r="H438" s="184">
        <v>1036063.623</v>
      </c>
      <c r="I438" s="229">
        <f t="shared" si="112"/>
        <v>99.114995991159418</v>
      </c>
      <c r="J438" s="205"/>
      <c r="K438" s="205"/>
      <c r="L438" s="230"/>
      <c r="M438" s="205"/>
      <c r="N438" s="205"/>
      <c r="O438" s="205"/>
      <c r="P438" s="205"/>
      <c r="Q438" s="209"/>
    </row>
    <row r="439" spans="1:17" s="272" customFormat="1" ht="15" customHeight="1">
      <c r="A439" s="361"/>
      <c r="B439" s="353"/>
      <c r="C439" s="356"/>
      <c r="D439" s="195" t="s">
        <v>93</v>
      </c>
      <c r="E439" s="184">
        <v>136242.084</v>
      </c>
      <c r="F439" s="184">
        <v>148018.12700000001</v>
      </c>
      <c r="G439" s="184"/>
      <c r="H439" s="184">
        <v>146391.06700000001</v>
      </c>
      <c r="I439" s="229">
        <f t="shared" si="112"/>
        <v>98.900769768556799</v>
      </c>
      <c r="J439" s="205"/>
      <c r="K439" s="205"/>
      <c r="L439" s="230"/>
      <c r="M439" s="205"/>
      <c r="N439" s="205"/>
      <c r="O439" s="205"/>
      <c r="P439" s="205"/>
      <c r="Q439" s="209"/>
    </row>
    <row r="440" spans="1:17" s="272" customFormat="1" ht="15" customHeight="1">
      <c r="A440" s="361"/>
      <c r="B440" s="353"/>
      <c r="C440" s="356"/>
      <c r="D440" s="195" t="s">
        <v>105</v>
      </c>
      <c r="E440" s="184">
        <v>13227.566000000001</v>
      </c>
      <c r="F440" s="184">
        <v>13227.566000000001</v>
      </c>
      <c r="G440" s="184"/>
      <c r="H440" s="184">
        <v>14123.326999999999</v>
      </c>
      <c r="I440" s="229">
        <f t="shared" si="112"/>
        <v>106.77192614272344</v>
      </c>
      <c r="J440" s="205"/>
      <c r="K440" s="205"/>
      <c r="L440" s="230"/>
      <c r="M440" s="205"/>
      <c r="N440" s="205"/>
      <c r="O440" s="205"/>
      <c r="P440" s="205"/>
      <c r="Q440" s="209"/>
    </row>
    <row r="441" spans="1:17" s="272" customFormat="1" ht="21" customHeight="1">
      <c r="A441" s="362"/>
      <c r="B441" s="354"/>
      <c r="C441" s="357"/>
      <c r="D441" s="195" t="s">
        <v>104</v>
      </c>
      <c r="E441" s="184">
        <v>36001.572</v>
      </c>
      <c r="F441" s="184">
        <v>36001.572</v>
      </c>
      <c r="G441" s="184"/>
      <c r="H441" s="184">
        <v>37879.366000000002</v>
      </c>
      <c r="I441" s="229">
        <f t="shared" si="112"/>
        <v>105.21586668493255</v>
      </c>
      <c r="J441" s="205"/>
      <c r="K441" s="205"/>
      <c r="L441" s="230"/>
      <c r="M441" s="205"/>
      <c r="N441" s="205"/>
      <c r="O441" s="205"/>
      <c r="P441" s="205"/>
      <c r="Q441" s="209"/>
    </row>
    <row r="442" spans="1:17" s="199" customFormat="1" ht="15" customHeight="1">
      <c r="A442" s="305">
        <v>21</v>
      </c>
      <c r="B442" s="317" t="s">
        <v>207</v>
      </c>
      <c r="C442" s="309" t="s">
        <v>24</v>
      </c>
      <c r="D442" s="177" t="s">
        <v>92</v>
      </c>
      <c r="E442" s="178">
        <f>E443+E444</f>
        <v>2070</v>
      </c>
      <c r="F442" s="178">
        <f>F443+F444</f>
        <v>2070</v>
      </c>
      <c r="G442" s="228">
        <f t="shared" ref="G442:G449" si="118">F442-E442</f>
        <v>0</v>
      </c>
      <c r="H442" s="178">
        <f>H443+H444</f>
        <v>2070</v>
      </c>
      <c r="I442" s="181">
        <f t="shared" ref="I442:I444" si="119">H442/F442*100</f>
        <v>100</v>
      </c>
      <c r="J442" s="180">
        <v>7</v>
      </c>
      <c r="K442" s="180">
        <v>7</v>
      </c>
      <c r="L442" s="234">
        <f t="shared" ref="L442" si="120">K442/J442*100</f>
        <v>100</v>
      </c>
      <c r="M442" s="180">
        <v>11</v>
      </c>
      <c r="N442" s="180">
        <v>11</v>
      </c>
      <c r="O442" s="180">
        <v>15</v>
      </c>
      <c r="P442" s="180">
        <v>15</v>
      </c>
      <c r="Q442" s="364" t="s">
        <v>222</v>
      </c>
    </row>
    <row r="443" spans="1:17" s="199" customFormat="1" ht="15" customHeight="1">
      <c r="A443" s="305"/>
      <c r="B443" s="317"/>
      <c r="C443" s="309"/>
      <c r="D443" s="182" t="s">
        <v>94</v>
      </c>
      <c r="E443" s="183">
        <v>1800.9</v>
      </c>
      <c r="F443" s="183">
        <v>1800.9</v>
      </c>
      <c r="G443" s="183">
        <v>1800.9</v>
      </c>
      <c r="H443" s="183">
        <v>1800.9</v>
      </c>
      <c r="I443" s="188">
        <f t="shared" si="119"/>
        <v>100</v>
      </c>
      <c r="J443" s="180"/>
      <c r="K443" s="180"/>
      <c r="L443" s="230"/>
      <c r="M443" s="180"/>
      <c r="N443" s="180"/>
      <c r="O443" s="180"/>
      <c r="P443" s="180"/>
      <c r="Q443" s="365"/>
    </row>
    <row r="444" spans="1:17" s="199" customFormat="1" ht="87.75" customHeight="1">
      <c r="A444" s="305"/>
      <c r="B444" s="317"/>
      <c r="C444" s="309"/>
      <c r="D444" s="182" t="s">
        <v>93</v>
      </c>
      <c r="E444" s="183">
        <v>269.10000000000002</v>
      </c>
      <c r="F444" s="183">
        <v>269.10000000000002</v>
      </c>
      <c r="G444" s="183">
        <v>269.10000000000002</v>
      </c>
      <c r="H444" s="183">
        <v>269.10000000000002</v>
      </c>
      <c r="I444" s="188">
        <f t="shared" si="119"/>
        <v>100</v>
      </c>
      <c r="J444" s="193"/>
      <c r="K444" s="193"/>
      <c r="L444" s="193"/>
      <c r="M444" s="193"/>
      <c r="N444" s="193"/>
      <c r="O444" s="193"/>
      <c r="P444" s="193"/>
      <c r="Q444" s="365"/>
    </row>
    <row r="445" spans="1:17" s="199" customFormat="1" ht="22.5" customHeight="1">
      <c r="A445" s="305">
        <v>22</v>
      </c>
      <c r="B445" s="317" t="s">
        <v>98</v>
      </c>
      <c r="C445" s="309" t="s">
        <v>185</v>
      </c>
      <c r="D445" s="178" t="s">
        <v>92</v>
      </c>
      <c r="E445" s="178">
        <f>E446+E447+E448+E449</f>
        <v>2593228.0890000002</v>
      </c>
      <c r="F445" s="178">
        <f>F446+F447+F448+F449</f>
        <v>2580705.4409999996</v>
      </c>
      <c r="G445" s="228">
        <f t="shared" si="118"/>
        <v>-12522.64800000051</v>
      </c>
      <c r="H445" s="178">
        <f>H446+H447+H448+H449</f>
        <v>2437341.3539999998</v>
      </c>
      <c r="I445" s="181">
        <f>H445/F445*100</f>
        <v>94.444771389932541</v>
      </c>
      <c r="J445" s="180">
        <v>51</v>
      </c>
      <c r="K445" s="180">
        <v>51</v>
      </c>
      <c r="L445" s="181">
        <f>K445/J445*100</f>
        <v>100</v>
      </c>
      <c r="M445" s="180">
        <v>8</v>
      </c>
      <c r="N445" s="180">
        <v>8</v>
      </c>
      <c r="O445" s="180">
        <v>41</v>
      </c>
      <c r="P445" s="180">
        <v>41</v>
      </c>
      <c r="Q445" s="324" t="s">
        <v>126</v>
      </c>
    </row>
    <row r="446" spans="1:17" s="199" customFormat="1" ht="22.5" customHeight="1">
      <c r="A446" s="305"/>
      <c r="B446" s="317"/>
      <c r="C446" s="309"/>
      <c r="D446" s="182" t="s">
        <v>94</v>
      </c>
      <c r="E446" s="183">
        <v>1191527.7</v>
      </c>
      <c r="F446" s="183">
        <v>1177983.548</v>
      </c>
      <c r="G446" s="184">
        <f t="shared" si="118"/>
        <v>-13544.152000000002</v>
      </c>
      <c r="H446" s="183">
        <v>1177643.0819999999</v>
      </c>
      <c r="I446" s="188">
        <f t="shared" ref="I446:I468" si="121">H446/F446*100</f>
        <v>99.971097558995794</v>
      </c>
      <c r="J446" s="187">
        <v>9</v>
      </c>
      <c r="K446" s="187">
        <v>9</v>
      </c>
      <c r="L446" s="235"/>
      <c r="M446" s="187"/>
      <c r="N446" s="187"/>
      <c r="O446" s="187"/>
      <c r="P446" s="187"/>
      <c r="Q446" s="325"/>
    </row>
    <row r="447" spans="1:17" s="199" customFormat="1" ht="22.5" customHeight="1">
      <c r="A447" s="305"/>
      <c r="B447" s="317"/>
      <c r="C447" s="309"/>
      <c r="D447" s="182" t="s">
        <v>93</v>
      </c>
      <c r="E447" s="183">
        <v>1170189.0889999999</v>
      </c>
      <c r="F447" s="183">
        <v>1171474.308</v>
      </c>
      <c r="G447" s="184">
        <f t="shared" si="118"/>
        <v>1285.219000000041</v>
      </c>
      <c r="H447" s="183">
        <v>1116534.145</v>
      </c>
      <c r="I447" s="188">
        <f t="shared" si="121"/>
        <v>95.310169192374644</v>
      </c>
      <c r="J447" s="187"/>
      <c r="K447" s="187"/>
      <c r="L447" s="235"/>
      <c r="M447" s="187"/>
      <c r="N447" s="187"/>
      <c r="O447" s="187"/>
      <c r="P447" s="187"/>
      <c r="Q447" s="325"/>
    </row>
    <row r="448" spans="1:17" s="199" customFormat="1" ht="22.5" customHeight="1">
      <c r="A448" s="305"/>
      <c r="B448" s="317"/>
      <c r="C448" s="309"/>
      <c r="D448" s="182" t="s">
        <v>105</v>
      </c>
      <c r="E448" s="183">
        <v>137021.49</v>
      </c>
      <c r="F448" s="183">
        <v>136757.77499999999</v>
      </c>
      <c r="G448" s="184">
        <f t="shared" si="118"/>
        <v>-263.71499999999651</v>
      </c>
      <c r="H448" s="183">
        <v>136189.272</v>
      </c>
      <c r="I448" s="188">
        <f t="shared" ref="I448" si="122">H448/F448*100</f>
        <v>99.58429932045911</v>
      </c>
      <c r="J448" s="187"/>
      <c r="K448" s="187"/>
      <c r="L448" s="235"/>
      <c r="M448" s="187"/>
      <c r="N448" s="187"/>
      <c r="O448" s="187"/>
      <c r="P448" s="187"/>
      <c r="Q448" s="325"/>
    </row>
    <row r="449" spans="1:17" s="199" customFormat="1" ht="22.5" customHeight="1">
      <c r="A449" s="305"/>
      <c r="B449" s="317"/>
      <c r="C449" s="309"/>
      <c r="D449" s="182" t="s">
        <v>104</v>
      </c>
      <c r="E449" s="183">
        <v>94489.81</v>
      </c>
      <c r="F449" s="183">
        <v>94489.81</v>
      </c>
      <c r="G449" s="184">
        <f t="shared" si="118"/>
        <v>0</v>
      </c>
      <c r="H449" s="183">
        <v>6974.8549999999996</v>
      </c>
      <c r="I449" s="188">
        <f t="shared" si="121"/>
        <v>7.3815949042547553</v>
      </c>
      <c r="J449" s="187"/>
      <c r="K449" s="187"/>
      <c r="L449" s="235"/>
      <c r="M449" s="187"/>
      <c r="N449" s="187"/>
      <c r="O449" s="187"/>
      <c r="P449" s="187"/>
      <c r="Q449" s="326"/>
    </row>
    <row r="450" spans="1:17" s="199" customFormat="1" ht="22.5" customHeight="1">
      <c r="A450" s="305"/>
      <c r="B450" s="307" t="s">
        <v>69</v>
      </c>
      <c r="C450" s="310" t="s">
        <v>185</v>
      </c>
      <c r="D450" s="182" t="s">
        <v>92</v>
      </c>
      <c r="E450" s="183">
        <f>E451+E452+E453</f>
        <v>2020126.9250000003</v>
      </c>
      <c r="F450" s="183">
        <f>F451+F452+F453</f>
        <v>2007244.3689999999</v>
      </c>
      <c r="G450" s="183">
        <f t="shared" ref="G450" si="123">G451+G453</f>
        <v>-8978.4000000000233</v>
      </c>
      <c r="H450" s="183">
        <f>H451+H452+H453</f>
        <v>1952029.2210000001</v>
      </c>
      <c r="I450" s="188">
        <f t="shared" si="121"/>
        <v>97.249206481644904</v>
      </c>
      <c r="J450" s="187">
        <v>15</v>
      </c>
      <c r="K450" s="187">
        <v>15</v>
      </c>
      <c r="L450" s="191">
        <f t="shared" ref="L450:L469" si="124">K450/J450*100</f>
        <v>100</v>
      </c>
      <c r="M450" s="187">
        <v>2</v>
      </c>
      <c r="N450" s="187">
        <v>2</v>
      </c>
      <c r="O450" s="187">
        <v>14</v>
      </c>
      <c r="P450" s="187">
        <v>14</v>
      </c>
      <c r="Q450" s="189" t="s">
        <v>83</v>
      </c>
    </row>
    <row r="451" spans="1:17" s="199" customFormat="1" ht="22.5" customHeight="1">
      <c r="A451" s="305"/>
      <c r="B451" s="307"/>
      <c r="C451" s="310"/>
      <c r="D451" s="182" t="s">
        <v>94</v>
      </c>
      <c r="E451" s="183">
        <v>978776</v>
      </c>
      <c r="F451" s="183">
        <v>969797.6</v>
      </c>
      <c r="G451" s="184">
        <f t="shared" ref="G451:G488" si="125">F451-E451</f>
        <v>-8978.4000000000233</v>
      </c>
      <c r="H451" s="183">
        <v>969797.41500000004</v>
      </c>
      <c r="I451" s="188">
        <f t="shared" si="121"/>
        <v>99.999980923854636</v>
      </c>
      <c r="J451" s="187"/>
      <c r="K451" s="187"/>
      <c r="L451" s="201"/>
      <c r="M451" s="187"/>
      <c r="N451" s="187"/>
      <c r="O451" s="187"/>
      <c r="P451" s="187"/>
      <c r="Q451" s="189"/>
    </row>
    <row r="452" spans="1:17" s="199" customFormat="1" ht="22.5" customHeight="1">
      <c r="A452" s="305"/>
      <c r="B452" s="307"/>
      <c r="C452" s="310"/>
      <c r="D452" s="182" t="s">
        <v>93</v>
      </c>
      <c r="E452" s="183">
        <v>918036.69700000004</v>
      </c>
      <c r="F452" s="183">
        <v>914132.54099999997</v>
      </c>
      <c r="G452" s="184">
        <f t="shared" si="125"/>
        <v>-3904.1560000000754</v>
      </c>
      <c r="H452" s="183">
        <v>859461.09699999995</v>
      </c>
      <c r="I452" s="188">
        <f t="shared" ref="I452:I453" si="126">H452/F452*100</f>
        <v>94.019308847687114</v>
      </c>
      <c r="J452" s="187"/>
      <c r="K452" s="187"/>
      <c r="L452" s="201"/>
      <c r="M452" s="187"/>
      <c r="N452" s="187"/>
      <c r="O452" s="187"/>
      <c r="P452" s="187"/>
      <c r="Q452" s="189"/>
    </row>
    <row r="453" spans="1:17" s="199" customFormat="1" ht="22.5" customHeight="1">
      <c r="A453" s="305"/>
      <c r="B453" s="307"/>
      <c r="C453" s="310"/>
      <c r="D453" s="182" t="s">
        <v>105</v>
      </c>
      <c r="E453" s="183">
        <v>123314.228</v>
      </c>
      <c r="F453" s="183">
        <v>123314.228</v>
      </c>
      <c r="G453" s="184">
        <f t="shared" si="125"/>
        <v>0</v>
      </c>
      <c r="H453" s="183">
        <v>122770.709</v>
      </c>
      <c r="I453" s="188">
        <f t="shared" si="126"/>
        <v>99.559240641720592</v>
      </c>
      <c r="J453" s="187"/>
      <c r="K453" s="187"/>
      <c r="L453" s="201"/>
      <c r="M453" s="187"/>
      <c r="N453" s="187"/>
      <c r="O453" s="187"/>
      <c r="P453" s="187"/>
      <c r="Q453" s="189"/>
    </row>
    <row r="454" spans="1:17" s="199" customFormat="1" ht="22.5" customHeight="1">
      <c r="A454" s="305"/>
      <c r="B454" s="307" t="s">
        <v>70</v>
      </c>
      <c r="C454" s="310" t="s">
        <v>185</v>
      </c>
      <c r="D454" s="182" t="s">
        <v>92</v>
      </c>
      <c r="E454" s="183">
        <f>E455+E456+E457</f>
        <v>64596.146999999997</v>
      </c>
      <c r="F454" s="183">
        <f>F455+F456+F457</f>
        <v>63744.046999999999</v>
      </c>
      <c r="G454" s="184">
        <f t="shared" si="125"/>
        <v>-852.09999999999854</v>
      </c>
      <c r="H454" s="183">
        <f>H455+H456+H457</f>
        <v>63744.019</v>
      </c>
      <c r="I454" s="188">
        <f t="shared" si="121"/>
        <v>99.999956074329575</v>
      </c>
      <c r="J454" s="187">
        <v>6</v>
      </c>
      <c r="K454" s="187">
        <v>6</v>
      </c>
      <c r="L454" s="191">
        <f t="shared" si="124"/>
        <v>100</v>
      </c>
      <c r="M454" s="187">
        <v>2</v>
      </c>
      <c r="N454" s="187">
        <v>2</v>
      </c>
      <c r="O454" s="187">
        <v>9</v>
      </c>
      <c r="P454" s="187">
        <v>9</v>
      </c>
      <c r="Q454" s="189" t="s">
        <v>83</v>
      </c>
    </row>
    <row r="455" spans="1:17" s="199" customFormat="1" ht="22.5" customHeight="1">
      <c r="A455" s="305"/>
      <c r="B455" s="307"/>
      <c r="C455" s="310"/>
      <c r="D455" s="182" t="s">
        <v>94</v>
      </c>
      <c r="E455" s="183">
        <v>38748.199999999997</v>
      </c>
      <c r="F455" s="183">
        <v>37896.1</v>
      </c>
      <c r="G455" s="184">
        <f t="shared" si="125"/>
        <v>-852.09999999999854</v>
      </c>
      <c r="H455" s="183">
        <v>37896.072999999997</v>
      </c>
      <c r="I455" s="188">
        <f t="shared" si="121"/>
        <v>99.999928752562923</v>
      </c>
      <c r="J455" s="187"/>
      <c r="K455" s="187"/>
      <c r="L455" s="191"/>
      <c r="M455" s="187"/>
      <c r="N455" s="187"/>
      <c r="O455" s="187"/>
      <c r="P455" s="187"/>
      <c r="Q455" s="189"/>
    </row>
    <row r="456" spans="1:17" s="199" customFormat="1" ht="22.5" customHeight="1">
      <c r="A456" s="305"/>
      <c r="B456" s="307"/>
      <c r="C456" s="310"/>
      <c r="D456" s="182" t="s">
        <v>93</v>
      </c>
      <c r="E456" s="183">
        <v>25847.947</v>
      </c>
      <c r="F456" s="183">
        <v>25847.947</v>
      </c>
      <c r="G456" s="184">
        <f t="shared" si="125"/>
        <v>0</v>
      </c>
      <c r="H456" s="183">
        <v>25847.946</v>
      </c>
      <c r="I456" s="188">
        <f t="shared" si="121"/>
        <v>99.999996131220797</v>
      </c>
      <c r="J456" s="187"/>
      <c r="K456" s="187"/>
      <c r="L456" s="191"/>
      <c r="M456" s="187"/>
      <c r="N456" s="187"/>
      <c r="O456" s="187"/>
      <c r="P456" s="187"/>
      <c r="Q456" s="189"/>
    </row>
    <row r="457" spans="1:17" s="199" customFormat="1" ht="22.5" hidden="1" customHeight="1">
      <c r="A457" s="305"/>
      <c r="B457" s="307"/>
      <c r="C457" s="310"/>
      <c r="D457" s="182" t="s">
        <v>105</v>
      </c>
      <c r="E457" s="183">
        <v>0</v>
      </c>
      <c r="F457" s="183">
        <v>0</v>
      </c>
      <c r="G457" s="184">
        <f t="shared" si="125"/>
        <v>0</v>
      </c>
      <c r="H457" s="183">
        <v>0</v>
      </c>
      <c r="I457" s="188" t="s">
        <v>117</v>
      </c>
      <c r="J457" s="187"/>
      <c r="K457" s="187"/>
      <c r="L457" s="191"/>
      <c r="M457" s="187"/>
      <c r="N457" s="187"/>
      <c r="O457" s="187"/>
      <c r="P457" s="187"/>
      <c r="Q457" s="189"/>
    </row>
    <row r="458" spans="1:17" s="199" customFormat="1" ht="22.5" customHeight="1">
      <c r="A458" s="305"/>
      <c r="B458" s="307" t="s">
        <v>146</v>
      </c>
      <c r="C458" s="310" t="s">
        <v>185</v>
      </c>
      <c r="D458" s="182" t="s">
        <v>92</v>
      </c>
      <c r="E458" s="183">
        <f>E459+E460</f>
        <v>147405.99799999999</v>
      </c>
      <c r="F458" s="183">
        <f>F459+F460</f>
        <v>151868.204</v>
      </c>
      <c r="G458" s="184">
        <f t="shared" si="125"/>
        <v>4462.2060000000056</v>
      </c>
      <c r="H458" s="183">
        <f>H459+H460</f>
        <v>151713.18799999999</v>
      </c>
      <c r="I458" s="188">
        <f t="shared" si="121"/>
        <v>99.897927284370851</v>
      </c>
      <c r="J458" s="187">
        <v>3</v>
      </c>
      <c r="K458" s="187">
        <v>3</v>
      </c>
      <c r="L458" s="191">
        <f t="shared" si="124"/>
        <v>100</v>
      </c>
      <c r="M458" s="187">
        <v>1</v>
      </c>
      <c r="N458" s="187">
        <v>1</v>
      </c>
      <c r="O458" s="187">
        <v>4</v>
      </c>
      <c r="P458" s="187">
        <v>4</v>
      </c>
      <c r="Q458" s="189" t="s">
        <v>83</v>
      </c>
    </row>
    <row r="459" spans="1:17" s="199" customFormat="1" ht="22.5" customHeight="1">
      <c r="A459" s="305"/>
      <c r="B459" s="307"/>
      <c r="C459" s="310"/>
      <c r="D459" s="182" t="s">
        <v>94</v>
      </c>
      <c r="E459" s="183">
        <v>0</v>
      </c>
      <c r="F459" s="183">
        <v>0</v>
      </c>
      <c r="G459" s="184">
        <f t="shared" si="125"/>
        <v>0</v>
      </c>
      <c r="H459" s="183">
        <v>0</v>
      </c>
      <c r="I459" s="188" t="s">
        <v>117</v>
      </c>
      <c r="J459" s="187"/>
      <c r="K459" s="187"/>
      <c r="L459" s="191"/>
      <c r="M459" s="187"/>
      <c r="N459" s="187"/>
      <c r="O459" s="187"/>
      <c r="P459" s="187"/>
      <c r="Q459" s="189"/>
    </row>
    <row r="460" spans="1:17" s="199" customFormat="1" ht="25.5" customHeight="1">
      <c r="A460" s="305"/>
      <c r="B460" s="307"/>
      <c r="C460" s="310"/>
      <c r="D460" s="182" t="s">
        <v>93</v>
      </c>
      <c r="E460" s="183">
        <v>147405.99799999999</v>
      </c>
      <c r="F460" s="183">
        <v>151868.204</v>
      </c>
      <c r="G460" s="184">
        <f t="shared" si="125"/>
        <v>4462.2060000000056</v>
      </c>
      <c r="H460" s="183">
        <v>151713.18799999999</v>
      </c>
      <c r="I460" s="188">
        <f t="shared" si="121"/>
        <v>99.897927284370851</v>
      </c>
      <c r="J460" s="187"/>
      <c r="K460" s="187"/>
      <c r="L460" s="191"/>
      <c r="M460" s="187"/>
      <c r="N460" s="187"/>
      <c r="O460" s="187"/>
      <c r="P460" s="187"/>
      <c r="Q460" s="189"/>
    </row>
    <row r="461" spans="1:17" s="199" customFormat="1" ht="22.5" customHeight="1">
      <c r="A461" s="305"/>
      <c r="B461" s="307" t="s">
        <v>166</v>
      </c>
      <c r="C461" s="359" t="s">
        <v>189</v>
      </c>
      <c r="D461" s="182" t="s">
        <v>92</v>
      </c>
      <c r="E461" s="183">
        <f>E462+E463+E464+E465</f>
        <v>308947.83199999999</v>
      </c>
      <c r="F461" s="183">
        <f>F462+F463+F464+F465</f>
        <v>304967.96799999999</v>
      </c>
      <c r="G461" s="184">
        <f t="shared" si="125"/>
        <v>-3979.8640000000014</v>
      </c>
      <c r="H461" s="183">
        <f>H462+H463+H464+H465</f>
        <v>217005.758</v>
      </c>
      <c r="I461" s="188">
        <f t="shared" si="121"/>
        <v>71.156901960274084</v>
      </c>
      <c r="J461" s="187">
        <v>4</v>
      </c>
      <c r="K461" s="187">
        <v>4</v>
      </c>
      <c r="L461" s="191">
        <f t="shared" si="124"/>
        <v>100</v>
      </c>
      <c r="M461" s="187">
        <v>2</v>
      </c>
      <c r="N461" s="187">
        <v>2</v>
      </c>
      <c r="O461" s="187">
        <v>2</v>
      </c>
      <c r="P461" s="187">
        <v>2</v>
      </c>
      <c r="Q461" s="189" t="s">
        <v>83</v>
      </c>
    </row>
    <row r="462" spans="1:17" s="199" customFormat="1" ht="22.5" customHeight="1">
      <c r="A462" s="305"/>
      <c r="B462" s="307"/>
      <c r="C462" s="359"/>
      <c r="D462" s="182" t="s">
        <v>94</v>
      </c>
      <c r="E462" s="183">
        <v>165031.1</v>
      </c>
      <c r="F462" s="183">
        <v>161317.448</v>
      </c>
      <c r="G462" s="184">
        <f t="shared" si="125"/>
        <v>-3713.6520000000019</v>
      </c>
      <c r="H462" s="183">
        <v>160977.31099999999</v>
      </c>
      <c r="I462" s="188">
        <f t="shared" si="121"/>
        <v>99.789150520159481</v>
      </c>
      <c r="J462" s="187"/>
      <c r="K462" s="187"/>
      <c r="L462" s="236"/>
      <c r="M462" s="187"/>
      <c r="N462" s="187"/>
      <c r="O462" s="187"/>
      <c r="P462" s="187"/>
      <c r="Q462" s="192"/>
    </row>
    <row r="463" spans="1:17" s="199" customFormat="1" ht="22.5" customHeight="1">
      <c r="A463" s="305"/>
      <c r="B463" s="307"/>
      <c r="C463" s="359"/>
      <c r="D463" s="182" t="s">
        <v>93</v>
      </c>
      <c r="E463" s="183">
        <v>35719.660000000003</v>
      </c>
      <c r="F463" s="183">
        <v>35717.163</v>
      </c>
      <c r="G463" s="184">
        <f t="shared" si="125"/>
        <v>-2.4970000000030268</v>
      </c>
      <c r="H463" s="183">
        <v>35635.029000000002</v>
      </c>
      <c r="I463" s="188">
        <f t="shared" si="121"/>
        <v>99.770043326229469</v>
      </c>
      <c r="J463" s="187"/>
      <c r="K463" s="187"/>
      <c r="L463" s="235"/>
      <c r="M463" s="187"/>
      <c r="N463" s="187"/>
      <c r="O463" s="187"/>
      <c r="P463" s="187"/>
      <c r="Q463" s="192"/>
    </row>
    <row r="464" spans="1:17" s="199" customFormat="1" ht="22.5" customHeight="1">
      <c r="A464" s="305"/>
      <c r="B464" s="307"/>
      <c r="C464" s="359"/>
      <c r="D464" s="182" t="s">
        <v>105</v>
      </c>
      <c r="E464" s="183">
        <v>13707.262000000001</v>
      </c>
      <c r="F464" s="183">
        <v>13443.547</v>
      </c>
      <c r="G464" s="184">
        <f t="shared" si="125"/>
        <v>-263.71500000000015</v>
      </c>
      <c r="H464" s="183">
        <v>13418.563</v>
      </c>
      <c r="I464" s="188">
        <f t="shared" ref="I464" si="127">H464/F464*100</f>
        <v>99.814156189583002</v>
      </c>
      <c r="J464" s="187"/>
      <c r="K464" s="187"/>
      <c r="L464" s="235"/>
      <c r="M464" s="187"/>
      <c r="N464" s="187"/>
      <c r="O464" s="187"/>
      <c r="P464" s="187"/>
      <c r="Q464" s="192"/>
    </row>
    <row r="465" spans="1:17" s="199" customFormat="1" ht="22.5" customHeight="1">
      <c r="A465" s="305"/>
      <c r="B465" s="307"/>
      <c r="C465" s="359"/>
      <c r="D465" s="182" t="s">
        <v>104</v>
      </c>
      <c r="E465" s="183">
        <v>94489.81</v>
      </c>
      <c r="F465" s="183">
        <v>94489.81</v>
      </c>
      <c r="G465" s="184">
        <f t="shared" si="125"/>
        <v>0</v>
      </c>
      <c r="H465" s="183">
        <v>6974.8549999999996</v>
      </c>
      <c r="I465" s="188">
        <f t="shared" si="121"/>
        <v>7.3815949042547553</v>
      </c>
      <c r="J465" s="187"/>
      <c r="K465" s="187"/>
      <c r="L465" s="235"/>
      <c r="M465" s="187"/>
      <c r="N465" s="187"/>
      <c r="O465" s="187"/>
      <c r="P465" s="187"/>
      <c r="Q465" s="192"/>
    </row>
    <row r="466" spans="1:17" s="199" customFormat="1" ht="22.5" customHeight="1">
      <c r="A466" s="305"/>
      <c r="B466" s="307" t="s">
        <v>71</v>
      </c>
      <c r="C466" s="310" t="s">
        <v>185</v>
      </c>
      <c r="D466" s="182" t="s">
        <v>92</v>
      </c>
      <c r="E466" s="183">
        <f>E467+E468</f>
        <v>52151.186999999998</v>
      </c>
      <c r="F466" s="183">
        <f>F467+F468</f>
        <v>52880.853000000003</v>
      </c>
      <c r="G466" s="184">
        <f t="shared" si="125"/>
        <v>729.66600000000471</v>
      </c>
      <c r="H466" s="183">
        <f>H467+H468</f>
        <v>52849.168000000005</v>
      </c>
      <c r="I466" s="188">
        <f t="shared" si="121"/>
        <v>99.940082282712055</v>
      </c>
      <c r="J466" s="187">
        <v>14</v>
      </c>
      <c r="K466" s="187">
        <v>14</v>
      </c>
      <c r="L466" s="191">
        <f t="shared" si="124"/>
        <v>100</v>
      </c>
      <c r="M466" s="187">
        <v>1</v>
      </c>
      <c r="N466" s="187">
        <v>1</v>
      </c>
      <c r="O466" s="187">
        <v>12</v>
      </c>
      <c r="P466" s="187">
        <v>12</v>
      </c>
      <c r="Q466" s="192" t="s">
        <v>83</v>
      </c>
    </row>
    <row r="467" spans="1:17" s="199" customFormat="1" ht="22.5" customHeight="1">
      <c r="A467" s="305"/>
      <c r="B467" s="307"/>
      <c r="C467" s="310"/>
      <c r="D467" s="182" t="s">
        <v>94</v>
      </c>
      <c r="E467" s="183">
        <v>8972.4</v>
      </c>
      <c r="F467" s="183">
        <v>8972.4</v>
      </c>
      <c r="G467" s="184">
        <f t="shared" si="125"/>
        <v>0</v>
      </c>
      <c r="H467" s="183">
        <v>8972.2829999999994</v>
      </c>
      <c r="I467" s="188">
        <f t="shared" si="121"/>
        <v>99.998696001069945</v>
      </c>
      <c r="J467" s="187"/>
      <c r="K467" s="187"/>
      <c r="L467" s="181"/>
      <c r="M467" s="187"/>
      <c r="N467" s="187"/>
      <c r="O467" s="187"/>
      <c r="P467" s="187"/>
      <c r="Q467" s="192"/>
    </row>
    <row r="468" spans="1:17" s="199" customFormat="1" ht="22.5" customHeight="1">
      <c r="A468" s="305"/>
      <c r="B468" s="307"/>
      <c r="C468" s="310"/>
      <c r="D468" s="182" t="s">
        <v>93</v>
      </c>
      <c r="E468" s="183">
        <v>43178.786999999997</v>
      </c>
      <c r="F468" s="183">
        <v>43908.453000000001</v>
      </c>
      <c r="G468" s="184">
        <f t="shared" si="125"/>
        <v>729.66600000000471</v>
      </c>
      <c r="H468" s="183">
        <v>43876.885000000002</v>
      </c>
      <c r="I468" s="188">
        <f t="shared" si="121"/>
        <v>99.928104959653226</v>
      </c>
      <c r="J468" s="187"/>
      <c r="K468" s="187"/>
      <c r="L468" s="181"/>
      <c r="M468" s="187"/>
      <c r="N468" s="187"/>
      <c r="O468" s="187"/>
      <c r="P468" s="187"/>
      <c r="Q468" s="189"/>
    </row>
    <row r="469" spans="1:17" s="198" customFormat="1" ht="15" customHeight="1">
      <c r="A469" s="305">
        <v>23</v>
      </c>
      <c r="B469" s="317" t="s">
        <v>72</v>
      </c>
      <c r="C469" s="309" t="s">
        <v>185</v>
      </c>
      <c r="D469" s="177" t="s">
        <v>92</v>
      </c>
      <c r="E469" s="178">
        <f>E470+E471+E472</f>
        <v>230113.99900000001</v>
      </c>
      <c r="F469" s="178">
        <f>F470+F471+F472</f>
        <v>230825.79200000002</v>
      </c>
      <c r="G469" s="228">
        <f t="shared" si="125"/>
        <v>711.79300000000512</v>
      </c>
      <c r="H469" s="178">
        <f>H470+H471+H472</f>
        <v>238845.33600000001</v>
      </c>
      <c r="I469" s="181">
        <f>H469/F469*100</f>
        <v>103.47428419091051</v>
      </c>
      <c r="J469" s="180">
        <v>19</v>
      </c>
      <c r="K469" s="180">
        <v>16</v>
      </c>
      <c r="L469" s="181">
        <f t="shared" si="124"/>
        <v>84.210526315789465</v>
      </c>
      <c r="M469" s="180">
        <v>6</v>
      </c>
      <c r="N469" s="180">
        <v>6</v>
      </c>
      <c r="O469" s="180">
        <v>14</v>
      </c>
      <c r="P469" s="180">
        <v>13</v>
      </c>
      <c r="Q469" s="324" t="s">
        <v>126</v>
      </c>
    </row>
    <row r="470" spans="1:17" s="198" customFormat="1" ht="15" customHeight="1">
      <c r="A470" s="305"/>
      <c r="B470" s="317"/>
      <c r="C470" s="309"/>
      <c r="D470" s="182" t="s">
        <v>94</v>
      </c>
      <c r="E470" s="183">
        <v>99011.1</v>
      </c>
      <c r="F470" s="183">
        <v>99011.1</v>
      </c>
      <c r="G470" s="184">
        <f t="shared" si="125"/>
        <v>0</v>
      </c>
      <c r="H470" s="183">
        <v>98982.774000000005</v>
      </c>
      <c r="I470" s="188">
        <f>H470/F470*100</f>
        <v>99.971391086453949</v>
      </c>
      <c r="J470" s="187">
        <v>4</v>
      </c>
      <c r="K470" s="187">
        <v>2</v>
      </c>
      <c r="L470" s="191"/>
      <c r="M470" s="180"/>
      <c r="N470" s="180"/>
      <c r="O470" s="180"/>
      <c r="P470" s="180"/>
      <c r="Q470" s="325"/>
    </row>
    <row r="471" spans="1:17" s="198" customFormat="1" ht="15" customHeight="1">
      <c r="A471" s="305"/>
      <c r="B471" s="317"/>
      <c r="C471" s="309"/>
      <c r="D471" s="182" t="s">
        <v>93</v>
      </c>
      <c r="E471" s="183">
        <v>68777.608999999997</v>
      </c>
      <c r="F471" s="183">
        <v>69489.402000000002</v>
      </c>
      <c r="G471" s="184">
        <f t="shared" si="125"/>
        <v>711.79300000000512</v>
      </c>
      <c r="H471" s="183">
        <v>69289.054999999993</v>
      </c>
      <c r="I471" s="188">
        <f t="shared" ref="I471:I479" si="128">H471/F471*100</f>
        <v>99.711686970626104</v>
      </c>
      <c r="J471" s="180"/>
      <c r="K471" s="180"/>
      <c r="L471" s="191"/>
      <c r="M471" s="180"/>
      <c r="N471" s="180"/>
      <c r="O471" s="180"/>
      <c r="P471" s="180"/>
      <c r="Q471" s="325"/>
    </row>
    <row r="472" spans="1:17" s="198" customFormat="1" ht="15" customHeight="1">
      <c r="A472" s="305"/>
      <c r="B472" s="317"/>
      <c r="C472" s="309"/>
      <c r="D472" s="182" t="s">
        <v>104</v>
      </c>
      <c r="E472" s="183">
        <v>62325.29</v>
      </c>
      <c r="F472" s="183">
        <v>62325.29</v>
      </c>
      <c r="G472" s="184">
        <f t="shared" si="125"/>
        <v>0</v>
      </c>
      <c r="H472" s="183">
        <v>70573.506999999998</v>
      </c>
      <c r="I472" s="188">
        <f t="shared" si="128"/>
        <v>113.23414138947447</v>
      </c>
      <c r="J472" s="180"/>
      <c r="K472" s="180"/>
      <c r="L472" s="191"/>
      <c r="M472" s="180"/>
      <c r="N472" s="180"/>
      <c r="O472" s="180"/>
      <c r="P472" s="180"/>
      <c r="Q472" s="326"/>
    </row>
    <row r="473" spans="1:17" s="199" customFormat="1" ht="15" customHeight="1">
      <c r="A473" s="305"/>
      <c r="B473" s="307" t="s">
        <v>123</v>
      </c>
      <c r="C473" s="310" t="s">
        <v>185</v>
      </c>
      <c r="D473" s="182" t="s">
        <v>92</v>
      </c>
      <c r="E473" s="183">
        <f>E474+E475+E476</f>
        <v>104496.35</v>
      </c>
      <c r="F473" s="183">
        <f>F474+F475+F476</f>
        <v>104496.35</v>
      </c>
      <c r="G473" s="184">
        <f t="shared" si="125"/>
        <v>0</v>
      </c>
      <c r="H473" s="183">
        <f>H474+H475+H476</f>
        <v>112744.546</v>
      </c>
      <c r="I473" s="188">
        <f t="shared" si="128"/>
        <v>107.89328622482985</v>
      </c>
      <c r="J473" s="187">
        <v>11</v>
      </c>
      <c r="K473" s="187">
        <v>11</v>
      </c>
      <c r="L473" s="2">
        <f t="shared" ref="L473" si="129">K473/J473*100</f>
        <v>100</v>
      </c>
      <c r="M473" s="187">
        <v>5</v>
      </c>
      <c r="N473" s="187">
        <v>5</v>
      </c>
      <c r="O473" s="187">
        <v>11</v>
      </c>
      <c r="P473" s="187">
        <v>11</v>
      </c>
      <c r="Q473" s="189" t="s">
        <v>83</v>
      </c>
    </row>
    <row r="474" spans="1:17" s="199" customFormat="1" ht="15" customHeight="1">
      <c r="A474" s="305"/>
      <c r="B474" s="307"/>
      <c r="C474" s="310"/>
      <c r="D474" s="182" t="s">
        <v>94</v>
      </c>
      <c r="E474" s="183">
        <v>29076.151000000002</v>
      </c>
      <c r="F474" s="183">
        <v>29076.151000000002</v>
      </c>
      <c r="G474" s="184">
        <f t="shared" si="125"/>
        <v>0</v>
      </c>
      <c r="H474" s="183">
        <v>29076.13</v>
      </c>
      <c r="I474" s="188">
        <f t="shared" si="128"/>
        <v>99.999927775860016</v>
      </c>
      <c r="J474" s="187"/>
      <c r="K474" s="187"/>
      <c r="L474" s="191"/>
      <c r="M474" s="187"/>
      <c r="N474" s="187"/>
      <c r="O474" s="187"/>
      <c r="P474" s="187"/>
      <c r="Q474" s="189"/>
    </row>
    <row r="475" spans="1:17" s="199" customFormat="1" ht="15" customHeight="1">
      <c r="A475" s="305"/>
      <c r="B475" s="307"/>
      <c r="C475" s="310"/>
      <c r="D475" s="182" t="s">
        <v>93</v>
      </c>
      <c r="E475" s="183">
        <v>13094.909</v>
      </c>
      <c r="F475" s="183">
        <v>13094.909</v>
      </c>
      <c r="G475" s="184">
        <f t="shared" si="125"/>
        <v>0</v>
      </c>
      <c r="H475" s="183">
        <v>13094.909</v>
      </c>
      <c r="I475" s="188">
        <f t="shared" si="128"/>
        <v>100</v>
      </c>
      <c r="J475" s="187"/>
      <c r="K475" s="187"/>
      <c r="L475" s="191"/>
      <c r="M475" s="187"/>
      <c r="N475" s="187"/>
      <c r="O475" s="187"/>
      <c r="P475" s="187"/>
      <c r="Q475" s="189"/>
    </row>
    <row r="476" spans="1:17" s="199" customFormat="1" ht="15" customHeight="1">
      <c r="A476" s="305"/>
      <c r="B476" s="307"/>
      <c r="C476" s="310"/>
      <c r="D476" s="182" t="s">
        <v>104</v>
      </c>
      <c r="E476" s="183">
        <v>62325.29</v>
      </c>
      <c r="F476" s="183">
        <v>62325.29</v>
      </c>
      <c r="G476" s="184">
        <f t="shared" si="125"/>
        <v>0</v>
      </c>
      <c r="H476" s="183">
        <v>70573.506999999998</v>
      </c>
      <c r="I476" s="188">
        <f t="shared" si="128"/>
        <v>113.23414138947447</v>
      </c>
      <c r="J476" s="187"/>
      <c r="K476" s="187"/>
      <c r="L476" s="191"/>
      <c r="M476" s="187"/>
      <c r="N476" s="187"/>
      <c r="O476" s="187"/>
      <c r="P476" s="187"/>
      <c r="Q476" s="189"/>
    </row>
    <row r="477" spans="1:17" s="199" customFormat="1" ht="15" customHeight="1">
      <c r="A477" s="305"/>
      <c r="B477" s="307" t="s">
        <v>124</v>
      </c>
      <c r="C477" s="310" t="s">
        <v>185</v>
      </c>
      <c r="D477" s="182" t="s">
        <v>92</v>
      </c>
      <c r="E477" s="183">
        <f>E478+E479</f>
        <v>125617.64899999999</v>
      </c>
      <c r="F477" s="183">
        <f>F478+F479</f>
        <v>126329.442</v>
      </c>
      <c r="G477" s="184">
        <f t="shared" si="125"/>
        <v>711.79300000000512</v>
      </c>
      <c r="H477" s="183">
        <f>H478+H479</f>
        <v>126100.79000000001</v>
      </c>
      <c r="I477" s="188">
        <f t="shared" si="128"/>
        <v>99.819003395898804</v>
      </c>
      <c r="J477" s="187">
        <v>4</v>
      </c>
      <c r="K477" s="187">
        <v>3</v>
      </c>
      <c r="L477" s="191">
        <f t="shared" ref="L477" si="130">K477/J477*100</f>
        <v>75</v>
      </c>
      <c r="M477" s="187">
        <v>1</v>
      </c>
      <c r="N477" s="187">
        <v>1</v>
      </c>
      <c r="O477" s="187">
        <v>3</v>
      </c>
      <c r="P477" s="187">
        <v>2</v>
      </c>
      <c r="Q477" s="189" t="s">
        <v>83</v>
      </c>
    </row>
    <row r="478" spans="1:17" s="199" customFormat="1" ht="15" customHeight="1">
      <c r="A478" s="305"/>
      <c r="B478" s="307"/>
      <c r="C478" s="310"/>
      <c r="D478" s="182" t="s">
        <v>94</v>
      </c>
      <c r="E478" s="183">
        <v>69934.948999999993</v>
      </c>
      <c r="F478" s="183">
        <v>69934.948999999993</v>
      </c>
      <c r="G478" s="184">
        <f t="shared" si="125"/>
        <v>0</v>
      </c>
      <c r="H478" s="183">
        <v>69906.644</v>
      </c>
      <c r="I478" s="188">
        <f t="shared" si="128"/>
        <v>99.959526673852309</v>
      </c>
      <c r="J478" s="187"/>
      <c r="K478" s="187"/>
      <c r="L478" s="187"/>
      <c r="M478" s="187"/>
      <c r="N478" s="187"/>
      <c r="O478" s="187"/>
      <c r="P478" s="187"/>
      <c r="Q478" s="189"/>
    </row>
    <row r="479" spans="1:17" s="199" customFormat="1" ht="15" customHeight="1">
      <c r="A479" s="305"/>
      <c r="B479" s="307"/>
      <c r="C479" s="310"/>
      <c r="D479" s="182" t="s">
        <v>93</v>
      </c>
      <c r="E479" s="183">
        <v>55682.7</v>
      </c>
      <c r="F479" s="183">
        <v>56394.493000000002</v>
      </c>
      <c r="G479" s="184">
        <f t="shared" si="125"/>
        <v>711.79300000000512</v>
      </c>
      <c r="H479" s="183">
        <v>56194.146000000001</v>
      </c>
      <c r="I479" s="188">
        <f t="shared" si="128"/>
        <v>99.644740134466673</v>
      </c>
      <c r="J479" s="187"/>
      <c r="K479" s="187"/>
      <c r="L479" s="187"/>
      <c r="M479" s="187"/>
      <c r="N479" s="187"/>
      <c r="O479" s="187"/>
      <c r="P479" s="187"/>
      <c r="Q479" s="189"/>
    </row>
    <row r="480" spans="1:17" s="199" customFormat="1" ht="15" hidden="1" customHeight="1">
      <c r="A480" s="305"/>
      <c r="B480" s="307"/>
      <c r="C480" s="310"/>
      <c r="D480" s="182" t="s">
        <v>104</v>
      </c>
      <c r="E480" s="183">
        <v>0</v>
      </c>
      <c r="F480" s="183">
        <v>0</v>
      </c>
      <c r="G480" s="184">
        <f t="shared" si="125"/>
        <v>0</v>
      </c>
      <c r="H480" s="183">
        <v>0</v>
      </c>
      <c r="I480" s="188" t="s">
        <v>117</v>
      </c>
      <c r="J480" s="187"/>
      <c r="K480" s="187"/>
      <c r="L480" s="187"/>
      <c r="M480" s="187"/>
      <c r="N480" s="187"/>
      <c r="O480" s="187"/>
      <c r="P480" s="187"/>
      <c r="Q480" s="189"/>
    </row>
    <row r="481" spans="1:17" s="199" customFormat="1" ht="15" customHeight="1">
      <c r="A481" s="305">
        <v>24</v>
      </c>
      <c r="B481" s="317" t="s">
        <v>76</v>
      </c>
      <c r="C481" s="309" t="s">
        <v>192</v>
      </c>
      <c r="D481" s="177" t="s">
        <v>92</v>
      </c>
      <c r="E481" s="178">
        <f>SUM(E482:E485)</f>
        <v>2900264</v>
      </c>
      <c r="F481" s="178">
        <f>SUM(F482:F485)</f>
        <v>2900264</v>
      </c>
      <c r="G481" s="178">
        <f t="shared" si="125"/>
        <v>0</v>
      </c>
      <c r="H481" s="178">
        <f>SUM(H482:H485)</f>
        <v>2707978.6720000003</v>
      </c>
      <c r="I481" s="181">
        <f>H481/F481*100</f>
        <v>93.370075000068965</v>
      </c>
      <c r="J481" s="180">
        <v>17</v>
      </c>
      <c r="K481" s="180">
        <v>15</v>
      </c>
      <c r="L481" s="181">
        <f t="shared" ref="L481" si="131">K481/J481*100</f>
        <v>88.235294117647058</v>
      </c>
      <c r="M481" s="180">
        <v>13</v>
      </c>
      <c r="N481" s="180">
        <v>13</v>
      </c>
      <c r="O481" s="180">
        <v>13</v>
      </c>
      <c r="P481" s="180">
        <v>13</v>
      </c>
      <c r="Q481" s="324" t="s">
        <v>126</v>
      </c>
    </row>
    <row r="482" spans="1:17" s="199" customFormat="1" ht="15" customHeight="1">
      <c r="A482" s="305"/>
      <c r="B482" s="317"/>
      <c r="C482" s="309"/>
      <c r="D482" s="182" t="s">
        <v>94</v>
      </c>
      <c r="E482" s="183">
        <f>E489</f>
        <v>38910</v>
      </c>
      <c r="F482" s="183">
        <f>F489</f>
        <v>38910</v>
      </c>
      <c r="G482" s="183">
        <f t="shared" si="125"/>
        <v>0</v>
      </c>
      <c r="H482" s="183">
        <f>H489</f>
        <v>27255</v>
      </c>
      <c r="I482" s="188">
        <f t="shared" ref="I482:I497" si="132">H482/F482*100</f>
        <v>70.046260601387829</v>
      </c>
      <c r="J482" s="187">
        <v>1</v>
      </c>
      <c r="K482" s="187">
        <v>1</v>
      </c>
      <c r="L482" s="187"/>
      <c r="M482" s="187"/>
      <c r="N482" s="187"/>
      <c r="O482" s="187"/>
      <c r="P482" s="187"/>
      <c r="Q482" s="325"/>
    </row>
    <row r="483" spans="1:17" s="199" customFormat="1" ht="15" customHeight="1">
      <c r="A483" s="305"/>
      <c r="B483" s="317"/>
      <c r="C483" s="309"/>
      <c r="D483" s="182" t="s">
        <v>93</v>
      </c>
      <c r="E483" s="183">
        <f>E490+E496</f>
        <v>1690</v>
      </c>
      <c r="F483" s="183">
        <f>F490+F496</f>
        <v>1690</v>
      </c>
      <c r="G483" s="183">
        <f t="shared" si="125"/>
        <v>0</v>
      </c>
      <c r="H483" s="183">
        <f>H490+H496</f>
        <v>1690</v>
      </c>
      <c r="I483" s="188">
        <f t="shared" si="132"/>
        <v>100</v>
      </c>
      <c r="J483" s="187"/>
      <c r="K483" s="187"/>
      <c r="L483" s="187"/>
      <c r="M483" s="187"/>
      <c r="N483" s="187"/>
      <c r="O483" s="187"/>
      <c r="P483" s="187"/>
      <c r="Q483" s="325"/>
    </row>
    <row r="484" spans="1:17" s="199" customFormat="1" ht="15" customHeight="1">
      <c r="A484" s="305"/>
      <c r="B484" s="317"/>
      <c r="C484" s="309"/>
      <c r="D484" s="182" t="s">
        <v>104</v>
      </c>
      <c r="E484" s="183">
        <f>E491+E497</f>
        <v>2839664</v>
      </c>
      <c r="F484" s="183">
        <f>F491+F497</f>
        <v>2839664</v>
      </c>
      <c r="G484" s="183">
        <f t="shared" si="125"/>
        <v>0</v>
      </c>
      <c r="H484" s="183">
        <f>H491+H497</f>
        <v>2624004.7120000003</v>
      </c>
      <c r="I484" s="188">
        <f t="shared" si="132"/>
        <v>92.405464590176877</v>
      </c>
      <c r="J484" s="187"/>
      <c r="K484" s="187"/>
      <c r="L484" s="187"/>
      <c r="M484" s="187"/>
      <c r="N484" s="187"/>
      <c r="O484" s="187"/>
      <c r="P484" s="187"/>
      <c r="Q484" s="363"/>
    </row>
    <row r="485" spans="1:17" s="199" customFormat="1" ht="15" customHeight="1">
      <c r="A485" s="305"/>
      <c r="B485" s="317"/>
      <c r="C485" s="309"/>
      <c r="D485" s="182" t="s">
        <v>105</v>
      </c>
      <c r="E485" s="183">
        <f>E492</f>
        <v>20000</v>
      </c>
      <c r="F485" s="183">
        <f>F492</f>
        <v>20000</v>
      </c>
      <c r="G485" s="183">
        <f t="shared" si="125"/>
        <v>0</v>
      </c>
      <c r="H485" s="183">
        <f>H492</f>
        <v>55028.959999999999</v>
      </c>
      <c r="I485" s="188">
        <f t="shared" si="132"/>
        <v>275.14479999999998</v>
      </c>
      <c r="J485" s="187"/>
      <c r="K485" s="187"/>
      <c r="L485" s="187"/>
      <c r="M485" s="187"/>
      <c r="N485" s="187"/>
      <c r="O485" s="187"/>
      <c r="P485" s="187"/>
      <c r="Q485" s="346"/>
    </row>
    <row r="486" spans="1:17" s="199" customFormat="1" ht="15" customHeight="1">
      <c r="A486" s="305"/>
      <c r="B486" s="307" t="s">
        <v>77</v>
      </c>
      <c r="C486" s="310" t="s">
        <v>192</v>
      </c>
      <c r="D486" s="182" t="s">
        <v>92</v>
      </c>
      <c r="E486" s="183">
        <f>SUM(E487:E492)</f>
        <v>1129500</v>
      </c>
      <c r="F486" s="183">
        <f>SUM(F487:F492)</f>
        <v>1129500</v>
      </c>
      <c r="G486" s="183">
        <f t="shared" si="125"/>
        <v>0</v>
      </c>
      <c r="H486" s="183">
        <f>SUM(H487:H492)</f>
        <v>1357326.672</v>
      </c>
      <c r="I486" s="188">
        <f t="shared" si="132"/>
        <v>120.17057742363878</v>
      </c>
      <c r="J486" s="187">
        <v>13</v>
      </c>
      <c r="K486" s="187">
        <v>11</v>
      </c>
      <c r="L486" s="188">
        <f t="shared" ref="L486" si="133">K486/J486*100</f>
        <v>84.615384615384613</v>
      </c>
      <c r="M486" s="187">
        <v>10</v>
      </c>
      <c r="N486" s="187">
        <v>10</v>
      </c>
      <c r="O486" s="187">
        <v>10</v>
      </c>
      <c r="P486" s="187">
        <v>10</v>
      </c>
      <c r="Q486" s="192" t="s">
        <v>83</v>
      </c>
    </row>
    <row r="487" spans="1:17" s="199" customFormat="1" ht="15" customHeight="1">
      <c r="A487" s="305"/>
      <c r="B487" s="307"/>
      <c r="C487" s="310"/>
      <c r="D487" s="182" t="s">
        <v>94</v>
      </c>
      <c r="E487" s="183">
        <v>0</v>
      </c>
      <c r="F487" s="183">
        <v>0</v>
      </c>
      <c r="G487" s="183">
        <f t="shared" si="125"/>
        <v>0</v>
      </c>
      <c r="H487" s="183">
        <v>0</v>
      </c>
      <c r="I487" s="188" t="s">
        <v>117</v>
      </c>
      <c r="J487" s="193"/>
      <c r="K487" s="193"/>
      <c r="L487" s="193"/>
      <c r="M487" s="193"/>
      <c r="N487" s="193"/>
      <c r="O487" s="193"/>
      <c r="P487" s="193"/>
      <c r="Q487" s="268"/>
    </row>
    <row r="488" spans="1:17" s="199" customFormat="1" ht="15" customHeight="1">
      <c r="A488" s="305"/>
      <c r="B488" s="307"/>
      <c r="C488" s="310"/>
      <c r="D488" s="182" t="s">
        <v>93</v>
      </c>
      <c r="E488" s="183">
        <v>0</v>
      </c>
      <c r="F488" s="183">
        <v>0</v>
      </c>
      <c r="G488" s="183">
        <f t="shared" si="125"/>
        <v>0</v>
      </c>
      <c r="H488" s="183">
        <v>0</v>
      </c>
      <c r="I488" s="188" t="s">
        <v>117</v>
      </c>
      <c r="J488" s="193"/>
      <c r="K488" s="193"/>
      <c r="L488" s="273"/>
      <c r="M488" s="193"/>
      <c r="N488" s="193"/>
      <c r="O488" s="193"/>
      <c r="P488" s="193"/>
      <c r="Q488" s="268"/>
    </row>
    <row r="489" spans="1:17" s="199" customFormat="1" ht="15" customHeight="1">
      <c r="A489" s="305"/>
      <c r="B489" s="307"/>
      <c r="C489" s="310"/>
      <c r="D489" s="182" t="s">
        <v>94</v>
      </c>
      <c r="E489" s="183">
        <v>38910</v>
      </c>
      <c r="F489" s="183">
        <v>38910</v>
      </c>
      <c r="G489" s="183"/>
      <c r="H489" s="183">
        <v>27255</v>
      </c>
      <c r="I489" s="188">
        <f t="shared" si="132"/>
        <v>70.046260601387829</v>
      </c>
      <c r="J489" s="193"/>
      <c r="K489" s="193"/>
      <c r="L489" s="273"/>
      <c r="M489" s="193"/>
      <c r="N489" s="193"/>
      <c r="O489" s="193"/>
      <c r="P489" s="193"/>
      <c r="Q489" s="268"/>
    </row>
    <row r="490" spans="1:17" s="199" customFormat="1" ht="15" customHeight="1">
      <c r="A490" s="305"/>
      <c r="B490" s="307"/>
      <c r="C490" s="310"/>
      <c r="D490" s="182" t="s">
        <v>93</v>
      </c>
      <c r="E490" s="183">
        <v>1690</v>
      </c>
      <c r="F490" s="183">
        <v>1690</v>
      </c>
      <c r="G490" s="183">
        <v>1690</v>
      </c>
      <c r="H490" s="183">
        <v>1690</v>
      </c>
      <c r="I490" s="188">
        <f t="shared" si="132"/>
        <v>100</v>
      </c>
      <c r="J490" s="193"/>
      <c r="K490" s="193"/>
      <c r="L490" s="273"/>
      <c r="M490" s="193"/>
      <c r="N490" s="193"/>
      <c r="O490" s="193"/>
      <c r="P490" s="193"/>
      <c r="Q490" s="268"/>
    </row>
    <row r="491" spans="1:17" s="199" customFormat="1" ht="15" customHeight="1">
      <c r="A491" s="305"/>
      <c r="B491" s="307"/>
      <c r="C491" s="310"/>
      <c r="D491" s="182" t="s">
        <v>104</v>
      </c>
      <c r="E491" s="183">
        <v>1068900</v>
      </c>
      <c r="F491" s="183">
        <v>1068900</v>
      </c>
      <c r="G491" s="183">
        <f t="shared" ref="G491:G522" si="134">F491-E491</f>
        <v>0</v>
      </c>
      <c r="H491" s="183">
        <v>1273352.7120000001</v>
      </c>
      <c r="I491" s="188">
        <f t="shared" si="132"/>
        <v>119.12739376929555</v>
      </c>
      <c r="J491" s="193"/>
      <c r="K491" s="193"/>
      <c r="L491" s="273"/>
      <c r="M491" s="193"/>
      <c r="N491" s="193"/>
      <c r="O491" s="193"/>
      <c r="P491" s="193"/>
      <c r="Q491" s="268"/>
    </row>
    <row r="492" spans="1:17" s="199" customFormat="1" ht="15" customHeight="1">
      <c r="A492" s="305"/>
      <c r="B492" s="307"/>
      <c r="C492" s="310"/>
      <c r="D492" s="182" t="s">
        <v>105</v>
      </c>
      <c r="E492" s="183">
        <v>20000</v>
      </c>
      <c r="F492" s="183">
        <v>20000</v>
      </c>
      <c r="G492" s="183">
        <v>20000</v>
      </c>
      <c r="H492" s="183">
        <v>55028.959999999999</v>
      </c>
      <c r="I492" s="188">
        <f t="shared" si="132"/>
        <v>275.14479999999998</v>
      </c>
      <c r="J492" s="193"/>
      <c r="K492" s="193"/>
      <c r="L492" s="273"/>
      <c r="M492" s="193"/>
      <c r="N492" s="193"/>
      <c r="O492" s="193"/>
      <c r="P492" s="193"/>
      <c r="Q492" s="268"/>
    </row>
    <row r="493" spans="1:17" s="199" customFormat="1" ht="15" customHeight="1">
      <c r="A493" s="305"/>
      <c r="B493" s="307" t="s">
        <v>78</v>
      </c>
      <c r="C493" s="310" t="s">
        <v>192</v>
      </c>
      <c r="D493" s="182" t="s">
        <v>92</v>
      </c>
      <c r="E493" s="183">
        <f t="shared" ref="E493:F493" si="135">SUM(E494:E497)</f>
        <v>1770764</v>
      </c>
      <c r="F493" s="183">
        <f t="shared" si="135"/>
        <v>1770764</v>
      </c>
      <c r="G493" s="183">
        <f t="shared" si="134"/>
        <v>0</v>
      </c>
      <c r="H493" s="183">
        <f>SUM(H494:H497)</f>
        <v>1350652</v>
      </c>
      <c r="I493" s="188">
        <f t="shared" si="132"/>
        <v>76.275099335653991</v>
      </c>
      <c r="J493" s="187">
        <v>3</v>
      </c>
      <c r="K493" s="187">
        <v>3</v>
      </c>
      <c r="L493" s="191">
        <f t="shared" ref="L493" si="136">K493/J493*100</f>
        <v>100</v>
      </c>
      <c r="M493" s="187">
        <v>3</v>
      </c>
      <c r="N493" s="187">
        <v>3</v>
      </c>
      <c r="O493" s="187">
        <v>3</v>
      </c>
      <c r="P493" s="187">
        <v>3</v>
      </c>
      <c r="Q493" s="192" t="s">
        <v>83</v>
      </c>
    </row>
    <row r="494" spans="1:17" s="199" customFormat="1" ht="15" customHeight="1">
      <c r="A494" s="305"/>
      <c r="B494" s="307"/>
      <c r="C494" s="310"/>
      <c r="D494" s="182" t="s">
        <v>94</v>
      </c>
      <c r="E494" s="183">
        <v>0</v>
      </c>
      <c r="F494" s="183">
        <v>0</v>
      </c>
      <c r="G494" s="183">
        <f t="shared" si="134"/>
        <v>0</v>
      </c>
      <c r="H494" s="183">
        <v>0</v>
      </c>
      <c r="I494" s="188" t="s">
        <v>117</v>
      </c>
      <c r="J494" s="193"/>
      <c r="K494" s="193"/>
      <c r="L494" s="193"/>
      <c r="M494" s="193"/>
      <c r="N494" s="193"/>
      <c r="O494" s="193"/>
      <c r="P494" s="193"/>
      <c r="Q494" s="268"/>
    </row>
    <row r="495" spans="1:17" s="199" customFormat="1" ht="15" customHeight="1">
      <c r="A495" s="305"/>
      <c r="B495" s="307"/>
      <c r="C495" s="310"/>
      <c r="D495" s="182" t="s">
        <v>93</v>
      </c>
      <c r="E495" s="183">
        <v>0</v>
      </c>
      <c r="F495" s="183">
        <v>0</v>
      </c>
      <c r="G495" s="183">
        <f t="shared" si="134"/>
        <v>0</v>
      </c>
      <c r="H495" s="183">
        <v>0</v>
      </c>
      <c r="I495" s="188" t="s">
        <v>117</v>
      </c>
      <c r="J495" s="193"/>
      <c r="K495" s="193"/>
      <c r="L495" s="193"/>
      <c r="M495" s="193"/>
      <c r="N495" s="193"/>
      <c r="O495" s="193"/>
      <c r="P495" s="193"/>
      <c r="Q495" s="268"/>
    </row>
    <row r="496" spans="1:17" s="199" customFormat="1" ht="15" hidden="1" customHeight="1">
      <c r="A496" s="305"/>
      <c r="B496" s="307"/>
      <c r="C496" s="310"/>
      <c r="D496" s="182" t="s">
        <v>93</v>
      </c>
      <c r="E496" s="183">
        <v>0</v>
      </c>
      <c r="F496" s="183">
        <v>0</v>
      </c>
      <c r="G496" s="183">
        <f t="shared" si="134"/>
        <v>0</v>
      </c>
      <c r="H496" s="183">
        <v>0</v>
      </c>
      <c r="I496" s="188" t="s">
        <v>117</v>
      </c>
      <c r="J496" s="193"/>
      <c r="K496" s="193"/>
      <c r="L496" s="193"/>
      <c r="M496" s="193"/>
      <c r="N496" s="193"/>
      <c r="O496" s="193"/>
      <c r="P496" s="193"/>
      <c r="Q496" s="268"/>
    </row>
    <row r="497" spans="1:17" s="199" customFormat="1" ht="23.25" customHeight="1">
      <c r="A497" s="305"/>
      <c r="B497" s="307"/>
      <c r="C497" s="310"/>
      <c r="D497" s="182" t="s">
        <v>104</v>
      </c>
      <c r="E497" s="183">
        <v>1770764</v>
      </c>
      <c r="F497" s="183">
        <v>1770764</v>
      </c>
      <c r="G497" s="183">
        <f t="shared" si="134"/>
        <v>0</v>
      </c>
      <c r="H497" s="183">
        <v>1350652</v>
      </c>
      <c r="I497" s="188">
        <f t="shared" si="132"/>
        <v>76.275099335653991</v>
      </c>
      <c r="J497" s="193"/>
      <c r="K497" s="193"/>
      <c r="L497" s="193"/>
      <c r="M497" s="193"/>
      <c r="N497" s="193"/>
      <c r="O497" s="193"/>
      <c r="P497" s="193"/>
      <c r="Q497" s="269"/>
    </row>
    <row r="498" spans="1:17" s="199" customFormat="1" ht="15" customHeight="1">
      <c r="A498" s="305">
        <v>25</v>
      </c>
      <c r="B498" s="317" t="s">
        <v>79</v>
      </c>
      <c r="C498" s="309" t="s">
        <v>221</v>
      </c>
      <c r="D498" s="177" t="s">
        <v>92</v>
      </c>
      <c r="E498" s="178">
        <f>SUM(E499:E500)</f>
        <v>194396.79500000001</v>
      </c>
      <c r="F498" s="178">
        <f>SUM(F499:F500)</f>
        <v>197121.22399999999</v>
      </c>
      <c r="G498" s="178">
        <f t="shared" si="134"/>
        <v>2724.4289999999746</v>
      </c>
      <c r="H498" s="178">
        <f>SUM(H499:H500)</f>
        <v>197110.06899999999</v>
      </c>
      <c r="I498" s="181">
        <f>H498/F498*100</f>
        <v>99.994341045690746</v>
      </c>
      <c r="J498" s="180">
        <v>11</v>
      </c>
      <c r="K498" s="180">
        <v>11</v>
      </c>
      <c r="L498" s="90">
        <f>K498/J498*100</f>
        <v>100</v>
      </c>
      <c r="M498" s="180">
        <v>9</v>
      </c>
      <c r="N498" s="180">
        <v>9</v>
      </c>
      <c r="O498" s="180">
        <v>16</v>
      </c>
      <c r="P498" s="180">
        <v>16</v>
      </c>
      <c r="Q498" s="333" t="s">
        <v>126</v>
      </c>
    </row>
    <row r="499" spans="1:17" s="199" customFormat="1" ht="15" customHeight="1">
      <c r="A499" s="305"/>
      <c r="B499" s="317"/>
      <c r="C499" s="309"/>
      <c r="D499" s="182" t="s">
        <v>94</v>
      </c>
      <c r="E499" s="183">
        <v>0</v>
      </c>
      <c r="F499" s="183">
        <v>0</v>
      </c>
      <c r="G499" s="183">
        <f t="shared" si="134"/>
        <v>0</v>
      </c>
      <c r="H499" s="183">
        <v>0</v>
      </c>
      <c r="I499" s="181" t="s">
        <v>117</v>
      </c>
      <c r="J499" s="187">
        <v>1</v>
      </c>
      <c r="K499" s="187">
        <v>1</v>
      </c>
      <c r="L499" s="237"/>
      <c r="M499" s="187"/>
      <c r="N499" s="180"/>
      <c r="O499" s="180"/>
      <c r="P499" s="180"/>
      <c r="Q499" s="334"/>
    </row>
    <row r="500" spans="1:17" s="199" customFormat="1" ht="15" customHeight="1">
      <c r="A500" s="305"/>
      <c r="B500" s="317"/>
      <c r="C500" s="309"/>
      <c r="D500" s="182" t="s">
        <v>93</v>
      </c>
      <c r="E500" s="183">
        <v>194396.79500000001</v>
      </c>
      <c r="F500" s="183">
        <f>F504+F508</f>
        <v>197121.22399999999</v>
      </c>
      <c r="G500" s="183">
        <f t="shared" si="134"/>
        <v>2724.4289999999746</v>
      </c>
      <c r="H500" s="183">
        <f>H504+H508</f>
        <v>197110.06899999999</v>
      </c>
      <c r="I500" s="188">
        <f t="shared" ref="I500:I508" si="137">H500/F500*100</f>
        <v>99.994341045690746</v>
      </c>
      <c r="J500" s="180"/>
      <c r="K500" s="180"/>
      <c r="L500" s="181"/>
      <c r="M500" s="180"/>
      <c r="N500" s="180"/>
      <c r="O500" s="180"/>
      <c r="P500" s="180"/>
      <c r="Q500" s="334"/>
    </row>
    <row r="501" spans="1:17" s="199" customFormat="1" ht="15" customHeight="1">
      <c r="A501" s="305"/>
      <c r="B501" s="317"/>
      <c r="C501" s="309"/>
      <c r="D501" s="182" t="s">
        <v>104</v>
      </c>
      <c r="E501" s="183">
        <v>0</v>
      </c>
      <c r="F501" s="183">
        <v>0</v>
      </c>
      <c r="G501" s="183">
        <f t="shared" si="134"/>
        <v>0</v>
      </c>
      <c r="H501" s="183">
        <v>0</v>
      </c>
      <c r="I501" s="181" t="s">
        <v>117</v>
      </c>
      <c r="J501" s="180"/>
      <c r="K501" s="180"/>
      <c r="L501" s="188"/>
      <c r="M501" s="180"/>
      <c r="N501" s="180"/>
      <c r="O501" s="180"/>
      <c r="P501" s="180"/>
      <c r="Q501" s="335"/>
    </row>
    <row r="502" spans="1:17" s="199" customFormat="1" ht="15" customHeight="1">
      <c r="A502" s="305"/>
      <c r="B502" s="307" t="s">
        <v>135</v>
      </c>
      <c r="C502" s="310" t="s">
        <v>80</v>
      </c>
      <c r="D502" s="182" t="s">
        <v>92</v>
      </c>
      <c r="E502" s="183">
        <f>SUM(E503:E504)</f>
        <v>170856.81899999999</v>
      </c>
      <c r="F502" s="183">
        <f>SUM(F503:F504)</f>
        <v>170856.81899999999</v>
      </c>
      <c r="G502" s="183">
        <f t="shared" si="134"/>
        <v>0</v>
      </c>
      <c r="H502" s="183">
        <f>SUM(H503:H504)</f>
        <v>170850.15299999999</v>
      </c>
      <c r="I502" s="188">
        <f t="shared" si="137"/>
        <v>99.996098487588029</v>
      </c>
      <c r="J502" s="187">
        <v>6</v>
      </c>
      <c r="K502" s="187">
        <v>6</v>
      </c>
      <c r="L502" s="70">
        <f>K502/J502*100</f>
        <v>100</v>
      </c>
      <c r="M502" s="187">
        <v>6</v>
      </c>
      <c r="N502" s="187">
        <v>6</v>
      </c>
      <c r="O502" s="187">
        <v>13</v>
      </c>
      <c r="P502" s="187">
        <v>13</v>
      </c>
      <c r="Q502" s="189" t="s">
        <v>83</v>
      </c>
    </row>
    <row r="503" spans="1:17" s="199" customFormat="1" ht="15" customHeight="1">
      <c r="A503" s="305"/>
      <c r="B503" s="307"/>
      <c r="C503" s="310"/>
      <c r="D503" s="182" t="s">
        <v>94</v>
      </c>
      <c r="E503" s="183">
        <v>0</v>
      </c>
      <c r="F503" s="183">
        <v>0</v>
      </c>
      <c r="G503" s="183">
        <f t="shared" si="134"/>
        <v>0</v>
      </c>
      <c r="H503" s="183">
        <v>0</v>
      </c>
      <c r="I503" s="181" t="s">
        <v>117</v>
      </c>
      <c r="J503" s="187"/>
      <c r="K503" s="187"/>
      <c r="L503" s="237"/>
      <c r="M503" s="187"/>
      <c r="N503" s="187"/>
      <c r="O503" s="187"/>
      <c r="P503" s="187"/>
      <c r="Q503" s="189"/>
    </row>
    <row r="504" spans="1:17" s="199" customFormat="1" ht="15" customHeight="1">
      <c r="A504" s="305"/>
      <c r="B504" s="307"/>
      <c r="C504" s="310"/>
      <c r="D504" s="182" t="s">
        <v>93</v>
      </c>
      <c r="E504" s="183">
        <v>170856.81899999999</v>
      </c>
      <c r="F504" s="183">
        <v>170856.81899999999</v>
      </c>
      <c r="G504" s="183">
        <f t="shared" si="134"/>
        <v>0</v>
      </c>
      <c r="H504" s="183">
        <v>170850.15299999999</v>
      </c>
      <c r="I504" s="188">
        <f t="shared" si="137"/>
        <v>99.996098487588029</v>
      </c>
      <c r="J504" s="187"/>
      <c r="K504" s="187"/>
      <c r="L504" s="237"/>
      <c r="M504" s="187"/>
      <c r="N504" s="187"/>
      <c r="O504" s="187"/>
      <c r="P504" s="187"/>
      <c r="Q504" s="189"/>
    </row>
    <row r="505" spans="1:17" s="199" customFormat="1" ht="15" hidden="1" customHeight="1">
      <c r="A505" s="305"/>
      <c r="B505" s="307"/>
      <c r="C505" s="310"/>
      <c r="D505" s="182" t="s">
        <v>104</v>
      </c>
      <c r="E505" s="183">
        <v>0</v>
      </c>
      <c r="F505" s="183">
        <v>0</v>
      </c>
      <c r="G505" s="183">
        <f t="shared" si="134"/>
        <v>0</v>
      </c>
      <c r="H505" s="183">
        <v>0</v>
      </c>
      <c r="I505" s="188" t="s">
        <v>117</v>
      </c>
      <c r="J505" s="187"/>
      <c r="K505" s="187"/>
      <c r="L505" s="237"/>
      <c r="M505" s="187"/>
      <c r="N505" s="187"/>
      <c r="O505" s="187"/>
      <c r="P505" s="187"/>
      <c r="Q505" s="189"/>
    </row>
    <row r="506" spans="1:17" s="199" customFormat="1" ht="15" customHeight="1">
      <c r="A506" s="305"/>
      <c r="B506" s="307" t="s">
        <v>125</v>
      </c>
      <c r="C506" s="310" t="s">
        <v>80</v>
      </c>
      <c r="D506" s="182" t="s">
        <v>92</v>
      </c>
      <c r="E506" s="183">
        <f>SUM(E507:E508)</f>
        <v>23539.975999999999</v>
      </c>
      <c r="F506" s="183">
        <f>SUM(F507:F508)</f>
        <v>26264.404999999999</v>
      </c>
      <c r="G506" s="183">
        <f t="shared" si="134"/>
        <v>2724.4290000000001</v>
      </c>
      <c r="H506" s="183">
        <f>SUM(H507:H508)</f>
        <v>26259.916000000001</v>
      </c>
      <c r="I506" s="188">
        <f t="shared" si="137"/>
        <v>99.9829084268233</v>
      </c>
      <c r="J506" s="187">
        <v>4</v>
      </c>
      <c r="K506" s="187">
        <v>4</v>
      </c>
      <c r="L506" s="70">
        <f>K506/J506*100</f>
        <v>100</v>
      </c>
      <c r="M506" s="187">
        <v>3</v>
      </c>
      <c r="N506" s="187">
        <v>3</v>
      </c>
      <c r="O506" s="187">
        <v>3</v>
      </c>
      <c r="P506" s="187">
        <v>3</v>
      </c>
      <c r="Q506" s="189" t="s">
        <v>83</v>
      </c>
    </row>
    <row r="507" spans="1:17" s="199" customFormat="1" ht="15" customHeight="1">
      <c r="A507" s="305"/>
      <c r="B507" s="307"/>
      <c r="C507" s="310"/>
      <c r="D507" s="182" t="s">
        <v>94</v>
      </c>
      <c r="E507" s="183">
        <v>0</v>
      </c>
      <c r="F507" s="183">
        <v>0</v>
      </c>
      <c r="G507" s="183">
        <f t="shared" si="134"/>
        <v>0</v>
      </c>
      <c r="H507" s="183">
        <v>0</v>
      </c>
      <c r="I507" s="181" t="s">
        <v>117</v>
      </c>
      <c r="J507" s="187"/>
      <c r="K507" s="187"/>
      <c r="L507" s="237"/>
      <c r="M507" s="187"/>
      <c r="N507" s="187"/>
      <c r="O507" s="187"/>
      <c r="P507" s="187"/>
      <c r="Q507" s="192"/>
    </row>
    <row r="508" spans="1:17" s="199" customFormat="1" ht="15" customHeight="1">
      <c r="A508" s="305"/>
      <c r="B508" s="307"/>
      <c r="C508" s="310"/>
      <c r="D508" s="182" t="s">
        <v>93</v>
      </c>
      <c r="E508" s="183">
        <v>23539.975999999999</v>
      </c>
      <c r="F508" s="183">
        <v>26264.404999999999</v>
      </c>
      <c r="G508" s="183">
        <f t="shared" si="134"/>
        <v>2724.4290000000001</v>
      </c>
      <c r="H508" s="183">
        <v>26259.916000000001</v>
      </c>
      <c r="I508" s="188">
        <f t="shared" si="137"/>
        <v>99.9829084268233</v>
      </c>
      <c r="J508" s="187"/>
      <c r="K508" s="187"/>
      <c r="L508" s="237"/>
      <c r="M508" s="187"/>
      <c r="N508" s="187"/>
      <c r="O508" s="187"/>
      <c r="P508" s="187"/>
      <c r="Q508" s="192"/>
    </row>
    <row r="509" spans="1:17" s="199" customFormat="1" ht="15" hidden="1" customHeight="1">
      <c r="A509" s="305"/>
      <c r="B509" s="307"/>
      <c r="C509" s="310"/>
      <c r="D509" s="182" t="s">
        <v>104</v>
      </c>
      <c r="E509" s="183"/>
      <c r="F509" s="183"/>
      <c r="G509" s="183">
        <f t="shared" si="134"/>
        <v>0</v>
      </c>
      <c r="H509" s="183"/>
      <c r="I509" s="188"/>
      <c r="J509" s="187"/>
      <c r="K509" s="187"/>
      <c r="L509" s="187"/>
      <c r="M509" s="187"/>
      <c r="N509" s="187"/>
      <c r="O509" s="187"/>
      <c r="P509" s="187"/>
      <c r="Q509" s="192"/>
    </row>
    <row r="510" spans="1:17" s="199" customFormat="1" ht="15" customHeight="1">
      <c r="A510" s="305">
        <v>26</v>
      </c>
      <c r="B510" s="317" t="s">
        <v>99</v>
      </c>
      <c r="C510" s="308" t="s">
        <v>184</v>
      </c>
      <c r="D510" s="210" t="s">
        <v>92</v>
      </c>
      <c r="E510" s="178">
        <f>SUM(E512:E516)</f>
        <v>1659890.4290000002</v>
      </c>
      <c r="F510" s="178">
        <f>SUM(F512:F516)</f>
        <v>1644566.629</v>
      </c>
      <c r="G510" s="178">
        <f t="shared" si="134"/>
        <v>-15323.800000000279</v>
      </c>
      <c r="H510" s="178">
        <f>SUM(H512:H516)</f>
        <v>1568643.503</v>
      </c>
      <c r="I510" s="181">
        <f>H510/F510*100</f>
        <v>95.383396168863882</v>
      </c>
      <c r="J510" s="180">
        <v>26</v>
      </c>
      <c r="K510" s="180">
        <v>26</v>
      </c>
      <c r="L510" s="45">
        <f>K510/J510*100</f>
        <v>100</v>
      </c>
      <c r="M510" s="180">
        <v>20</v>
      </c>
      <c r="N510" s="180">
        <v>20</v>
      </c>
      <c r="O510" s="180">
        <v>17</v>
      </c>
      <c r="P510" s="180">
        <v>17</v>
      </c>
      <c r="Q510" s="324" t="s">
        <v>126</v>
      </c>
    </row>
    <row r="511" spans="1:17" s="199" customFormat="1" ht="75" customHeight="1">
      <c r="A511" s="305"/>
      <c r="B511" s="317"/>
      <c r="C511" s="308"/>
      <c r="D511" s="182" t="s">
        <v>93</v>
      </c>
      <c r="E511" s="183">
        <v>1659890.429</v>
      </c>
      <c r="F511" s="183">
        <v>1644566.629</v>
      </c>
      <c r="G511" s="183"/>
      <c r="H511" s="183">
        <v>1568643.503</v>
      </c>
      <c r="I511" s="188">
        <f t="shared" ref="I511:I516" si="138">H511/F511*100</f>
        <v>95.383396168863882</v>
      </c>
      <c r="J511" s="187">
        <v>2</v>
      </c>
      <c r="K511" s="187">
        <v>2</v>
      </c>
      <c r="L511" s="45"/>
      <c r="M511" s="187"/>
      <c r="N511" s="187"/>
      <c r="O511" s="187"/>
      <c r="P511" s="187"/>
      <c r="Q511" s="326"/>
    </row>
    <row r="512" spans="1:17" s="199" customFormat="1" ht="45" customHeight="1">
      <c r="A512" s="305"/>
      <c r="B512" s="238" t="s">
        <v>103</v>
      </c>
      <c r="C512" s="173" t="s">
        <v>184</v>
      </c>
      <c r="D512" s="182" t="s">
        <v>93</v>
      </c>
      <c r="E512" s="183">
        <v>0</v>
      </c>
      <c r="F512" s="183">
        <v>0</v>
      </c>
      <c r="G512" s="183">
        <f t="shared" si="134"/>
        <v>0</v>
      </c>
      <c r="H512" s="183">
        <v>0</v>
      </c>
      <c r="I512" s="183" t="s">
        <v>117</v>
      </c>
      <c r="J512" s="187">
        <v>3</v>
      </c>
      <c r="K512" s="187">
        <v>3</v>
      </c>
      <c r="L512" s="70">
        <f t="shared" ref="L512:L521" si="139">K512/J512*100</f>
        <v>100</v>
      </c>
      <c r="M512" s="187">
        <v>5</v>
      </c>
      <c r="N512" s="187">
        <v>5</v>
      </c>
      <c r="O512" s="187">
        <v>7</v>
      </c>
      <c r="P512" s="187">
        <v>7</v>
      </c>
      <c r="Q512" s="189" t="s">
        <v>83</v>
      </c>
    </row>
    <row r="513" spans="1:17" s="199" customFormat="1" ht="45.75" customHeight="1">
      <c r="A513" s="305"/>
      <c r="B513" s="238" t="s">
        <v>100</v>
      </c>
      <c r="C513" s="173" t="s">
        <v>184</v>
      </c>
      <c r="D513" s="182" t="s">
        <v>93</v>
      </c>
      <c r="E513" s="183">
        <v>166603.21100000001</v>
      </c>
      <c r="F513" s="183">
        <v>166603.21100000001</v>
      </c>
      <c r="G513" s="183">
        <f t="shared" si="134"/>
        <v>0</v>
      </c>
      <c r="H513" s="183">
        <v>90895.328999999998</v>
      </c>
      <c r="I513" s="188">
        <f t="shared" si="138"/>
        <v>54.557969473949683</v>
      </c>
      <c r="J513" s="187">
        <v>2</v>
      </c>
      <c r="K513" s="187">
        <v>2</v>
      </c>
      <c r="L513" s="70">
        <f t="shared" si="139"/>
        <v>100</v>
      </c>
      <c r="M513" s="187">
        <v>2</v>
      </c>
      <c r="N513" s="187">
        <v>2</v>
      </c>
      <c r="O513" s="187">
        <v>2</v>
      </c>
      <c r="P513" s="187">
        <v>2</v>
      </c>
      <c r="Q513" s="189" t="s">
        <v>83</v>
      </c>
    </row>
    <row r="514" spans="1:17" s="199" customFormat="1" ht="48.75" customHeight="1">
      <c r="A514" s="305"/>
      <c r="B514" s="238" t="s">
        <v>101</v>
      </c>
      <c r="C514" s="173" t="s">
        <v>184</v>
      </c>
      <c r="D514" s="182" t="s">
        <v>93</v>
      </c>
      <c r="E514" s="183">
        <v>1061384.5660000001</v>
      </c>
      <c r="F514" s="183">
        <v>1060772.5530000001</v>
      </c>
      <c r="G514" s="183">
        <f t="shared" si="134"/>
        <v>-612.01300000003539</v>
      </c>
      <c r="H514" s="183">
        <v>1060772.5530000001</v>
      </c>
      <c r="I514" s="188">
        <f t="shared" si="138"/>
        <v>100</v>
      </c>
      <c r="J514" s="187">
        <v>11</v>
      </c>
      <c r="K514" s="187">
        <v>11</v>
      </c>
      <c r="L514" s="70">
        <f t="shared" si="139"/>
        <v>100</v>
      </c>
      <c r="M514" s="187">
        <v>9</v>
      </c>
      <c r="N514" s="187">
        <v>9</v>
      </c>
      <c r="O514" s="187">
        <v>6</v>
      </c>
      <c r="P514" s="187">
        <v>6</v>
      </c>
      <c r="Q514" s="189" t="s">
        <v>83</v>
      </c>
    </row>
    <row r="515" spans="1:17" s="199" customFormat="1" ht="102.75" customHeight="1">
      <c r="A515" s="305"/>
      <c r="B515" s="238" t="s">
        <v>102</v>
      </c>
      <c r="C515" s="173" t="s">
        <v>184</v>
      </c>
      <c r="D515" s="182" t="s">
        <v>93</v>
      </c>
      <c r="E515" s="183">
        <v>429566.24699999997</v>
      </c>
      <c r="F515" s="183">
        <v>414854.46</v>
      </c>
      <c r="G515" s="183">
        <f t="shared" si="134"/>
        <v>-14711.786999999953</v>
      </c>
      <c r="H515" s="183">
        <v>414639.21799999999</v>
      </c>
      <c r="I515" s="188">
        <f t="shared" si="138"/>
        <v>99.948116262267007</v>
      </c>
      <c r="J515" s="187">
        <v>3</v>
      </c>
      <c r="K515" s="187">
        <v>3</v>
      </c>
      <c r="L515" s="70">
        <f t="shared" si="139"/>
        <v>100</v>
      </c>
      <c r="M515" s="187">
        <v>1</v>
      </c>
      <c r="N515" s="187">
        <v>1</v>
      </c>
      <c r="O515" s="187">
        <v>1</v>
      </c>
      <c r="P515" s="187">
        <v>1</v>
      </c>
      <c r="Q515" s="189" t="s">
        <v>83</v>
      </c>
    </row>
    <row r="516" spans="1:17" s="199" customFormat="1" ht="63" customHeight="1">
      <c r="A516" s="305"/>
      <c r="B516" s="238" t="s">
        <v>134</v>
      </c>
      <c r="C516" s="173" t="s">
        <v>184</v>
      </c>
      <c r="D516" s="182" t="s">
        <v>93</v>
      </c>
      <c r="E516" s="183">
        <v>2336.4050000000002</v>
      </c>
      <c r="F516" s="183">
        <v>2336.4050000000002</v>
      </c>
      <c r="G516" s="183">
        <f t="shared" si="134"/>
        <v>0</v>
      </c>
      <c r="H516" s="183">
        <v>2336.4029999999998</v>
      </c>
      <c r="I516" s="188">
        <f t="shared" si="138"/>
        <v>99.999914398402652</v>
      </c>
      <c r="J516" s="187">
        <v>5</v>
      </c>
      <c r="K516" s="187">
        <v>5</v>
      </c>
      <c r="L516" s="70">
        <f t="shared" si="139"/>
        <v>100</v>
      </c>
      <c r="M516" s="187">
        <v>3</v>
      </c>
      <c r="N516" s="187">
        <v>3</v>
      </c>
      <c r="O516" s="187">
        <v>1</v>
      </c>
      <c r="P516" s="187">
        <v>1</v>
      </c>
      <c r="Q516" s="189" t="s">
        <v>83</v>
      </c>
    </row>
    <row r="517" spans="1:17" s="199" customFormat="1" ht="31.5" customHeight="1">
      <c r="A517" s="319">
        <v>27</v>
      </c>
      <c r="B517" s="317" t="s">
        <v>81</v>
      </c>
      <c r="C517" s="318" t="s">
        <v>205</v>
      </c>
      <c r="D517" s="210" t="s">
        <v>92</v>
      </c>
      <c r="E517" s="178">
        <f>E521+E525</f>
        <v>208348.80200000003</v>
      </c>
      <c r="F517" s="178">
        <f>F518+F519</f>
        <v>214294.02100000001</v>
      </c>
      <c r="G517" s="178">
        <f t="shared" si="134"/>
        <v>5945.2189999999828</v>
      </c>
      <c r="H517" s="178">
        <f>H518+H519</f>
        <v>213117.95300000001</v>
      </c>
      <c r="I517" s="181">
        <f>H517/F517*100</f>
        <v>99.451189541121167</v>
      </c>
      <c r="J517" s="180">
        <v>32</v>
      </c>
      <c r="K517" s="180">
        <v>32</v>
      </c>
      <c r="L517" s="45">
        <f t="shared" si="139"/>
        <v>100</v>
      </c>
      <c r="M517" s="180">
        <v>3</v>
      </c>
      <c r="N517" s="180">
        <v>3</v>
      </c>
      <c r="O517" s="202">
        <v>15</v>
      </c>
      <c r="P517" s="202">
        <v>15</v>
      </c>
      <c r="Q517" s="324" t="s">
        <v>126</v>
      </c>
    </row>
    <row r="518" spans="1:17" s="198" customFormat="1" ht="20.25" customHeight="1">
      <c r="A518" s="320"/>
      <c r="B518" s="317"/>
      <c r="C518" s="318"/>
      <c r="D518" s="182" t="s">
        <v>94</v>
      </c>
      <c r="E518" s="183">
        <v>3455.6</v>
      </c>
      <c r="F518" s="183">
        <v>3455.6</v>
      </c>
      <c r="G518" s="183">
        <f t="shared" si="134"/>
        <v>0</v>
      </c>
      <c r="H518" s="183">
        <v>3455.6</v>
      </c>
      <c r="I518" s="188">
        <f t="shared" ref="I518:I526" si="140">H518/F518*100</f>
        <v>100</v>
      </c>
      <c r="J518" s="187">
        <v>1</v>
      </c>
      <c r="K518" s="187">
        <v>1</v>
      </c>
      <c r="L518" s="70"/>
      <c r="M518" s="180"/>
      <c r="N518" s="180"/>
      <c r="O518" s="180"/>
      <c r="P518" s="180"/>
      <c r="Q518" s="325"/>
    </row>
    <row r="519" spans="1:17" s="198" customFormat="1" ht="21" customHeight="1">
      <c r="A519" s="320"/>
      <c r="B519" s="317"/>
      <c r="C519" s="318"/>
      <c r="D519" s="182" t="s">
        <v>93</v>
      </c>
      <c r="E519" s="183">
        <v>204893.20199999999</v>
      </c>
      <c r="F519" s="183">
        <v>210838.421</v>
      </c>
      <c r="G519" s="183">
        <f t="shared" si="134"/>
        <v>5945.2190000000119</v>
      </c>
      <c r="H519" s="183">
        <v>209662.353</v>
      </c>
      <c r="I519" s="188">
        <f t="shared" si="140"/>
        <v>99.442194646297409</v>
      </c>
      <c r="J519" s="180"/>
      <c r="K519" s="180"/>
      <c r="L519" s="90"/>
      <c r="M519" s="180"/>
      <c r="N519" s="180"/>
      <c r="O519" s="180"/>
      <c r="P519" s="180"/>
      <c r="Q519" s="325"/>
    </row>
    <row r="520" spans="1:17" s="198" customFormat="1" ht="31.5" hidden="1" customHeight="1">
      <c r="A520" s="320"/>
      <c r="B520" s="317"/>
      <c r="C520" s="318"/>
      <c r="D520" s="182" t="s">
        <v>104</v>
      </c>
      <c r="E520" s="183">
        <v>0</v>
      </c>
      <c r="F520" s="183">
        <v>0</v>
      </c>
      <c r="G520" s="183">
        <f t="shared" si="134"/>
        <v>0</v>
      </c>
      <c r="H520" s="183">
        <v>0</v>
      </c>
      <c r="I520" s="181" t="s">
        <v>117</v>
      </c>
      <c r="J520" s="180"/>
      <c r="K520" s="180"/>
      <c r="L520" s="90"/>
      <c r="M520" s="180"/>
      <c r="N520" s="180"/>
      <c r="O520" s="180"/>
      <c r="P520" s="180"/>
      <c r="Q520" s="326"/>
    </row>
    <row r="521" spans="1:17" s="199" customFormat="1" ht="21.75" customHeight="1">
      <c r="A521" s="320"/>
      <c r="B521" s="307" t="s">
        <v>82</v>
      </c>
      <c r="C521" s="308" t="s">
        <v>205</v>
      </c>
      <c r="D521" s="212" t="s">
        <v>92</v>
      </c>
      <c r="E521" s="183">
        <f>E522+E523</f>
        <v>68592.789000000004</v>
      </c>
      <c r="F521" s="183">
        <f>F522+F523</f>
        <v>68226.805999999997</v>
      </c>
      <c r="G521" s="183">
        <f t="shared" si="134"/>
        <v>-365.98300000000745</v>
      </c>
      <c r="H521" s="183">
        <f>H522+H523</f>
        <v>67725.531000000003</v>
      </c>
      <c r="I521" s="188">
        <f t="shared" si="140"/>
        <v>99.265281449640199</v>
      </c>
      <c r="J521" s="187">
        <v>29</v>
      </c>
      <c r="K521" s="187">
        <v>29</v>
      </c>
      <c r="L521" s="70">
        <f t="shared" si="139"/>
        <v>100</v>
      </c>
      <c r="M521" s="187">
        <v>1</v>
      </c>
      <c r="N521" s="187">
        <v>1</v>
      </c>
      <c r="O521" s="187">
        <v>12</v>
      </c>
      <c r="P521" s="187">
        <v>12</v>
      </c>
      <c r="Q521" s="189" t="s">
        <v>83</v>
      </c>
    </row>
    <row r="522" spans="1:17" s="199" customFormat="1" ht="25.5" customHeight="1">
      <c r="A522" s="320"/>
      <c r="B522" s="307"/>
      <c r="C522" s="308"/>
      <c r="D522" s="182" t="s">
        <v>94</v>
      </c>
      <c r="E522" s="183">
        <v>3455.6</v>
      </c>
      <c r="F522" s="183">
        <v>3455.6</v>
      </c>
      <c r="G522" s="183">
        <f t="shared" si="134"/>
        <v>0</v>
      </c>
      <c r="H522" s="183">
        <v>3455.6</v>
      </c>
      <c r="I522" s="188">
        <f t="shared" si="140"/>
        <v>100</v>
      </c>
      <c r="J522" s="187"/>
      <c r="K522" s="187"/>
      <c r="L522" s="90"/>
      <c r="M522" s="187"/>
      <c r="N522" s="187"/>
      <c r="O522" s="187"/>
      <c r="P522" s="187"/>
      <c r="Q522" s="192"/>
    </row>
    <row r="523" spans="1:17" s="199" customFormat="1" ht="21.75" customHeight="1">
      <c r="A523" s="320"/>
      <c r="B523" s="307"/>
      <c r="C523" s="308"/>
      <c r="D523" s="182" t="s">
        <v>93</v>
      </c>
      <c r="E523" s="183">
        <v>65137.188999999998</v>
      </c>
      <c r="F523" s="183">
        <v>64771.205999999998</v>
      </c>
      <c r="G523" s="183">
        <f t="shared" ref="G523:G545" si="141">F523-E523</f>
        <v>-365.98300000000017</v>
      </c>
      <c r="H523" s="183">
        <v>64269.930999999997</v>
      </c>
      <c r="I523" s="188">
        <f t="shared" si="140"/>
        <v>99.226083577940486</v>
      </c>
      <c r="J523" s="187"/>
      <c r="K523" s="187"/>
      <c r="L523" s="1"/>
      <c r="M523" s="187"/>
      <c r="N523" s="187"/>
      <c r="O523" s="187"/>
      <c r="P523" s="187"/>
      <c r="Q523" s="192"/>
    </row>
    <row r="524" spans="1:17" s="199" customFormat="1" ht="31.5" hidden="1" customHeight="1">
      <c r="A524" s="320"/>
      <c r="B524" s="307"/>
      <c r="C524" s="308"/>
      <c r="D524" s="182" t="s">
        <v>104</v>
      </c>
      <c r="E524" s="183"/>
      <c r="F524" s="183"/>
      <c r="G524" s="183">
        <f t="shared" si="141"/>
        <v>0</v>
      </c>
      <c r="H524" s="183"/>
      <c r="I524" s="181" t="s">
        <v>117</v>
      </c>
      <c r="J524" s="187"/>
      <c r="K524" s="187"/>
      <c r="L524" s="1"/>
      <c r="M524" s="187"/>
      <c r="N524" s="187"/>
      <c r="O524" s="187"/>
      <c r="P524" s="187"/>
      <c r="Q524" s="189"/>
    </row>
    <row r="525" spans="1:17" s="199" customFormat="1" ht="24" customHeight="1">
      <c r="A525" s="320"/>
      <c r="B525" s="307" t="s">
        <v>148</v>
      </c>
      <c r="C525" s="308" t="s">
        <v>205</v>
      </c>
      <c r="D525" s="182" t="s">
        <v>92</v>
      </c>
      <c r="E525" s="183">
        <v>139756.01300000001</v>
      </c>
      <c r="F525" s="183">
        <v>146067.215</v>
      </c>
      <c r="G525" s="183">
        <f t="shared" si="141"/>
        <v>6311.2019999999902</v>
      </c>
      <c r="H525" s="183">
        <v>145392.522</v>
      </c>
      <c r="I525" s="188">
        <f t="shared" si="140"/>
        <v>99.538094157542474</v>
      </c>
      <c r="J525" s="187">
        <v>2</v>
      </c>
      <c r="K525" s="187">
        <v>2</v>
      </c>
      <c r="L525" s="70">
        <f t="shared" ref="L525" si="142">K525/J525*100</f>
        <v>100</v>
      </c>
      <c r="M525" s="187">
        <v>2</v>
      </c>
      <c r="N525" s="187">
        <v>2</v>
      </c>
      <c r="O525" s="187">
        <v>3</v>
      </c>
      <c r="P525" s="187">
        <v>3</v>
      </c>
      <c r="Q525" s="192" t="s">
        <v>83</v>
      </c>
    </row>
    <row r="526" spans="1:17" s="199" customFormat="1" ht="34.5" customHeight="1">
      <c r="A526" s="323"/>
      <c r="B526" s="307"/>
      <c r="C526" s="308"/>
      <c r="D526" s="182" t="s">
        <v>93</v>
      </c>
      <c r="E526" s="183">
        <v>139756.01300000001</v>
      </c>
      <c r="F526" s="183">
        <v>146067.215</v>
      </c>
      <c r="G526" s="183">
        <f t="shared" si="141"/>
        <v>6311.2019999999902</v>
      </c>
      <c r="H526" s="183">
        <v>145392.522</v>
      </c>
      <c r="I526" s="188">
        <f t="shared" si="140"/>
        <v>99.538094157542474</v>
      </c>
      <c r="J526" s="187"/>
      <c r="K526" s="187"/>
      <c r="L526" s="1"/>
      <c r="M526" s="187"/>
      <c r="N526" s="187"/>
      <c r="O526" s="187"/>
      <c r="P526" s="187"/>
      <c r="Q526" s="192"/>
    </row>
    <row r="527" spans="1:17" s="199" customFormat="1" ht="15" customHeight="1">
      <c r="A527" s="319">
        <v>28</v>
      </c>
      <c r="B527" s="317" t="s">
        <v>140</v>
      </c>
      <c r="C527" s="318" t="s">
        <v>95</v>
      </c>
      <c r="D527" s="210" t="s">
        <v>92</v>
      </c>
      <c r="E527" s="178">
        <f>E528+E529+E530</f>
        <v>592352.72899999993</v>
      </c>
      <c r="F527" s="178">
        <f>F528+F529+F530</f>
        <v>592106.35499999998</v>
      </c>
      <c r="G527" s="178">
        <f t="shared" si="141"/>
        <v>-246.3739999999525</v>
      </c>
      <c r="H527" s="178">
        <f>H528+H529+H530</f>
        <v>590522.34400000004</v>
      </c>
      <c r="I527" s="181">
        <f t="shared" ref="I527:I545" si="143">H527/F527*100</f>
        <v>99.732478635531635</v>
      </c>
      <c r="J527" s="180">
        <v>16</v>
      </c>
      <c r="K527" s="180">
        <v>16</v>
      </c>
      <c r="L527" s="90">
        <f t="shared" ref="L527" si="144">K527/J527*100</f>
        <v>100</v>
      </c>
      <c r="M527" s="180">
        <v>16</v>
      </c>
      <c r="N527" s="180">
        <v>16</v>
      </c>
      <c r="O527" s="180">
        <v>134</v>
      </c>
      <c r="P527" s="180">
        <v>134</v>
      </c>
      <c r="Q527" s="324" t="s">
        <v>126</v>
      </c>
    </row>
    <row r="528" spans="1:17" s="199" customFormat="1" ht="20.25" customHeight="1">
      <c r="A528" s="320"/>
      <c r="B528" s="317"/>
      <c r="C528" s="318"/>
      <c r="D528" s="182" t="s">
        <v>94</v>
      </c>
      <c r="E528" s="183">
        <v>0</v>
      </c>
      <c r="F528" s="183">
        <v>0</v>
      </c>
      <c r="G528" s="183">
        <f t="shared" si="141"/>
        <v>0</v>
      </c>
      <c r="H528" s="183">
        <f>H532+H536+H544</f>
        <v>0</v>
      </c>
      <c r="I528" s="188" t="s">
        <v>117</v>
      </c>
      <c r="J528" s="187">
        <v>4</v>
      </c>
      <c r="K528" s="187">
        <v>4</v>
      </c>
      <c r="L528" s="70"/>
      <c r="M528" s="180"/>
      <c r="N528" s="180"/>
      <c r="O528" s="180"/>
      <c r="P528" s="180"/>
      <c r="Q528" s="325"/>
    </row>
    <row r="529" spans="1:17" s="199" customFormat="1" ht="15" customHeight="1">
      <c r="A529" s="320"/>
      <c r="B529" s="317"/>
      <c r="C529" s="318"/>
      <c r="D529" s="182" t="s">
        <v>93</v>
      </c>
      <c r="E529" s="183">
        <f>E533+E537+E541+E545</f>
        <v>592352.72899999993</v>
      </c>
      <c r="F529" s="183">
        <f>F533+F537+F541+F545</f>
        <v>592106.35499999998</v>
      </c>
      <c r="G529" s="183">
        <f t="shared" si="141"/>
        <v>-246.3739999999525</v>
      </c>
      <c r="H529" s="183">
        <f>H533+H537+H541+H545</f>
        <v>590522.34400000004</v>
      </c>
      <c r="I529" s="188">
        <f t="shared" si="143"/>
        <v>99.732478635531635</v>
      </c>
      <c r="J529" s="180"/>
      <c r="K529" s="180"/>
      <c r="L529" s="1"/>
      <c r="M529" s="180"/>
      <c r="N529" s="180"/>
      <c r="O529" s="180"/>
      <c r="P529" s="180"/>
      <c r="Q529" s="325"/>
    </row>
    <row r="530" spans="1:17" s="199" customFormat="1" ht="15" customHeight="1">
      <c r="A530" s="320"/>
      <c r="B530" s="317"/>
      <c r="C530" s="318"/>
      <c r="D530" s="182" t="s">
        <v>104</v>
      </c>
      <c r="E530" s="183">
        <v>0</v>
      </c>
      <c r="F530" s="183">
        <v>0</v>
      </c>
      <c r="G530" s="183">
        <f t="shared" si="141"/>
        <v>0</v>
      </c>
      <c r="H530" s="183">
        <f>H534+H538</f>
        <v>0</v>
      </c>
      <c r="I530" s="188" t="s">
        <v>117</v>
      </c>
      <c r="J530" s="180"/>
      <c r="K530" s="180"/>
      <c r="L530" s="1"/>
      <c r="M530" s="180"/>
      <c r="N530" s="180"/>
      <c r="O530" s="180"/>
      <c r="P530" s="180"/>
      <c r="Q530" s="326"/>
    </row>
    <row r="531" spans="1:17" s="199" customFormat="1" ht="15" customHeight="1">
      <c r="A531" s="342"/>
      <c r="B531" s="338" t="s">
        <v>141</v>
      </c>
      <c r="C531" s="308" t="s">
        <v>95</v>
      </c>
      <c r="D531" s="212" t="s">
        <v>92</v>
      </c>
      <c r="E531" s="183">
        <f>E532+E533+E534</f>
        <v>22085.809000000001</v>
      </c>
      <c r="F531" s="183">
        <f>F532+F533+F534</f>
        <v>21945.809000000001</v>
      </c>
      <c r="G531" s="183">
        <f t="shared" si="141"/>
        <v>-140</v>
      </c>
      <c r="H531" s="183">
        <f>H532+H533+H534</f>
        <v>21855.304</v>
      </c>
      <c r="I531" s="188">
        <f t="shared" si="143"/>
        <v>99.587597796007415</v>
      </c>
      <c r="J531" s="191">
        <v>3</v>
      </c>
      <c r="K531" s="191">
        <v>3</v>
      </c>
      <c r="L531" s="70">
        <f t="shared" ref="L531" si="145">K531/J531*100</f>
        <v>100</v>
      </c>
      <c r="M531" s="191">
        <v>5</v>
      </c>
      <c r="N531" s="191">
        <v>5</v>
      </c>
      <c r="O531" s="191">
        <v>54</v>
      </c>
      <c r="P531" s="191">
        <v>54</v>
      </c>
      <c r="Q531" s="189" t="s">
        <v>83</v>
      </c>
    </row>
    <row r="532" spans="1:17" s="199" customFormat="1" ht="15" customHeight="1">
      <c r="A532" s="342"/>
      <c r="B532" s="338"/>
      <c r="C532" s="308"/>
      <c r="D532" s="182" t="s">
        <v>94</v>
      </c>
      <c r="E532" s="239">
        <v>0</v>
      </c>
      <c r="F532" s="239">
        <v>0</v>
      </c>
      <c r="G532" s="183">
        <f t="shared" si="141"/>
        <v>0</v>
      </c>
      <c r="H532" s="239">
        <v>0</v>
      </c>
      <c r="I532" s="188" t="s">
        <v>117</v>
      </c>
      <c r="J532" s="239"/>
      <c r="K532" s="239"/>
      <c r="L532" s="239"/>
      <c r="M532" s="239"/>
      <c r="N532" s="239"/>
      <c r="O532" s="239"/>
      <c r="P532" s="239"/>
      <c r="Q532" s="240"/>
    </row>
    <row r="533" spans="1:17" s="199" customFormat="1" ht="15" customHeight="1">
      <c r="A533" s="342"/>
      <c r="B533" s="338"/>
      <c r="C533" s="308"/>
      <c r="D533" s="182" t="s">
        <v>93</v>
      </c>
      <c r="E533" s="183">
        <v>22085.809000000001</v>
      </c>
      <c r="F533" s="183">
        <v>21945.809000000001</v>
      </c>
      <c r="G533" s="183">
        <f t="shared" si="141"/>
        <v>-140</v>
      </c>
      <c r="H533" s="183">
        <v>21855.304</v>
      </c>
      <c r="I533" s="188">
        <f t="shared" si="143"/>
        <v>99.587597796007415</v>
      </c>
      <c r="J533" s="239"/>
      <c r="K533" s="239"/>
      <c r="L533" s="239"/>
      <c r="M533" s="239"/>
      <c r="N533" s="239"/>
      <c r="O533" s="239"/>
      <c r="P533" s="239"/>
      <c r="Q533" s="240"/>
    </row>
    <row r="534" spans="1:17" s="199" customFormat="1" ht="15" customHeight="1">
      <c r="A534" s="342"/>
      <c r="B534" s="338"/>
      <c r="C534" s="308"/>
      <c r="D534" s="182" t="s">
        <v>104</v>
      </c>
      <c r="E534" s="239">
        <v>0</v>
      </c>
      <c r="F534" s="239">
        <v>0</v>
      </c>
      <c r="G534" s="183">
        <f t="shared" si="141"/>
        <v>0</v>
      </c>
      <c r="H534" s="239">
        <v>0</v>
      </c>
      <c r="I534" s="188" t="s">
        <v>117</v>
      </c>
      <c r="J534" s="239"/>
      <c r="K534" s="239"/>
      <c r="L534" s="239"/>
      <c r="M534" s="239"/>
      <c r="N534" s="239"/>
      <c r="O534" s="239"/>
      <c r="P534" s="239"/>
      <c r="Q534" s="240"/>
    </row>
    <row r="535" spans="1:17" s="199" customFormat="1" ht="15" customHeight="1">
      <c r="A535" s="342"/>
      <c r="B535" s="338" t="s">
        <v>142</v>
      </c>
      <c r="C535" s="308" t="s">
        <v>200</v>
      </c>
      <c r="D535" s="212" t="s">
        <v>92</v>
      </c>
      <c r="E535" s="183">
        <f>E536+E537+E538</f>
        <v>163.60499999999999</v>
      </c>
      <c r="F535" s="183">
        <f>F536+F537+F538</f>
        <v>163.60499999999999</v>
      </c>
      <c r="G535" s="183">
        <f t="shared" si="141"/>
        <v>0</v>
      </c>
      <c r="H535" s="183">
        <f>H536+H537+H538</f>
        <v>163.60499999999999</v>
      </c>
      <c r="I535" s="188">
        <f t="shared" si="143"/>
        <v>100</v>
      </c>
      <c r="J535" s="187">
        <v>3</v>
      </c>
      <c r="K535" s="187">
        <v>3</v>
      </c>
      <c r="L535" s="70">
        <f t="shared" ref="L535" si="146">K535/J535*100</f>
        <v>100</v>
      </c>
      <c r="M535" s="187">
        <v>3</v>
      </c>
      <c r="N535" s="187">
        <v>3</v>
      </c>
      <c r="O535" s="187">
        <v>7</v>
      </c>
      <c r="P535" s="187">
        <v>7</v>
      </c>
      <c r="Q535" s="189" t="s">
        <v>83</v>
      </c>
    </row>
    <row r="536" spans="1:17" s="199" customFormat="1" ht="15" customHeight="1">
      <c r="A536" s="342"/>
      <c r="B536" s="338"/>
      <c r="C536" s="308"/>
      <c r="D536" s="182" t="s">
        <v>94</v>
      </c>
      <c r="E536" s="239">
        <v>0</v>
      </c>
      <c r="F536" s="239">
        <v>0</v>
      </c>
      <c r="G536" s="183">
        <f t="shared" si="141"/>
        <v>0</v>
      </c>
      <c r="H536" s="239">
        <v>0</v>
      </c>
      <c r="I536" s="188" t="s">
        <v>117</v>
      </c>
      <c r="J536" s="187"/>
      <c r="K536" s="187"/>
      <c r="L536" s="187"/>
      <c r="M536" s="187"/>
      <c r="N536" s="187"/>
      <c r="O536" s="187"/>
      <c r="P536" s="187"/>
      <c r="Q536" s="189"/>
    </row>
    <row r="537" spans="1:17" s="199" customFormat="1" ht="15" customHeight="1">
      <c r="A537" s="342"/>
      <c r="B537" s="338"/>
      <c r="C537" s="308"/>
      <c r="D537" s="182" t="s">
        <v>93</v>
      </c>
      <c r="E537" s="187">
        <v>163.60499999999999</v>
      </c>
      <c r="F537" s="187">
        <v>163.60499999999999</v>
      </c>
      <c r="G537" s="183">
        <f t="shared" si="141"/>
        <v>0</v>
      </c>
      <c r="H537" s="187">
        <v>163.60499999999999</v>
      </c>
      <c r="I537" s="188">
        <f t="shared" si="143"/>
        <v>100</v>
      </c>
      <c r="J537" s="187"/>
      <c r="K537" s="187"/>
      <c r="L537" s="187"/>
      <c r="M537" s="187"/>
      <c r="N537" s="187"/>
      <c r="O537" s="187"/>
      <c r="P537" s="187"/>
      <c r="Q537" s="189"/>
    </row>
    <row r="538" spans="1:17" s="199" customFormat="1" ht="15" customHeight="1">
      <c r="A538" s="342"/>
      <c r="B538" s="338"/>
      <c r="C538" s="308"/>
      <c r="D538" s="182" t="s">
        <v>104</v>
      </c>
      <c r="E538" s="239">
        <v>0</v>
      </c>
      <c r="F538" s="239">
        <v>0</v>
      </c>
      <c r="G538" s="183">
        <f t="shared" si="141"/>
        <v>0</v>
      </c>
      <c r="H538" s="239">
        <v>0</v>
      </c>
      <c r="I538" s="188" t="s">
        <v>117</v>
      </c>
      <c r="J538" s="187"/>
      <c r="K538" s="187"/>
      <c r="L538" s="187"/>
      <c r="M538" s="187"/>
      <c r="N538" s="187"/>
      <c r="O538" s="187"/>
      <c r="P538" s="187"/>
      <c r="Q538" s="189"/>
    </row>
    <row r="539" spans="1:17" s="199" customFormat="1" ht="15" customHeight="1">
      <c r="A539" s="342"/>
      <c r="B539" s="338" t="s">
        <v>143</v>
      </c>
      <c r="C539" s="308" t="s">
        <v>199</v>
      </c>
      <c r="D539" s="212" t="s">
        <v>92</v>
      </c>
      <c r="E539" s="183">
        <f>E540+E541+E542</f>
        <v>570003.31499999994</v>
      </c>
      <c r="F539" s="183">
        <f>F540+F541+F542</f>
        <v>569896.94099999999</v>
      </c>
      <c r="G539" s="183">
        <f t="shared" si="141"/>
        <v>-106.3739999999525</v>
      </c>
      <c r="H539" s="183">
        <f>H540+H541+H542</f>
        <v>568403.43500000006</v>
      </c>
      <c r="I539" s="188">
        <f t="shared" ref="I539" si="147">H539/F539*100</f>
        <v>99.73793402060042</v>
      </c>
      <c r="J539" s="187">
        <v>3</v>
      </c>
      <c r="K539" s="187">
        <v>3</v>
      </c>
      <c r="L539" s="70">
        <f t="shared" ref="L539" si="148">K539/J539*100</f>
        <v>100</v>
      </c>
      <c r="M539" s="187">
        <v>6</v>
      </c>
      <c r="N539" s="187">
        <v>6</v>
      </c>
      <c r="O539" s="187">
        <v>56</v>
      </c>
      <c r="P539" s="187">
        <v>56</v>
      </c>
      <c r="Q539" s="189" t="s">
        <v>83</v>
      </c>
    </row>
    <row r="540" spans="1:17" s="199" customFormat="1" ht="15" customHeight="1">
      <c r="A540" s="342"/>
      <c r="B540" s="338"/>
      <c r="C540" s="308"/>
      <c r="D540" s="182" t="s">
        <v>94</v>
      </c>
      <c r="E540" s="239">
        <v>0</v>
      </c>
      <c r="F540" s="239">
        <v>0</v>
      </c>
      <c r="G540" s="183">
        <f t="shared" si="141"/>
        <v>0</v>
      </c>
      <c r="H540" s="239">
        <v>0</v>
      </c>
      <c r="I540" s="188" t="s">
        <v>117</v>
      </c>
      <c r="J540" s="187"/>
      <c r="K540" s="187"/>
      <c r="L540" s="187"/>
      <c r="M540" s="187"/>
      <c r="N540" s="187"/>
      <c r="O540" s="187"/>
      <c r="P540" s="187"/>
      <c r="Q540" s="189"/>
    </row>
    <row r="541" spans="1:17" s="199" customFormat="1" ht="15" customHeight="1">
      <c r="A541" s="342"/>
      <c r="B541" s="338"/>
      <c r="C541" s="308"/>
      <c r="D541" s="182" t="s">
        <v>93</v>
      </c>
      <c r="E541" s="183">
        <v>570003.31499999994</v>
      </c>
      <c r="F541" s="183">
        <v>569896.94099999999</v>
      </c>
      <c r="G541" s="183">
        <f t="shared" si="141"/>
        <v>-106.3739999999525</v>
      </c>
      <c r="H541" s="183">
        <v>568403.43500000006</v>
      </c>
      <c r="I541" s="188">
        <f t="shared" ref="I541" si="149">H541/F541*100</f>
        <v>99.73793402060042</v>
      </c>
      <c r="J541" s="187"/>
      <c r="K541" s="187"/>
      <c r="L541" s="187"/>
      <c r="M541" s="187"/>
      <c r="N541" s="187"/>
      <c r="O541" s="187"/>
      <c r="P541" s="187"/>
      <c r="Q541" s="189"/>
    </row>
    <row r="542" spans="1:17" s="199" customFormat="1" ht="15" customHeight="1">
      <c r="A542" s="342"/>
      <c r="B542" s="338"/>
      <c r="C542" s="308"/>
      <c r="D542" s="182" t="s">
        <v>104</v>
      </c>
      <c r="E542" s="239">
        <v>0</v>
      </c>
      <c r="F542" s="239">
        <v>0</v>
      </c>
      <c r="G542" s="183">
        <f t="shared" si="141"/>
        <v>0</v>
      </c>
      <c r="H542" s="239">
        <v>0</v>
      </c>
      <c r="I542" s="188" t="s">
        <v>117</v>
      </c>
      <c r="J542" s="187"/>
      <c r="K542" s="187"/>
      <c r="L542" s="187"/>
      <c r="M542" s="187"/>
      <c r="N542" s="187"/>
      <c r="O542" s="187"/>
      <c r="P542" s="187"/>
      <c r="Q542" s="189"/>
    </row>
    <row r="543" spans="1:17" s="199" customFormat="1" ht="15" customHeight="1">
      <c r="A543" s="342"/>
      <c r="B543" s="338" t="s">
        <v>149</v>
      </c>
      <c r="C543" s="308" t="s">
        <v>95</v>
      </c>
      <c r="D543" s="212" t="s">
        <v>92</v>
      </c>
      <c r="E543" s="183">
        <f>E544+E545</f>
        <v>100</v>
      </c>
      <c r="F543" s="183">
        <f>F544+F545</f>
        <v>100</v>
      </c>
      <c r="G543" s="183">
        <f t="shared" si="141"/>
        <v>0</v>
      </c>
      <c r="H543" s="183">
        <f>H544+H545</f>
        <v>100</v>
      </c>
      <c r="I543" s="188">
        <f t="shared" si="143"/>
        <v>100</v>
      </c>
      <c r="J543" s="187">
        <v>3</v>
      </c>
      <c r="K543" s="187">
        <v>3</v>
      </c>
      <c r="L543" s="70">
        <f t="shared" ref="L543" si="150">K543/J543*100</f>
        <v>100</v>
      </c>
      <c r="M543" s="187">
        <v>2</v>
      </c>
      <c r="N543" s="187">
        <v>2</v>
      </c>
      <c r="O543" s="187">
        <v>17</v>
      </c>
      <c r="P543" s="187">
        <v>17</v>
      </c>
      <c r="Q543" s="189" t="s">
        <v>83</v>
      </c>
    </row>
    <row r="544" spans="1:17" s="199" customFormat="1" ht="15" customHeight="1">
      <c r="A544" s="342"/>
      <c r="B544" s="338"/>
      <c r="C544" s="308"/>
      <c r="D544" s="182" t="s">
        <v>94</v>
      </c>
      <c r="E544" s="239">
        <v>0</v>
      </c>
      <c r="F544" s="239">
        <v>0</v>
      </c>
      <c r="G544" s="183">
        <f t="shared" si="141"/>
        <v>0</v>
      </c>
      <c r="H544" s="239">
        <v>0</v>
      </c>
      <c r="I544" s="188" t="s">
        <v>117</v>
      </c>
      <c r="J544" s="187"/>
      <c r="K544" s="187"/>
      <c r="L544" s="187"/>
      <c r="M544" s="187"/>
      <c r="N544" s="187"/>
      <c r="O544" s="187"/>
      <c r="P544" s="187"/>
      <c r="Q544" s="189"/>
    </row>
    <row r="545" spans="1:17" s="199" customFormat="1" ht="15" customHeight="1">
      <c r="A545" s="343"/>
      <c r="B545" s="338"/>
      <c r="C545" s="308"/>
      <c r="D545" s="182" t="s">
        <v>93</v>
      </c>
      <c r="E545" s="183">
        <v>100</v>
      </c>
      <c r="F545" s="183">
        <v>100</v>
      </c>
      <c r="G545" s="183">
        <f t="shared" si="141"/>
        <v>0</v>
      </c>
      <c r="H545" s="239">
        <v>100</v>
      </c>
      <c r="I545" s="188">
        <f t="shared" si="143"/>
        <v>100</v>
      </c>
      <c r="J545" s="187"/>
      <c r="K545" s="187"/>
      <c r="L545" s="187"/>
      <c r="M545" s="187"/>
      <c r="N545" s="187"/>
      <c r="O545" s="187"/>
      <c r="P545" s="187"/>
      <c r="Q545" s="189"/>
    </row>
    <row r="546" spans="1:17" s="199" customFormat="1" ht="15" hidden="1" customHeight="1">
      <c r="A546" s="274"/>
      <c r="B546" s="274"/>
      <c r="C546" s="274"/>
      <c r="D546" s="193"/>
      <c r="E546" s="187"/>
      <c r="F546" s="187"/>
      <c r="G546" s="187"/>
      <c r="H546" s="193"/>
      <c r="I546" s="193"/>
      <c r="J546" s="193"/>
      <c r="K546" s="193"/>
      <c r="L546" s="193"/>
      <c r="M546" s="193"/>
      <c r="N546" s="193"/>
      <c r="O546" s="193"/>
      <c r="P546" s="193"/>
      <c r="Q546" s="269"/>
    </row>
    <row r="547" spans="1:17" s="199" customFormat="1" ht="15" hidden="1" customHeight="1">
      <c r="A547" s="274"/>
      <c r="B547" s="274"/>
      <c r="C547" s="274"/>
      <c r="D547" s="193"/>
      <c r="E547" s="187"/>
      <c r="F547" s="187"/>
      <c r="G547" s="187"/>
      <c r="H547" s="193"/>
      <c r="I547" s="193"/>
      <c r="J547" s="193"/>
      <c r="K547" s="193"/>
      <c r="L547" s="193"/>
      <c r="M547" s="193"/>
      <c r="N547" s="193"/>
      <c r="O547" s="193"/>
      <c r="P547" s="193"/>
      <c r="Q547" s="269"/>
    </row>
    <row r="548" spans="1:17" s="199" customFormat="1" ht="15" hidden="1" customHeight="1">
      <c r="A548" s="274"/>
      <c r="B548" s="274"/>
      <c r="C548" s="274"/>
      <c r="D548" s="193"/>
      <c r="E548" s="187"/>
      <c r="F548" s="187"/>
      <c r="G548" s="187"/>
      <c r="H548" s="193"/>
      <c r="I548" s="193"/>
      <c r="J548" s="193"/>
      <c r="K548" s="193"/>
      <c r="L548" s="193"/>
      <c r="M548" s="193"/>
      <c r="N548" s="193"/>
      <c r="O548" s="193"/>
      <c r="P548" s="193"/>
      <c r="Q548" s="269"/>
    </row>
    <row r="549" spans="1:17" s="199" customFormat="1" ht="15" hidden="1" customHeight="1">
      <c r="A549" s="274"/>
      <c r="B549" s="274"/>
      <c r="C549" s="274"/>
      <c r="D549" s="193"/>
      <c r="E549" s="187"/>
      <c r="F549" s="187"/>
      <c r="G549" s="187"/>
      <c r="H549" s="193"/>
      <c r="I549" s="193"/>
      <c r="J549" s="193"/>
      <c r="K549" s="193"/>
      <c r="L549" s="193"/>
      <c r="M549" s="193"/>
      <c r="N549" s="193"/>
      <c r="O549" s="193"/>
      <c r="P549" s="193"/>
      <c r="Q549" s="269"/>
    </row>
    <row r="550" spans="1:17" s="199" customFormat="1" ht="15" hidden="1" customHeight="1">
      <c r="A550" s="274"/>
      <c r="B550" s="274"/>
      <c r="C550" s="274"/>
      <c r="D550" s="193"/>
      <c r="E550" s="187"/>
      <c r="F550" s="187"/>
      <c r="G550" s="187"/>
      <c r="H550" s="193"/>
      <c r="I550" s="193"/>
      <c r="J550" s="193"/>
      <c r="K550" s="193"/>
      <c r="L550" s="193"/>
      <c r="M550" s="193"/>
      <c r="N550" s="193"/>
      <c r="O550" s="193"/>
      <c r="P550" s="193"/>
      <c r="Q550" s="269"/>
    </row>
    <row r="551" spans="1:17" s="199" customFormat="1" ht="15" hidden="1" customHeight="1">
      <c r="A551" s="274"/>
      <c r="B551" s="275"/>
      <c r="C551" s="276"/>
      <c r="D551" s="277"/>
      <c r="E551" s="205"/>
      <c r="F551" s="205"/>
      <c r="G551" s="205"/>
      <c r="H551" s="277"/>
      <c r="I551" s="277"/>
      <c r="J551" s="277"/>
      <c r="K551" s="277"/>
      <c r="L551" s="277"/>
      <c r="M551" s="277"/>
      <c r="N551" s="277"/>
      <c r="O551" s="277"/>
      <c r="P551" s="277"/>
      <c r="Q551" s="278"/>
    </row>
    <row r="552" spans="1:17" s="199" customFormat="1" ht="15" hidden="1" customHeight="1">
      <c r="A552" s="274"/>
      <c r="B552" s="275"/>
      <c r="C552" s="276"/>
      <c r="D552" s="277"/>
      <c r="E552" s="241"/>
      <c r="F552" s="241"/>
      <c r="G552" s="241"/>
      <c r="H552" s="242"/>
      <c r="I552" s="277"/>
      <c r="J552" s="277"/>
      <c r="K552" s="277"/>
      <c r="L552" s="277"/>
      <c r="M552" s="277"/>
      <c r="N552" s="277"/>
      <c r="O552" s="277"/>
      <c r="P552" s="277"/>
      <c r="Q552" s="278"/>
    </row>
    <row r="553" spans="1:17" s="199" customFormat="1" ht="15" customHeight="1">
      <c r="A553" s="274"/>
      <c r="B553" s="279" t="s">
        <v>89</v>
      </c>
      <c r="C553" s="210" t="s">
        <v>83</v>
      </c>
      <c r="D553" s="210" t="s">
        <v>83</v>
      </c>
      <c r="E553" s="178">
        <f>E7+E51+E84+E88+E116+E131+E151+E156+E176+E192+E216+E246+E266+E290+E305+E339+E351+E382+E401+E422+E442+E445+E469+E481+E498+E510+E517+E527</f>
        <v>127596383.24462001</v>
      </c>
      <c r="F553" s="178">
        <f>(F7+F51+F84+F88+F116+F131+F151+F156+F176+F192+F216+F246+F266+F290+F305+F339+F351+F382+F401+F422+F442+F445+F469+F481+F498+F510+F517+F527)</f>
        <v>127785573.02599996</v>
      </c>
      <c r="G553" s="221">
        <f t="shared" ref="G553:G558" si="151">F553-E553</f>
        <v>189189.78137995303</v>
      </c>
      <c r="H553" s="178">
        <f>(H7+H51+H84+H88+H116+H131+H151+H156+H176+H192+H216+H246+H266+H290+H305+H339+H351+H382+H401+H422+H442+H445+H469+H481+H498+H510+H517+H527)</f>
        <v>126917297.27622996</v>
      </c>
      <c r="I553" s="181">
        <f t="shared" ref="I553:I558" si="152">H553/F553*100</f>
        <v>99.320521300480962</v>
      </c>
      <c r="J553" s="211">
        <f>J7+J51+J84+J88+J116+J131+J151+J156+J176+J192+J216+J246+J266+J290+J305+J339+J351+J382+J401+J422+J442+J445+J469+J481+J498+J510+J517+J527</f>
        <v>1060</v>
      </c>
      <c r="K553" s="211">
        <f>K7+K51+K84+K88+K116+K131+K151+K156+K176+K192+K216+K246+K266+K290+K305+K339+K351+K382+K401+K422+K442+K445+K469+K481+K498+K510+K517+K527</f>
        <v>986</v>
      </c>
      <c r="L553" s="181">
        <f>K553/J553*100</f>
        <v>93.018867924528308</v>
      </c>
      <c r="M553" s="211">
        <f>M7+M51+M84+M88+M116+M131+M151+M156+M176+M192+M216+M246+M266+M290+M305+M339+M351+M382+M401+M422+M442+M445+M469+M481+M498+M510+M517+M527</f>
        <v>421</v>
      </c>
      <c r="N553" s="211">
        <f>N7+N51+N84+N88+N116+N131+N151+N156+N176+N192+N216+N246+N266+N290+N305+N339+N351+N382+N401+N422+N442+N445+N469+N481+N498+N510+N517+N527</f>
        <v>419</v>
      </c>
      <c r="O553" s="211">
        <f>O7+O51+O84+O88+O116+O131+O151+O156+O176+O192+O216+O246+O266+O290+O305+O339+O351+O382+O401+O422+O442+O445+O469+O481+O498+O510+O517+O527</f>
        <v>910</v>
      </c>
      <c r="P553" s="211">
        <f>P7+P51+P84+P88+P116+P131+P151+P156+P176+P192+P216+P246+P266+P290+P305+P339+P351+P382+P401+P422+P442+P445+P469+P481+P498+P510+P517+P527</f>
        <v>899</v>
      </c>
      <c r="Q553" s="280"/>
    </row>
    <row r="554" spans="1:17" s="199" customFormat="1" ht="15" customHeight="1">
      <c r="A554" s="274"/>
      <c r="B554" s="238" t="s">
        <v>84</v>
      </c>
      <c r="C554" s="173" t="s">
        <v>83</v>
      </c>
      <c r="D554" s="212" t="s">
        <v>83</v>
      </c>
      <c r="E554" s="183">
        <f>(E8+E52+E85+E89+E117+E132+E152+E157+E177+E193+E217+E247+E267+E291+E306+E340+E352+E383+E402+E423+E443+E446+E470+E482+E499+E518+E528)</f>
        <v>22743565.798999999</v>
      </c>
      <c r="F554" s="183">
        <f>F8+F52+F85+F89+F117+F132+F152+F157+F177+F193+F217+F247+F267+F291+F306+F340+F352+F383+F402+F423+F443+F446+F470+F482+F499+F518+F528</f>
        <v>22598111.821000002</v>
      </c>
      <c r="G554" s="208">
        <f t="shared" si="151"/>
        <v>-145453.97799999639</v>
      </c>
      <c r="H554" s="183">
        <f>H8+H52+H85+H89+H117+H132+H152+H157+H177+H193+H217+H247+H267+H291+H306+H340+H352+H383+H402+H423+H443+H446+H470+H482+H499+H518+H528</f>
        <v>22020386.189229999</v>
      </c>
      <c r="I554" s="188">
        <f t="shared" si="152"/>
        <v>97.443478303204373</v>
      </c>
      <c r="J554" s="193"/>
      <c r="K554" s="243"/>
      <c r="L554" s="1"/>
      <c r="M554" s="193"/>
      <c r="N554" s="193"/>
      <c r="O554" s="193"/>
      <c r="P554" s="193"/>
      <c r="Q554" s="280"/>
    </row>
    <row r="555" spans="1:17" s="199" customFormat="1" ht="15" customHeight="1">
      <c r="A555" s="274"/>
      <c r="B555" s="238" t="s">
        <v>85</v>
      </c>
      <c r="C555" s="173" t="s">
        <v>83</v>
      </c>
      <c r="D555" s="212" t="s">
        <v>83</v>
      </c>
      <c r="E555" s="183">
        <f>(E9+E53+E86+E90+E118+E133+E153+E158+E178+E194+E218+E248+E268+E292+E307+E341+E353+E384+E403+E424+E444+E447+E471+E483+E500+E511+E519+E529)</f>
        <v>72134167.612000018</v>
      </c>
      <c r="F555" s="183">
        <f>(F9+F53+F86+F90+F118+F133+F153+F158+F178+F194+F218+F248+F268+F292+F307+F341+F353+F384+F403+F424+F444+F447+F471+F483+F500+F511+F519+F529)</f>
        <v>72273193.421999991</v>
      </c>
      <c r="G555" s="208">
        <f t="shared" si="151"/>
        <v>139025.80999997258</v>
      </c>
      <c r="H555" s="183">
        <f>(H9+H53+H86+H90+H118+H133+H153+H158+H178+H194+H218+H248+H268+H292+H307+H341+H353+H384+H403+H424+H444+H447+H471+H483+H500+H511+H519+H529)</f>
        <v>70774120.298000023</v>
      </c>
      <c r="I555" s="188">
        <f t="shared" si="152"/>
        <v>97.925824149976407</v>
      </c>
      <c r="J555" s="193"/>
      <c r="K555" s="193"/>
      <c r="L555" s="1"/>
      <c r="M555" s="193"/>
      <c r="N555" s="193"/>
      <c r="O555" s="193"/>
      <c r="P555" s="193"/>
      <c r="Q555" s="269"/>
    </row>
    <row r="556" spans="1:17" s="199" customFormat="1" ht="15" customHeight="1">
      <c r="A556" s="274"/>
      <c r="B556" s="238" t="s">
        <v>86</v>
      </c>
      <c r="C556" s="173" t="s">
        <v>83</v>
      </c>
      <c r="D556" s="212" t="s">
        <v>83</v>
      </c>
      <c r="E556" s="183">
        <f>(E87+E134+E154+E219+E249+E270+E385+E425+E448+E485)</f>
        <v>1047443.89162</v>
      </c>
      <c r="F556" s="183">
        <f>(F87+F134+F154+F219+F249+F270+F385+F425+F448+F485)</f>
        <v>1047180.177</v>
      </c>
      <c r="G556" s="208">
        <f t="shared" si="151"/>
        <v>-263.71461999998428</v>
      </c>
      <c r="H556" s="183">
        <f>(H87+H134+H154+H219+H249+H270+H385+H425+H448+H485)</f>
        <v>1045309.5989999999</v>
      </c>
      <c r="I556" s="188">
        <f t="shared" si="152"/>
        <v>99.82136999524198</v>
      </c>
      <c r="J556" s="193"/>
      <c r="K556" s="193"/>
      <c r="L556" s="1"/>
      <c r="M556" s="193"/>
      <c r="N556" s="193"/>
      <c r="O556" s="193"/>
      <c r="P556" s="193"/>
      <c r="Q556" s="269"/>
    </row>
    <row r="557" spans="1:17" s="199" customFormat="1" ht="15" customHeight="1">
      <c r="A557" s="274"/>
      <c r="B557" s="238" t="s">
        <v>87</v>
      </c>
      <c r="C557" s="173" t="s">
        <v>83</v>
      </c>
      <c r="D557" s="212" t="s">
        <v>83</v>
      </c>
      <c r="E557" s="183">
        <f>(E135+E220+E250+E314+E342+E386+E405+E426+E449+E472+E484)</f>
        <v>14307079.842</v>
      </c>
      <c r="F557" s="183">
        <f>(F135+F220+F250+F314+F342+F386+F405+F426+F449+F472+F484)</f>
        <v>14307079.842</v>
      </c>
      <c r="G557" s="208">
        <f t="shared" si="151"/>
        <v>0</v>
      </c>
      <c r="H557" s="183">
        <f>(H135+H220+H250+H314+H342+H386+H405+H426+H449+H472+H484)</f>
        <v>15556890.116999999</v>
      </c>
      <c r="I557" s="188">
        <f t="shared" si="152"/>
        <v>108.73560704771523</v>
      </c>
      <c r="J557" s="193"/>
      <c r="K557" s="193"/>
      <c r="L557" s="1"/>
      <c r="M557" s="193"/>
      <c r="N557" s="193"/>
      <c r="O557" s="193"/>
      <c r="P557" s="193"/>
      <c r="Q557" s="269"/>
    </row>
    <row r="558" spans="1:17" s="199" customFormat="1" ht="15" customHeight="1">
      <c r="A558" s="274"/>
      <c r="B558" s="281" t="s">
        <v>88</v>
      </c>
      <c r="C558" s="173" t="s">
        <v>83</v>
      </c>
      <c r="D558" s="212" t="s">
        <v>83</v>
      </c>
      <c r="E558" s="183">
        <f>E10</f>
        <v>17364126.099999998</v>
      </c>
      <c r="F558" s="183">
        <f>F10</f>
        <v>17560007.763999999</v>
      </c>
      <c r="G558" s="208">
        <f t="shared" si="151"/>
        <v>195881.6640000008</v>
      </c>
      <c r="H558" s="183">
        <f>H10</f>
        <v>17520591.072999999</v>
      </c>
      <c r="I558" s="188">
        <f t="shared" si="152"/>
        <v>99.775531471684147</v>
      </c>
      <c r="J558" s="193"/>
      <c r="K558" s="193"/>
      <c r="L558" s="1"/>
      <c r="M558" s="193"/>
      <c r="N558" s="193"/>
      <c r="O558" s="193"/>
      <c r="P558" s="193"/>
      <c r="Q558" s="269"/>
    </row>
    <row r="559" spans="1:17" ht="15" customHeight="1">
      <c r="A559" s="244"/>
      <c r="B559" s="245"/>
      <c r="C559" s="246"/>
      <c r="D559" s="244"/>
      <c r="E559" s="244"/>
      <c r="F559" s="244"/>
      <c r="G559" s="244"/>
      <c r="H559" s="244"/>
      <c r="I559" s="244"/>
      <c r="J559" s="244"/>
      <c r="K559" s="244"/>
      <c r="L559" s="244"/>
      <c r="M559" s="244"/>
      <c r="N559" s="244"/>
      <c r="O559" s="244"/>
      <c r="P559" s="244"/>
      <c r="Q559" s="244"/>
    </row>
    <row r="560" spans="1:17" s="247" customFormat="1" ht="15" hidden="1" customHeight="1">
      <c r="B560" s="248"/>
      <c r="C560" s="249"/>
      <c r="E560" s="250">
        <f>SUM(E554:E558)</f>
        <v>127596383.24462</v>
      </c>
      <c r="F560" s="250">
        <f>SUM(F554:F558)</f>
        <v>127785573.02599999</v>
      </c>
      <c r="H560" s="251">
        <f>SUM(H554:H558)</f>
        <v>126917297.27623002</v>
      </c>
    </row>
    <row r="561" spans="1:17" s="247" customFormat="1" ht="15" hidden="1" customHeight="1">
      <c r="B561" s="248"/>
      <c r="C561" s="249"/>
    </row>
    <row r="562" spans="1:17" s="247" customFormat="1" ht="15" hidden="1" customHeight="1">
      <c r="B562" s="248"/>
      <c r="C562" s="249"/>
    </row>
    <row r="563" spans="1:17" s="252" customFormat="1" ht="15" hidden="1" customHeight="1">
      <c r="B563" s="253"/>
      <c r="C563" s="254"/>
      <c r="E563" s="251">
        <f>SUM(E554:E558)</f>
        <v>127596383.24462</v>
      </c>
      <c r="F563" s="251">
        <f>SUM(F554:F558)</f>
        <v>127785573.02599999</v>
      </c>
      <c r="G563" s="251">
        <f>SUM(G554:G558)</f>
        <v>189189.78137997701</v>
      </c>
      <c r="H563" s="251">
        <f>SUM(H554:H558)</f>
        <v>126917297.27623002</v>
      </c>
      <c r="I563" s="255"/>
    </row>
    <row r="564" spans="1:17" ht="15" hidden="1" customHeight="1">
      <c r="A564" s="244"/>
      <c r="B564" s="248"/>
      <c r="C564" s="249"/>
      <c r="D564" s="247"/>
      <c r="E564" s="256"/>
      <c r="F564" s="257"/>
      <c r="G564" s="247"/>
      <c r="H564" s="247"/>
      <c r="I564" s="247"/>
      <c r="J564" s="247"/>
      <c r="K564" s="247"/>
      <c r="L564" s="247"/>
      <c r="M564" s="247"/>
      <c r="N564" s="247"/>
      <c r="O564" s="247"/>
      <c r="P564" s="247"/>
      <c r="Q564" s="244"/>
    </row>
    <row r="565" spans="1:17" ht="15" hidden="1" customHeight="1">
      <c r="A565" s="244"/>
      <c r="B565" s="245"/>
      <c r="C565" s="246"/>
      <c r="D565" s="244"/>
      <c r="E565" s="178">
        <f>E554+E555</f>
        <v>94877733.411000013</v>
      </c>
      <c r="F565" s="178">
        <f>F554+F555</f>
        <v>94871305.243000001</v>
      </c>
      <c r="G565" s="244"/>
      <c r="H565" s="178">
        <f>H554+H555</f>
        <v>92794506.487230018</v>
      </c>
      <c r="I565" s="188">
        <f t="shared" ref="I565" si="153">H565/F565*100</f>
        <v>97.810930554343543</v>
      </c>
      <c r="J565" s="244"/>
      <c r="K565" s="244"/>
      <c r="L565" s="244"/>
      <c r="M565" s="244"/>
      <c r="N565" s="244"/>
      <c r="O565" s="244"/>
      <c r="P565" s="244"/>
      <c r="Q565" s="244"/>
    </row>
    <row r="566" spans="1:17" ht="15" hidden="1" customHeight="1">
      <c r="A566" s="244"/>
      <c r="B566" s="245"/>
      <c r="C566" s="246"/>
      <c r="D566" s="244"/>
      <c r="E566" s="244"/>
      <c r="F566" s="258"/>
      <c r="G566" s="244"/>
      <c r="H566" s="244"/>
      <c r="I566" s="244"/>
      <c r="J566" s="244"/>
      <c r="K566" s="244"/>
      <c r="L566" s="244"/>
      <c r="M566" s="244"/>
      <c r="N566" s="244"/>
      <c r="O566" s="244"/>
      <c r="P566" s="244"/>
      <c r="Q566" s="244"/>
    </row>
    <row r="567" spans="1:17" ht="15" hidden="1" customHeight="1">
      <c r="A567" s="244"/>
      <c r="B567" s="245"/>
      <c r="C567" s="246"/>
      <c r="D567" s="244"/>
      <c r="E567" s="244"/>
      <c r="F567" s="258"/>
      <c r="G567" s="244"/>
      <c r="H567" s="244"/>
      <c r="I567" s="244"/>
      <c r="J567" s="244"/>
      <c r="K567" s="244"/>
      <c r="L567" s="244"/>
      <c r="M567" s="244"/>
      <c r="N567" s="244"/>
      <c r="O567" s="244"/>
      <c r="P567" s="244"/>
      <c r="Q567" s="244"/>
    </row>
    <row r="568" spans="1:17" ht="15" customHeight="1">
      <c r="F568" s="258"/>
    </row>
    <row r="569" spans="1:17">
      <c r="F569" s="261"/>
    </row>
    <row r="579" spans="2:6">
      <c r="B579" s="169"/>
      <c r="C579" s="169"/>
      <c r="F579" s="261"/>
    </row>
    <row r="580" spans="2:6">
      <c r="B580" s="169"/>
      <c r="C580" s="169"/>
      <c r="F580" s="258"/>
    </row>
    <row r="581" spans="2:6">
      <c r="B581" s="169"/>
      <c r="C581" s="169"/>
      <c r="F581" s="258"/>
    </row>
    <row r="582" spans="2:6">
      <c r="B582" s="169"/>
      <c r="C582" s="169"/>
      <c r="F582" s="258"/>
    </row>
    <row r="583" spans="2:6">
      <c r="B583" s="169"/>
      <c r="C583" s="169"/>
      <c r="F583" s="258"/>
    </row>
    <row r="584" spans="2:6">
      <c r="B584" s="169"/>
      <c r="C584" s="169"/>
      <c r="F584" s="261"/>
    </row>
  </sheetData>
  <autoFilter ref="A4:Q545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2" showButton="0"/>
    <filterColumn colId="14" showButton="0"/>
  </autoFilter>
  <mergeCells count="356">
    <mergeCell ref="B461:B465"/>
    <mergeCell ref="C461:C465"/>
    <mergeCell ref="B466:B468"/>
    <mergeCell ref="C300:C304"/>
    <mergeCell ref="B276:B279"/>
    <mergeCell ref="C276:C279"/>
    <mergeCell ref="B432:B436"/>
    <mergeCell ref="C392:C396"/>
    <mergeCell ref="C466:C468"/>
    <mergeCell ref="C315:C319"/>
    <mergeCell ref="C458:C460"/>
    <mergeCell ref="B310:B314"/>
    <mergeCell ref="C310:C314"/>
    <mergeCell ref="B280:B284"/>
    <mergeCell ref="C280:C284"/>
    <mergeCell ref="B360:B363"/>
    <mergeCell ref="C387:C391"/>
    <mergeCell ref="B392:B396"/>
    <mergeCell ref="B376:B381"/>
    <mergeCell ref="C376:C381"/>
    <mergeCell ref="B364:B367"/>
    <mergeCell ref="C364:C367"/>
    <mergeCell ref="B356:B359"/>
    <mergeCell ref="Q445:Q449"/>
    <mergeCell ref="B450:B453"/>
    <mergeCell ref="C450:C453"/>
    <mergeCell ref="B454:B457"/>
    <mergeCell ref="C454:C457"/>
    <mergeCell ref="A241:A245"/>
    <mergeCell ref="Q382:Q385"/>
    <mergeCell ref="C382:C386"/>
    <mergeCell ref="B387:B391"/>
    <mergeCell ref="C397:C400"/>
    <mergeCell ref="C414:C417"/>
    <mergeCell ref="B406:B409"/>
    <mergeCell ref="B422:B426"/>
    <mergeCell ref="C422:C426"/>
    <mergeCell ref="C320:C323"/>
    <mergeCell ref="Q246:Q250"/>
    <mergeCell ref="Q266:Q270"/>
    <mergeCell ref="Q290:Q294"/>
    <mergeCell ref="B368:B371"/>
    <mergeCell ref="C368:C371"/>
    <mergeCell ref="B372:B375"/>
    <mergeCell ref="C372:C375"/>
    <mergeCell ref="Q305:Q309"/>
    <mergeCell ref="C261:C265"/>
    <mergeCell ref="Q442:Q444"/>
    <mergeCell ref="C401:C405"/>
    <mergeCell ref="Q401:Q405"/>
    <mergeCell ref="Q351:Q355"/>
    <mergeCell ref="C360:C363"/>
    <mergeCell ref="B351:B355"/>
    <mergeCell ref="C351:C355"/>
    <mergeCell ref="Q469:Q472"/>
    <mergeCell ref="A84:A87"/>
    <mergeCell ref="B84:B87"/>
    <mergeCell ref="C84:C87"/>
    <mergeCell ref="C406:C409"/>
    <mergeCell ref="B401:B405"/>
    <mergeCell ref="B382:B386"/>
    <mergeCell ref="B397:B400"/>
    <mergeCell ref="C216:C220"/>
    <mergeCell ref="B216:B220"/>
    <mergeCell ref="B261:B265"/>
    <mergeCell ref="B256:B260"/>
    <mergeCell ref="B320:B323"/>
    <mergeCell ref="C343:C346"/>
    <mergeCell ref="Q339:Q342"/>
    <mergeCell ref="B212:B215"/>
    <mergeCell ref="C212:C215"/>
    <mergeCell ref="A498:A509"/>
    <mergeCell ref="C498:C501"/>
    <mergeCell ref="A510:A516"/>
    <mergeCell ref="C527:C530"/>
    <mergeCell ref="A481:A497"/>
    <mergeCell ref="Q527:Q530"/>
    <mergeCell ref="Q517:Q520"/>
    <mergeCell ref="C502:C505"/>
    <mergeCell ref="B521:B524"/>
    <mergeCell ref="C521:C524"/>
    <mergeCell ref="Q481:Q485"/>
    <mergeCell ref="B506:B509"/>
    <mergeCell ref="C506:C509"/>
    <mergeCell ref="B498:B501"/>
    <mergeCell ref="Q498:Q501"/>
    <mergeCell ref="Q510:Q511"/>
    <mergeCell ref="B481:B485"/>
    <mergeCell ref="C481:C485"/>
    <mergeCell ref="C517:C520"/>
    <mergeCell ref="C486:C492"/>
    <mergeCell ref="B535:B538"/>
    <mergeCell ref="C535:C538"/>
    <mergeCell ref="B543:B545"/>
    <mergeCell ref="C543:C545"/>
    <mergeCell ref="B531:B534"/>
    <mergeCell ref="C531:C534"/>
    <mergeCell ref="B473:B476"/>
    <mergeCell ref="C473:C476"/>
    <mergeCell ref="B477:B480"/>
    <mergeCell ref="B486:B492"/>
    <mergeCell ref="C510:C511"/>
    <mergeCell ref="B510:B511"/>
    <mergeCell ref="B517:B520"/>
    <mergeCell ref="B493:B497"/>
    <mergeCell ref="C493:C497"/>
    <mergeCell ref="B525:B526"/>
    <mergeCell ref="C525:C526"/>
    <mergeCell ref="B527:B530"/>
    <mergeCell ref="B539:B542"/>
    <mergeCell ref="C539:C542"/>
    <mergeCell ref="B502:B505"/>
    <mergeCell ref="A469:A480"/>
    <mergeCell ref="B442:B444"/>
    <mergeCell ref="C477:C480"/>
    <mergeCell ref="A442:A444"/>
    <mergeCell ref="B445:B449"/>
    <mergeCell ref="C445:C449"/>
    <mergeCell ref="A305:A338"/>
    <mergeCell ref="C347:C350"/>
    <mergeCell ref="B347:B350"/>
    <mergeCell ref="A339:A346"/>
    <mergeCell ref="B324:B328"/>
    <mergeCell ref="C324:C328"/>
    <mergeCell ref="B329:B333"/>
    <mergeCell ref="C329:C333"/>
    <mergeCell ref="C334:C338"/>
    <mergeCell ref="B339:B342"/>
    <mergeCell ref="B334:B338"/>
    <mergeCell ref="B427:B431"/>
    <mergeCell ref="C469:C472"/>
    <mergeCell ref="B469:B472"/>
    <mergeCell ref="B458:B460"/>
    <mergeCell ref="A445:A468"/>
    <mergeCell ref="C442:C444"/>
    <mergeCell ref="C356:C359"/>
    <mergeCell ref="A401:A421"/>
    <mergeCell ref="B437:B441"/>
    <mergeCell ref="C432:C436"/>
    <mergeCell ref="B418:B421"/>
    <mergeCell ref="C418:C421"/>
    <mergeCell ref="B410:B413"/>
    <mergeCell ref="B414:B417"/>
    <mergeCell ref="C427:C431"/>
    <mergeCell ref="C437:C441"/>
    <mergeCell ref="C410:C413"/>
    <mergeCell ref="A422:A441"/>
    <mergeCell ref="A347:A350"/>
    <mergeCell ref="C160:C163"/>
    <mergeCell ref="B164:B167"/>
    <mergeCell ref="B290:B294"/>
    <mergeCell ref="C290:C294"/>
    <mergeCell ref="B271:B275"/>
    <mergeCell ref="C271:C275"/>
    <mergeCell ref="B236:B240"/>
    <mergeCell ref="C236:C240"/>
    <mergeCell ref="B251:B255"/>
    <mergeCell ref="C251:C255"/>
    <mergeCell ref="C339:C342"/>
    <mergeCell ref="B305:B309"/>
    <mergeCell ref="C305:C309"/>
    <mergeCell ref="C184:C187"/>
    <mergeCell ref="A192:A211"/>
    <mergeCell ref="C208:C211"/>
    <mergeCell ref="C168:C171"/>
    <mergeCell ref="B266:B270"/>
    <mergeCell ref="B241:B245"/>
    <mergeCell ref="A246:A265"/>
    <mergeCell ref="C295:C299"/>
    <mergeCell ref="B343:B346"/>
    <mergeCell ref="C241:C245"/>
    <mergeCell ref="A382:A400"/>
    <mergeCell ref="B315:B319"/>
    <mergeCell ref="B285:B289"/>
    <mergeCell ref="A2:Q2"/>
    <mergeCell ref="B7:B10"/>
    <mergeCell ref="B4:B5"/>
    <mergeCell ref="C4:C5"/>
    <mergeCell ref="E4:I4"/>
    <mergeCell ref="A4:A5"/>
    <mergeCell ref="J4:L4"/>
    <mergeCell ref="M4:N4"/>
    <mergeCell ref="C7:C10"/>
    <mergeCell ref="D4:D5"/>
    <mergeCell ref="A7:A50"/>
    <mergeCell ref="B15:B18"/>
    <mergeCell ref="C15:C18"/>
    <mergeCell ref="B23:B26"/>
    <mergeCell ref="C23:C26"/>
    <mergeCell ref="C27:C30"/>
    <mergeCell ref="C47:C50"/>
    <mergeCell ref="B19:B22"/>
    <mergeCell ref="C19:C22"/>
    <mergeCell ref="Q7:Q10"/>
    <mergeCell ref="O4:P4"/>
    <mergeCell ref="C11:C14"/>
    <mergeCell ref="B27:B30"/>
    <mergeCell ref="B31:B34"/>
    <mergeCell ref="B11:B14"/>
    <mergeCell ref="Q4:Q5"/>
    <mergeCell ref="A517:A526"/>
    <mergeCell ref="A527:A545"/>
    <mergeCell ref="B47:B50"/>
    <mergeCell ref="B151:B155"/>
    <mergeCell ref="C151:C155"/>
    <mergeCell ref="A116:A130"/>
    <mergeCell ref="B80:B83"/>
    <mergeCell ref="C80:C83"/>
    <mergeCell ref="A88:A115"/>
    <mergeCell ref="B96:B99"/>
    <mergeCell ref="C96:C99"/>
    <mergeCell ref="B100:B103"/>
    <mergeCell ref="C100:C103"/>
    <mergeCell ref="B104:B107"/>
    <mergeCell ref="C104:C107"/>
    <mergeCell ref="C92:C95"/>
    <mergeCell ref="B112:B115"/>
    <mergeCell ref="B180:B183"/>
    <mergeCell ref="C180:C183"/>
    <mergeCell ref="B35:B38"/>
    <mergeCell ref="C35:C38"/>
    <mergeCell ref="B39:B42"/>
    <mergeCell ref="C39:C42"/>
    <mergeCell ref="C61:C65"/>
    <mergeCell ref="B88:B91"/>
    <mergeCell ref="B66:B70"/>
    <mergeCell ref="C66:C70"/>
    <mergeCell ref="B71:B75"/>
    <mergeCell ref="C71:C75"/>
    <mergeCell ref="B56:B60"/>
    <mergeCell ref="B76:B79"/>
    <mergeCell ref="C76:C79"/>
    <mergeCell ref="C43:C46"/>
    <mergeCell ref="B43:B46"/>
    <mergeCell ref="B51:B55"/>
    <mergeCell ref="C51:C55"/>
    <mergeCell ref="B295:B299"/>
    <mergeCell ref="B300:B304"/>
    <mergeCell ref="B136:B140"/>
    <mergeCell ref="B208:B211"/>
    <mergeCell ref="C200:C203"/>
    <mergeCell ref="B204:B207"/>
    <mergeCell ref="C221:C225"/>
    <mergeCell ref="Q116:Q118"/>
    <mergeCell ref="C128:C130"/>
    <mergeCell ref="B119:B121"/>
    <mergeCell ref="C119:C121"/>
    <mergeCell ref="B176:B179"/>
    <mergeCell ref="C176:C179"/>
    <mergeCell ref="B172:B175"/>
    <mergeCell ref="C172:C175"/>
    <mergeCell ref="Q131:Q135"/>
    <mergeCell ref="B131:B135"/>
    <mergeCell ref="B141:B145"/>
    <mergeCell ref="C141:C145"/>
    <mergeCell ref="C246:C250"/>
    <mergeCell ref="A51:A83"/>
    <mergeCell ref="C88:C91"/>
    <mergeCell ref="B116:B118"/>
    <mergeCell ref="B61:B65"/>
    <mergeCell ref="Q84:Q87"/>
    <mergeCell ref="Q192:Q195"/>
    <mergeCell ref="Q176:Q179"/>
    <mergeCell ref="B192:B195"/>
    <mergeCell ref="C192:C195"/>
    <mergeCell ref="B184:B187"/>
    <mergeCell ref="C108:C111"/>
    <mergeCell ref="B108:B111"/>
    <mergeCell ref="Q51:Q54"/>
    <mergeCell ref="Q88:Q91"/>
    <mergeCell ref="C136:C140"/>
    <mergeCell ref="A172:A175"/>
    <mergeCell ref="C125:C127"/>
    <mergeCell ref="C131:C135"/>
    <mergeCell ref="B122:B124"/>
    <mergeCell ref="C31:C34"/>
    <mergeCell ref="C56:C60"/>
    <mergeCell ref="C196:C199"/>
    <mergeCell ref="A266:A289"/>
    <mergeCell ref="B231:B235"/>
    <mergeCell ref="C231:C235"/>
    <mergeCell ref="A216:A240"/>
    <mergeCell ref="C266:C270"/>
    <mergeCell ref="A212:A215"/>
    <mergeCell ref="C256:C260"/>
    <mergeCell ref="A131:A150"/>
    <mergeCell ref="A156:A171"/>
    <mergeCell ref="C204:C207"/>
    <mergeCell ref="C188:C191"/>
    <mergeCell ref="B188:B191"/>
    <mergeCell ref="B200:B203"/>
    <mergeCell ref="C122:C124"/>
    <mergeCell ref="B125:B127"/>
    <mergeCell ref="C116:C118"/>
    <mergeCell ref="B92:B95"/>
    <mergeCell ref="B246:B250"/>
    <mergeCell ref="C285:C289"/>
    <mergeCell ref="B226:B230"/>
    <mergeCell ref="C226:C230"/>
    <mergeCell ref="Q422:Q426"/>
    <mergeCell ref="A290:A304"/>
    <mergeCell ref="C112:C115"/>
    <mergeCell ref="B146:B150"/>
    <mergeCell ref="C146:C150"/>
    <mergeCell ref="C156:C159"/>
    <mergeCell ref="C164:C167"/>
    <mergeCell ref="B168:B171"/>
    <mergeCell ref="Q151:Q155"/>
    <mergeCell ref="B160:B163"/>
    <mergeCell ref="Q156:Q159"/>
    <mergeCell ref="B128:B130"/>
    <mergeCell ref="B221:B225"/>
    <mergeCell ref="B196:B199"/>
    <mergeCell ref="B156:B159"/>
    <mergeCell ref="A151:A155"/>
    <mergeCell ref="A176:A191"/>
    <mergeCell ref="A351:A381"/>
    <mergeCell ref="M374:M375"/>
    <mergeCell ref="N374:N375"/>
    <mergeCell ref="O374:O375"/>
    <mergeCell ref="P374:P375"/>
    <mergeCell ref="Q374:Q375"/>
    <mergeCell ref="Q216:Q220"/>
    <mergeCell ref="E378:E380"/>
    <mergeCell ref="F378:F380"/>
    <mergeCell ref="H378:H380"/>
    <mergeCell ref="I378:I380"/>
    <mergeCell ref="J378:J380"/>
    <mergeCell ref="K378:K380"/>
    <mergeCell ref="L378:L380"/>
    <mergeCell ref="L374:L375"/>
    <mergeCell ref="M378:M380"/>
    <mergeCell ref="N378:N380"/>
    <mergeCell ref="A1:Q1"/>
    <mergeCell ref="O378:O380"/>
    <mergeCell ref="P378:P380"/>
    <mergeCell ref="E353:E354"/>
    <mergeCell ref="F353:F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P353:P354"/>
    <mergeCell ref="Q378:Q380"/>
    <mergeCell ref="D374:D375"/>
    <mergeCell ref="E374:E375"/>
    <mergeCell ref="F374:F375"/>
    <mergeCell ref="H374:H375"/>
    <mergeCell ref="I374:I375"/>
    <mergeCell ref="J374:J375"/>
    <mergeCell ref="K374:K375"/>
    <mergeCell ref="D378:D380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23"/>
  <sheetViews>
    <sheetView topLeftCell="A68" workbookViewId="0">
      <selection sqref="A1:XFD1048576"/>
    </sheetView>
  </sheetViews>
  <sheetFormatPr defaultRowHeight="15"/>
  <cols>
    <col min="1" max="1" width="4.85546875" customWidth="1"/>
    <col min="2" max="2" width="27.140625" style="125" customWidth="1"/>
    <col min="3" max="3" width="15.140625" style="126" customWidth="1"/>
    <col min="4" max="4" width="14.140625" customWidth="1"/>
    <col min="5" max="5" width="14.85546875" customWidth="1"/>
    <col min="6" max="6" width="16.42578125" customWidth="1"/>
    <col min="7" max="7" width="11.42578125" hidden="1" customWidth="1"/>
    <col min="8" max="8" width="13.28515625" customWidth="1"/>
    <col min="9" max="9" width="11.7109375" customWidth="1"/>
    <col min="10" max="10" width="7.85546875" customWidth="1"/>
    <col min="11" max="11" width="8.7109375" customWidth="1"/>
    <col min="12" max="12" width="8.140625" customWidth="1"/>
    <col min="13" max="13" width="6.85546875" customWidth="1"/>
    <col min="14" max="14" width="5.85546875" customWidth="1"/>
    <col min="15" max="15" width="6.5703125" customWidth="1"/>
    <col min="16" max="16" width="6.140625" customWidth="1"/>
    <col min="17" max="17" width="14.140625" customWidth="1"/>
  </cols>
  <sheetData>
    <row r="1" spans="1:18" ht="15.75">
      <c r="A1" s="368" t="s">
        <v>176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</row>
    <row r="2" spans="1:18" ht="23.25" customHeight="1">
      <c r="A2" s="369" t="s">
        <v>211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8" ht="12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45" customHeight="1">
      <c r="A4" s="370" t="s">
        <v>1</v>
      </c>
      <c r="B4" s="371" t="s">
        <v>108</v>
      </c>
      <c r="C4" s="370" t="s">
        <v>0</v>
      </c>
      <c r="D4" s="372" t="s">
        <v>91</v>
      </c>
      <c r="E4" s="374" t="s">
        <v>179</v>
      </c>
      <c r="F4" s="374"/>
      <c r="G4" s="374"/>
      <c r="H4" s="374"/>
      <c r="I4" s="374"/>
      <c r="J4" s="374" t="s">
        <v>3</v>
      </c>
      <c r="K4" s="374"/>
      <c r="L4" s="374"/>
      <c r="M4" s="374" t="s">
        <v>167</v>
      </c>
      <c r="N4" s="374"/>
      <c r="O4" s="374" t="s">
        <v>5</v>
      </c>
      <c r="P4" s="374"/>
      <c r="Q4" s="370" t="s">
        <v>213</v>
      </c>
      <c r="R4" s="9"/>
    </row>
    <row r="5" spans="1:18" ht="90.6" customHeight="1">
      <c r="A5" s="370"/>
      <c r="B5" s="371"/>
      <c r="C5" s="370"/>
      <c r="D5" s="373"/>
      <c r="E5" s="7" t="s">
        <v>2</v>
      </c>
      <c r="F5" s="7" t="s">
        <v>212</v>
      </c>
      <c r="G5" s="7" t="s">
        <v>90</v>
      </c>
      <c r="H5" s="7" t="s">
        <v>130</v>
      </c>
      <c r="I5" s="7" t="s">
        <v>177</v>
      </c>
      <c r="J5" s="7" t="s">
        <v>154</v>
      </c>
      <c r="K5" s="7" t="s">
        <v>4</v>
      </c>
      <c r="L5" s="7" t="s">
        <v>109</v>
      </c>
      <c r="M5" s="10" t="s">
        <v>154</v>
      </c>
      <c r="N5" s="10" t="s">
        <v>155</v>
      </c>
      <c r="O5" s="10" t="s">
        <v>154</v>
      </c>
      <c r="P5" s="10" t="s">
        <v>155</v>
      </c>
      <c r="Q5" s="370"/>
      <c r="R5" s="9"/>
    </row>
    <row r="6" spans="1:18" hidden="1">
      <c r="A6" s="11">
        <v>1</v>
      </c>
      <c r="B6" s="12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</row>
    <row r="7" spans="1:18" ht="14.25" hidden="1" customHeight="1">
      <c r="A7" s="376">
        <v>1</v>
      </c>
      <c r="B7" s="377" t="s">
        <v>6</v>
      </c>
      <c r="C7" s="378" t="s">
        <v>198</v>
      </c>
      <c r="D7" s="15" t="s">
        <v>92</v>
      </c>
      <c r="E7" s="16">
        <f>SUM(E8:E10)</f>
        <v>34433853.086000003</v>
      </c>
      <c r="F7" s="16">
        <f t="shared" ref="F7:H7" si="0">SUM(F8:F10)</f>
        <v>34436346.412</v>
      </c>
      <c r="G7" s="16">
        <f t="shared" si="0"/>
        <v>2493.3260000003502</v>
      </c>
      <c r="H7" s="16">
        <f t="shared" si="0"/>
        <v>34073943.810999997</v>
      </c>
      <c r="I7" s="17">
        <f>ROUND(H7/F7 *100,3)</f>
        <v>98.947999999999993</v>
      </c>
      <c r="J7" s="18">
        <v>153</v>
      </c>
      <c r="K7" s="18">
        <v>125</v>
      </c>
      <c r="L7" s="19">
        <f t="shared" ref="L7:L51" si="1">K7*100/J7</f>
        <v>81.699346405228752</v>
      </c>
      <c r="M7" s="18">
        <v>46</v>
      </c>
      <c r="N7" s="18">
        <v>45</v>
      </c>
      <c r="O7" s="18">
        <v>143</v>
      </c>
      <c r="P7" s="18">
        <v>142</v>
      </c>
      <c r="Q7" s="379" t="s">
        <v>126</v>
      </c>
    </row>
    <row r="8" spans="1:18" ht="22.5" hidden="1">
      <c r="A8" s="376"/>
      <c r="B8" s="377"/>
      <c r="C8" s="378"/>
      <c r="D8" s="20" t="s">
        <v>94</v>
      </c>
      <c r="E8" s="21">
        <f t="shared" ref="E8:F10" si="2">E12+E20+E16+E24+E28+E32+E36+E40+E44+E48</f>
        <v>4199086.4000000004</v>
      </c>
      <c r="F8" s="21">
        <f t="shared" si="2"/>
        <v>4235018.2</v>
      </c>
      <c r="G8" s="21">
        <f t="shared" ref="G8:G10" si="3">F8-E8</f>
        <v>35931.799999999814</v>
      </c>
      <c r="H8" s="21">
        <f>H12+H20+H16+H24+H28+H32+H36+H40+H44+H48</f>
        <v>4169955.3819999998</v>
      </c>
      <c r="I8" s="22">
        <f t="shared" ref="I8:I71" si="4">ROUND(H8/F8 *100,3)</f>
        <v>98.463999999999999</v>
      </c>
      <c r="J8" s="23">
        <v>17</v>
      </c>
      <c r="K8" s="24">
        <v>12</v>
      </c>
      <c r="L8" s="24"/>
      <c r="M8" s="24"/>
      <c r="N8" s="24"/>
      <c r="O8" s="24"/>
      <c r="P8" s="24"/>
      <c r="Q8" s="380"/>
    </row>
    <row r="9" spans="1:18" hidden="1">
      <c r="A9" s="376"/>
      <c r="B9" s="377"/>
      <c r="C9" s="378"/>
      <c r="D9" s="20" t="s">
        <v>93</v>
      </c>
      <c r="E9" s="21">
        <f t="shared" si="2"/>
        <v>13655468.686000001</v>
      </c>
      <c r="F9" s="21">
        <f t="shared" si="2"/>
        <v>13622602.712000001</v>
      </c>
      <c r="G9" s="21">
        <f t="shared" si="3"/>
        <v>-32865.973999999464</v>
      </c>
      <c r="H9" s="21">
        <f>H13+H21+H17+H25+H29+H33+H37+H41+H45+H49</f>
        <v>13446471.745999999</v>
      </c>
      <c r="I9" s="22">
        <f t="shared" si="4"/>
        <v>98.706999999999994</v>
      </c>
      <c r="J9" s="24"/>
      <c r="K9" s="24"/>
      <c r="L9" s="24"/>
      <c r="M9" s="24"/>
      <c r="N9" s="24"/>
      <c r="O9" s="24"/>
      <c r="P9" s="24"/>
      <c r="Q9" s="380"/>
    </row>
    <row r="10" spans="1:18" ht="13.5" hidden="1" customHeight="1">
      <c r="A10" s="376"/>
      <c r="B10" s="377"/>
      <c r="C10" s="378"/>
      <c r="D10" s="20" t="s">
        <v>178</v>
      </c>
      <c r="E10" s="21">
        <f t="shared" si="2"/>
        <v>16579298</v>
      </c>
      <c r="F10" s="21">
        <f t="shared" si="2"/>
        <v>16578725.5</v>
      </c>
      <c r="G10" s="21">
        <f t="shared" si="3"/>
        <v>-572.5</v>
      </c>
      <c r="H10" s="21">
        <f>H14+H22+H18+H26+H30+H34+H38+H42+H46+H50</f>
        <v>16457516.683</v>
      </c>
      <c r="I10" s="22">
        <f t="shared" si="4"/>
        <v>99.269000000000005</v>
      </c>
      <c r="J10" s="24"/>
      <c r="K10" s="24"/>
      <c r="L10" s="24"/>
      <c r="M10" s="24"/>
      <c r="N10" s="24"/>
      <c r="O10" s="24"/>
      <c r="P10" s="24"/>
      <c r="Q10" s="381"/>
    </row>
    <row r="11" spans="1:18" ht="14.25" hidden="1" customHeight="1">
      <c r="A11" s="376"/>
      <c r="B11" s="371" t="s">
        <v>7</v>
      </c>
      <c r="C11" s="375" t="s">
        <v>198</v>
      </c>
      <c r="D11" s="20" t="s">
        <v>92</v>
      </c>
      <c r="E11" s="21">
        <f>SUM(E12:E14)</f>
        <v>4610877.9479999999</v>
      </c>
      <c r="F11" s="21">
        <f>SUM(F12:F14)</f>
        <v>4631183.9960000003</v>
      </c>
      <c r="G11" s="21">
        <f>SUM(G12:G14)</f>
        <v>20306.048000000184</v>
      </c>
      <c r="H11" s="21">
        <f>SUM(H12:H14)</f>
        <v>4590868.5630000001</v>
      </c>
      <c r="I11" s="22">
        <f t="shared" si="4"/>
        <v>99.129000000000005</v>
      </c>
      <c r="J11" s="24">
        <v>42</v>
      </c>
      <c r="K11" s="24">
        <v>38</v>
      </c>
      <c r="L11" s="26">
        <f t="shared" si="1"/>
        <v>90.476190476190482</v>
      </c>
      <c r="M11" s="24">
        <v>8</v>
      </c>
      <c r="N11" s="24">
        <v>8</v>
      </c>
      <c r="O11" s="24">
        <v>32</v>
      </c>
      <c r="P11" s="24">
        <v>32</v>
      </c>
      <c r="Q11" s="27" t="s">
        <v>83</v>
      </c>
    </row>
    <row r="12" spans="1:18" ht="24" hidden="1" customHeight="1">
      <c r="A12" s="376"/>
      <c r="B12" s="371"/>
      <c r="C12" s="375"/>
      <c r="D12" s="20" t="s">
        <v>94</v>
      </c>
      <c r="E12" s="21">
        <v>1714275</v>
      </c>
      <c r="F12" s="21">
        <v>1728446.8</v>
      </c>
      <c r="G12" s="21">
        <f t="shared" ref="G12:G75" si="5">F12-E12</f>
        <v>14171.800000000047</v>
      </c>
      <c r="H12" s="21">
        <v>1689782.55</v>
      </c>
      <c r="I12" s="22">
        <f t="shared" si="4"/>
        <v>97.763000000000005</v>
      </c>
      <c r="J12" s="24"/>
      <c r="K12" s="24"/>
      <c r="L12" s="24"/>
      <c r="M12" s="24"/>
      <c r="N12" s="24"/>
      <c r="O12" s="24"/>
      <c r="P12" s="24"/>
      <c r="Q12" s="27"/>
    </row>
    <row r="13" spans="1:18" ht="15.75" hidden="1" customHeight="1">
      <c r="A13" s="376"/>
      <c r="B13" s="371"/>
      <c r="C13" s="375"/>
      <c r="D13" s="20" t="s">
        <v>93</v>
      </c>
      <c r="E13" s="21">
        <v>2896602.9479999999</v>
      </c>
      <c r="F13" s="28">
        <v>2902737.196</v>
      </c>
      <c r="G13" s="21">
        <f t="shared" si="5"/>
        <v>6134.2480000001378</v>
      </c>
      <c r="H13" s="21">
        <v>2901086.0129999998</v>
      </c>
      <c r="I13" s="22">
        <f t="shared" si="4"/>
        <v>99.942999999999998</v>
      </c>
      <c r="J13" s="24"/>
      <c r="K13" s="24"/>
      <c r="L13" s="24"/>
      <c r="M13" s="24"/>
      <c r="N13" s="24"/>
      <c r="O13" s="24"/>
      <c r="P13" s="24"/>
      <c r="Q13" s="27"/>
    </row>
    <row r="14" spans="1:18" ht="15.75" hidden="1" customHeight="1">
      <c r="A14" s="376"/>
      <c r="B14" s="371"/>
      <c r="C14" s="375"/>
      <c r="D14" s="20" t="s">
        <v>178</v>
      </c>
      <c r="E14" s="21">
        <v>0</v>
      </c>
      <c r="F14" s="21">
        <v>0</v>
      </c>
      <c r="G14" s="21">
        <f t="shared" si="5"/>
        <v>0</v>
      </c>
      <c r="H14" s="21">
        <v>0</v>
      </c>
      <c r="I14" s="22" t="s">
        <v>117</v>
      </c>
      <c r="J14" s="24"/>
      <c r="K14" s="24"/>
      <c r="L14" s="24"/>
      <c r="M14" s="24"/>
      <c r="N14" s="24"/>
      <c r="O14" s="24"/>
      <c r="P14" s="24"/>
      <c r="Q14" s="27"/>
    </row>
    <row r="15" spans="1:18" ht="13.5" hidden="1" customHeight="1">
      <c r="A15" s="376"/>
      <c r="B15" s="371" t="s">
        <v>156</v>
      </c>
      <c r="C15" s="375" t="s">
        <v>198</v>
      </c>
      <c r="D15" s="20" t="s">
        <v>92</v>
      </c>
      <c r="E15" s="21">
        <f>SUM(E16:E18)</f>
        <v>4120129.4669999997</v>
      </c>
      <c r="F15" s="21">
        <f>SUM(F16:F18)</f>
        <v>4064780.58</v>
      </c>
      <c r="G15" s="21">
        <f>SUM(G16:G18)</f>
        <v>-55348.886999999639</v>
      </c>
      <c r="H15" s="21">
        <f>SUM(H16:H18)</f>
        <v>3901235.156</v>
      </c>
      <c r="I15" s="22">
        <f t="shared" si="4"/>
        <v>95.977000000000004</v>
      </c>
      <c r="J15" s="24">
        <v>23</v>
      </c>
      <c r="K15" s="24">
        <v>19</v>
      </c>
      <c r="L15" s="26">
        <f t="shared" si="1"/>
        <v>82.608695652173907</v>
      </c>
      <c r="M15" s="24">
        <v>9</v>
      </c>
      <c r="N15" s="24">
        <v>9</v>
      </c>
      <c r="O15" s="24">
        <v>34</v>
      </c>
      <c r="P15" s="24">
        <v>34</v>
      </c>
      <c r="Q15" s="27" t="s">
        <v>83</v>
      </c>
    </row>
    <row r="16" spans="1:18" ht="27" hidden="1" customHeight="1">
      <c r="A16" s="376"/>
      <c r="B16" s="371"/>
      <c r="C16" s="375"/>
      <c r="D16" s="20" t="s">
        <v>94</v>
      </c>
      <c r="E16" s="21">
        <v>351599.9</v>
      </c>
      <c r="F16" s="21">
        <v>351599.9</v>
      </c>
      <c r="G16" s="21">
        <f t="shared" si="5"/>
        <v>0</v>
      </c>
      <c r="H16" s="21">
        <v>351599.9</v>
      </c>
      <c r="I16" s="22">
        <f t="shared" si="4"/>
        <v>100</v>
      </c>
      <c r="J16" s="24"/>
      <c r="K16" s="24"/>
      <c r="L16" s="24"/>
      <c r="M16" s="24"/>
      <c r="N16" s="24"/>
      <c r="O16" s="24"/>
      <c r="P16" s="24"/>
      <c r="Q16" s="27"/>
    </row>
    <row r="17" spans="1:17">
      <c r="A17" s="376"/>
      <c r="B17" s="371"/>
      <c r="C17" s="375"/>
      <c r="D17" s="20" t="s">
        <v>93</v>
      </c>
      <c r="E17" s="21">
        <v>3768529.5669999998</v>
      </c>
      <c r="F17" s="28">
        <v>3713180.68</v>
      </c>
      <c r="G17" s="21">
        <f t="shared" si="5"/>
        <v>-55348.886999999639</v>
      </c>
      <c r="H17" s="21">
        <v>3549635.2560000001</v>
      </c>
      <c r="I17" s="22">
        <f t="shared" si="4"/>
        <v>95.596000000000004</v>
      </c>
      <c r="J17" s="24"/>
      <c r="K17" s="24"/>
      <c r="L17" s="24"/>
      <c r="M17" s="24"/>
      <c r="N17" s="24"/>
      <c r="O17" s="24"/>
      <c r="P17" s="24"/>
      <c r="Q17" s="27"/>
    </row>
    <row r="18" spans="1:17">
      <c r="A18" s="376"/>
      <c r="B18" s="371"/>
      <c r="C18" s="375"/>
      <c r="D18" s="20" t="s">
        <v>178</v>
      </c>
      <c r="E18" s="21">
        <v>0</v>
      </c>
      <c r="F18" s="21">
        <v>0</v>
      </c>
      <c r="G18" s="21">
        <f t="shared" si="5"/>
        <v>0</v>
      </c>
      <c r="H18" s="21">
        <v>0</v>
      </c>
      <c r="I18" s="22" t="s">
        <v>117</v>
      </c>
      <c r="J18" s="24"/>
      <c r="K18" s="24"/>
      <c r="L18" s="24"/>
      <c r="M18" s="24"/>
      <c r="N18" s="24"/>
      <c r="O18" s="24"/>
      <c r="P18" s="24"/>
      <c r="Q18" s="27"/>
    </row>
    <row r="19" spans="1:17">
      <c r="A19" s="376"/>
      <c r="B19" s="371" t="s">
        <v>112</v>
      </c>
      <c r="C19" s="375" t="s">
        <v>198</v>
      </c>
      <c r="D19" s="20" t="s">
        <v>92</v>
      </c>
      <c r="E19" s="21">
        <f>SUM(E20:E22)</f>
        <v>1994805.7080000001</v>
      </c>
      <c r="F19" s="21">
        <f>SUM(F20:F22)</f>
        <v>1999221.105</v>
      </c>
      <c r="G19" s="21">
        <f t="shared" si="5"/>
        <v>4415.3969999998808</v>
      </c>
      <c r="H19" s="21">
        <f>SUM(H20:H22)</f>
        <v>1993037.682</v>
      </c>
      <c r="I19" s="22">
        <f t="shared" si="4"/>
        <v>99.691000000000003</v>
      </c>
      <c r="J19" s="24">
        <v>25</v>
      </c>
      <c r="K19" s="24">
        <v>25</v>
      </c>
      <c r="L19" s="29">
        <f t="shared" si="1"/>
        <v>100</v>
      </c>
      <c r="M19" s="24">
        <v>7</v>
      </c>
      <c r="N19" s="24">
        <v>7</v>
      </c>
      <c r="O19" s="24">
        <v>17</v>
      </c>
      <c r="P19" s="24">
        <v>17</v>
      </c>
      <c r="Q19" s="27" t="s">
        <v>83</v>
      </c>
    </row>
    <row r="20" spans="1:17" ht="22.5">
      <c r="A20" s="376"/>
      <c r="B20" s="371"/>
      <c r="C20" s="375"/>
      <c r="D20" s="20" t="s">
        <v>94</v>
      </c>
      <c r="E20" s="21">
        <v>1453463</v>
      </c>
      <c r="F20" s="21">
        <v>1453463</v>
      </c>
      <c r="G20" s="21">
        <f t="shared" si="5"/>
        <v>0</v>
      </c>
      <c r="H20" s="21">
        <v>1453463</v>
      </c>
      <c r="I20" s="22">
        <f t="shared" si="4"/>
        <v>100</v>
      </c>
      <c r="J20" s="24"/>
      <c r="K20" s="24"/>
      <c r="L20" s="24"/>
      <c r="M20" s="24"/>
      <c r="N20" s="24"/>
      <c r="O20" s="24"/>
      <c r="P20" s="24"/>
      <c r="Q20" s="27"/>
    </row>
    <row r="21" spans="1:17">
      <c r="A21" s="376"/>
      <c r="B21" s="371"/>
      <c r="C21" s="375"/>
      <c r="D21" s="20" t="s">
        <v>93</v>
      </c>
      <c r="E21" s="21">
        <v>541342.70799999998</v>
      </c>
      <c r="F21" s="28">
        <v>545758.10499999998</v>
      </c>
      <c r="G21" s="21">
        <f t="shared" si="5"/>
        <v>4415.3969999999972</v>
      </c>
      <c r="H21" s="21">
        <v>539574.68200000003</v>
      </c>
      <c r="I21" s="22">
        <f t="shared" si="4"/>
        <v>98.867000000000004</v>
      </c>
      <c r="J21" s="24"/>
      <c r="K21" s="24"/>
      <c r="L21" s="24"/>
      <c r="M21" s="24"/>
      <c r="N21" s="24"/>
      <c r="O21" s="24"/>
      <c r="P21" s="24"/>
      <c r="Q21" s="27"/>
    </row>
    <row r="22" spans="1:17">
      <c r="A22" s="376"/>
      <c r="B22" s="371"/>
      <c r="C22" s="375"/>
      <c r="D22" s="20" t="s">
        <v>178</v>
      </c>
      <c r="E22" s="21">
        <v>0</v>
      </c>
      <c r="F22" s="21">
        <v>0</v>
      </c>
      <c r="G22" s="21">
        <f t="shared" si="5"/>
        <v>0</v>
      </c>
      <c r="H22" s="21">
        <v>0</v>
      </c>
      <c r="I22" s="22" t="s">
        <v>117</v>
      </c>
      <c r="J22" s="24"/>
      <c r="K22" s="24"/>
      <c r="L22" s="24"/>
      <c r="M22" s="24"/>
      <c r="N22" s="24"/>
      <c r="O22" s="24"/>
      <c r="P22" s="24"/>
      <c r="Q22" s="27"/>
    </row>
    <row r="23" spans="1:17">
      <c r="A23" s="376"/>
      <c r="B23" s="371" t="s">
        <v>132</v>
      </c>
      <c r="C23" s="375" t="s">
        <v>198</v>
      </c>
      <c r="D23" s="20" t="s">
        <v>92</v>
      </c>
      <c r="E23" s="21">
        <f>SUM(E24:E26)</f>
        <v>53079.311000000002</v>
      </c>
      <c r="F23" s="21">
        <f>SUM(F24:F26)</f>
        <v>53079.311000000002</v>
      </c>
      <c r="G23" s="21">
        <f t="shared" si="5"/>
        <v>0</v>
      </c>
      <c r="H23" s="21">
        <f>SUM(H24:H26)</f>
        <v>53079.311000000002</v>
      </c>
      <c r="I23" s="22">
        <f t="shared" si="4"/>
        <v>100</v>
      </c>
      <c r="J23" s="24">
        <v>5</v>
      </c>
      <c r="K23" s="24">
        <v>4</v>
      </c>
      <c r="L23" s="24">
        <f t="shared" si="1"/>
        <v>80</v>
      </c>
      <c r="M23" s="24">
        <v>1</v>
      </c>
      <c r="N23" s="24">
        <v>1</v>
      </c>
      <c r="O23" s="24">
        <v>1</v>
      </c>
      <c r="P23" s="24">
        <v>1</v>
      </c>
      <c r="Q23" s="27" t="s">
        <v>83</v>
      </c>
    </row>
    <row r="24" spans="1:17" ht="22.5">
      <c r="A24" s="376"/>
      <c r="B24" s="371"/>
      <c r="C24" s="375"/>
      <c r="D24" s="20" t="s">
        <v>94</v>
      </c>
      <c r="E24" s="21">
        <v>46179</v>
      </c>
      <c r="F24" s="21">
        <v>46179</v>
      </c>
      <c r="G24" s="21">
        <f t="shared" si="5"/>
        <v>0</v>
      </c>
      <c r="H24" s="21">
        <v>46179</v>
      </c>
      <c r="I24" s="22">
        <f t="shared" si="4"/>
        <v>100</v>
      </c>
      <c r="J24" s="24"/>
      <c r="K24" s="24"/>
      <c r="L24" s="24"/>
      <c r="M24" s="24"/>
      <c r="N24" s="24"/>
      <c r="O24" s="24"/>
      <c r="P24" s="24"/>
      <c r="Q24" s="27"/>
    </row>
    <row r="25" spans="1:17">
      <c r="A25" s="376"/>
      <c r="B25" s="371"/>
      <c r="C25" s="375"/>
      <c r="D25" s="20" t="s">
        <v>93</v>
      </c>
      <c r="E25" s="21">
        <v>6900.3109999999997</v>
      </c>
      <c r="F25" s="28">
        <v>6900.3109999999997</v>
      </c>
      <c r="G25" s="21">
        <f t="shared" si="5"/>
        <v>0</v>
      </c>
      <c r="H25" s="21">
        <v>6900.3109999999997</v>
      </c>
      <c r="I25" s="22">
        <f t="shared" si="4"/>
        <v>100</v>
      </c>
      <c r="J25" s="24"/>
      <c r="K25" s="24"/>
      <c r="L25" s="24"/>
      <c r="M25" s="24"/>
      <c r="N25" s="24"/>
      <c r="O25" s="24"/>
      <c r="P25" s="24"/>
      <c r="Q25" s="27"/>
    </row>
    <row r="26" spans="1:17">
      <c r="A26" s="376"/>
      <c r="B26" s="371"/>
      <c r="C26" s="375"/>
      <c r="D26" s="20" t="s">
        <v>178</v>
      </c>
      <c r="E26" s="21">
        <v>0</v>
      </c>
      <c r="F26" s="21">
        <v>0</v>
      </c>
      <c r="G26" s="21">
        <f t="shared" si="5"/>
        <v>0</v>
      </c>
      <c r="H26" s="21">
        <v>0</v>
      </c>
      <c r="I26" s="22" t="s">
        <v>117</v>
      </c>
      <c r="J26" s="24"/>
      <c r="K26" s="24"/>
      <c r="L26" s="24"/>
      <c r="M26" s="24"/>
      <c r="N26" s="24"/>
      <c r="O26" s="24"/>
      <c r="P26" s="24"/>
      <c r="Q26" s="27"/>
    </row>
    <row r="27" spans="1:17">
      <c r="A27" s="376"/>
      <c r="B27" s="371" t="s">
        <v>113</v>
      </c>
      <c r="C27" s="375" t="s">
        <v>198</v>
      </c>
      <c r="D27" s="20" t="s">
        <v>92</v>
      </c>
      <c r="E27" s="21">
        <f>SUM(E28:E30)</f>
        <v>228992.84099999999</v>
      </c>
      <c r="F27" s="21">
        <f>SUM(F28:F30)</f>
        <v>228866.53399999999</v>
      </c>
      <c r="G27" s="21">
        <f t="shared" si="5"/>
        <v>-126.3070000000007</v>
      </c>
      <c r="H27" s="21">
        <f>SUM(H28:H30)</f>
        <v>227436.09299999999</v>
      </c>
      <c r="I27" s="22">
        <f t="shared" si="4"/>
        <v>99.375</v>
      </c>
      <c r="J27" s="24">
        <v>3</v>
      </c>
      <c r="K27" s="24">
        <v>2</v>
      </c>
      <c r="L27" s="26">
        <f t="shared" si="1"/>
        <v>66.666666666666671</v>
      </c>
      <c r="M27" s="24">
        <v>2</v>
      </c>
      <c r="N27" s="24">
        <v>2</v>
      </c>
      <c r="O27" s="24">
        <v>8</v>
      </c>
      <c r="P27" s="24">
        <v>8</v>
      </c>
      <c r="Q27" s="27" t="s">
        <v>83</v>
      </c>
    </row>
    <row r="28" spans="1:17" ht="22.5">
      <c r="A28" s="376"/>
      <c r="B28" s="371"/>
      <c r="C28" s="375"/>
      <c r="D28" s="20" t="s">
        <v>94</v>
      </c>
      <c r="E28" s="21">
        <v>30908.103999999999</v>
      </c>
      <c r="F28" s="21">
        <v>30908.103999999999</v>
      </c>
      <c r="G28" s="21">
        <f t="shared" si="5"/>
        <v>0</v>
      </c>
      <c r="H28" s="21">
        <v>30908.103999999999</v>
      </c>
      <c r="I28" s="22">
        <f t="shared" si="4"/>
        <v>100</v>
      </c>
      <c r="J28" s="24"/>
      <c r="K28" s="24"/>
      <c r="L28" s="24"/>
      <c r="M28" s="24"/>
      <c r="N28" s="24"/>
      <c r="O28" s="24"/>
      <c r="P28" s="24"/>
      <c r="Q28" s="27"/>
    </row>
    <row r="29" spans="1:17">
      <c r="A29" s="376"/>
      <c r="B29" s="371"/>
      <c r="C29" s="375"/>
      <c r="D29" s="20" t="s">
        <v>93</v>
      </c>
      <c r="E29" s="21">
        <v>198084.73699999999</v>
      </c>
      <c r="F29" s="21">
        <v>197958.43</v>
      </c>
      <c r="G29" s="21">
        <f t="shared" si="5"/>
        <v>-126.3070000000007</v>
      </c>
      <c r="H29" s="21">
        <v>196527.989</v>
      </c>
      <c r="I29" s="22">
        <f t="shared" si="4"/>
        <v>99.277000000000001</v>
      </c>
      <c r="J29" s="24"/>
      <c r="K29" s="24"/>
      <c r="L29" s="24"/>
      <c r="M29" s="24"/>
      <c r="N29" s="24"/>
      <c r="O29" s="24"/>
      <c r="P29" s="24"/>
      <c r="Q29" s="27"/>
    </row>
    <row r="30" spans="1:17">
      <c r="A30" s="376"/>
      <c r="B30" s="371"/>
      <c r="C30" s="375"/>
      <c r="D30" s="20" t="s">
        <v>178</v>
      </c>
      <c r="E30" s="21">
        <v>0</v>
      </c>
      <c r="F30" s="21">
        <v>0</v>
      </c>
      <c r="G30" s="21">
        <f t="shared" si="5"/>
        <v>0</v>
      </c>
      <c r="H30" s="21">
        <v>0</v>
      </c>
      <c r="I30" s="22" t="s">
        <v>117</v>
      </c>
      <c r="J30" s="24"/>
      <c r="K30" s="24"/>
      <c r="L30" s="24"/>
      <c r="M30" s="24"/>
      <c r="N30" s="24"/>
      <c r="O30" s="24"/>
      <c r="P30" s="24"/>
      <c r="Q30" s="27"/>
    </row>
    <row r="31" spans="1:17">
      <c r="A31" s="376"/>
      <c r="B31" s="371" t="s">
        <v>147</v>
      </c>
      <c r="C31" s="375" t="s">
        <v>198</v>
      </c>
      <c r="D31" s="20" t="s">
        <v>92</v>
      </c>
      <c r="E31" s="21">
        <f>SUM(E32:E34)</f>
        <v>201594.622</v>
      </c>
      <c r="F31" s="21">
        <f>SUM(F32:F34)</f>
        <v>201594.622</v>
      </c>
      <c r="G31" s="21">
        <f t="shared" si="5"/>
        <v>0</v>
      </c>
      <c r="H31" s="21">
        <f>SUM(H32:H34)</f>
        <v>198774.93099999998</v>
      </c>
      <c r="I31" s="22">
        <f t="shared" si="4"/>
        <v>98.600999999999999</v>
      </c>
      <c r="J31" s="24">
        <v>15</v>
      </c>
      <c r="K31" s="24">
        <v>8</v>
      </c>
      <c r="L31" s="26">
        <f t="shared" si="1"/>
        <v>53.333333333333336</v>
      </c>
      <c r="M31" s="24">
        <v>3</v>
      </c>
      <c r="N31" s="24">
        <v>3</v>
      </c>
      <c r="O31" s="24">
        <v>15</v>
      </c>
      <c r="P31" s="24">
        <v>15</v>
      </c>
      <c r="Q31" s="27" t="s">
        <v>83</v>
      </c>
    </row>
    <row r="32" spans="1:17" ht="22.5">
      <c r="A32" s="376"/>
      <c r="B32" s="371"/>
      <c r="C32" s="375"/>
      <c r="D32" s="20" t="s">
        <v>94</v>
      </c>
      <c r="E32" s="21">
        <v>38932.5</v>
      </c>
      <c r="F32" s="21">
        <v>38932.5</v>
      </c>
      <c r="G32" s="21">
        <f t="shared" si="5"/>
        <v>0</v>
      </c>
      <c r="H32" s="21">
        <v>36539.762000000002</v>
      </c>
      <c r="I32" s="22">
        <f t="shared" si="4"/>
        <v>93.853999999999999</v>
      </c>
      <c r="J32" s="24"/>
      <c r="K32" s="24"/>
      <c r="L32" s="24"/>
      <c r="M32" s="24"/>
      <c r="N32" s="24"/>
      <c r="O32" s="24"/>
      <c r="P32" s="24"/>
      <c r="Q32" s="27"/>
    </row>
    <row r="33" spans="1:17">
      <c r="A33" s="376"/>
      <c r="B33" s="371"/>
      <c r="C33" s="375"/>
      <c r="D33" s="20" t="s">
        <v>93</v>
      </c>
      <c r="E33" s="21">
        <v>162662.122</v>
      </c>
      <c r="F33" s="21">
        <v>162662.122</v>
      </c>
      <c r="G33" s="21">
        <f t="shared" si="5"/>
        <v>0</v>
      </c>
      <c r="H33" s="21">
        <v>162235.16899999999</v>
      </c>
      <c r="I33" s="22">
        <f t="shared" si="4"/>
        <v>99.738</v>
      </c>
      <c r="J33" s="24"/>
      <c r="K33" s="24"/>
      <c r="L33" s="24"/>
      <c r="M33" s="24"/>
      <c r="N33" s="24"/>
      <c r="O33" s="24"/>
      <c r="P33" s="24"/>
      <c r="Q33" s="27"/>
    </row>
    <row r="34" spans="1:17">
      <c r="A34" s="376"/>
      <c r="B34" s="371"/>
      <c r="C34" s="375"/>
      <c r="D34" s="20" t="s">
        <v>178</v>
      </c>
      <c r="E34" s="21">
        <v>0</v>
      </c>
      <c r="F34" s="21">
        <v>0</v>
      </c>
      <c r="G34" s="21">
        <f t="shared" si="5"/>
        <v>0</v>
      </c>
      <c r="H34" s="21">
        <v>0</v>
      </c>
      <c r="I34" s="22" t="s">
        <v>117</v>
      </c>
      <c r="J34" s="24"/>
      <c r="K34" s="24"/>
      <c r="L34" s="24"/>
      <c r="M34" s="24"/>
      <c r="N34" s="24"/>
      <c r="O34" s="24"/>
      <c r="P34" s="24"/>
      <c r="Q34" s="27"/>
    </row>
    <row r="35" spans="1:17">
      <c r="A35" s="376"/>
      <c r="B35" s="371" t="s">
        <v>114</v>
      </c>
      <c r="C35" s="375" t="s">
        <v>198</v>
      </c>
      <c r="D35" s="20" t="s">
        <v>92</v>
      </c>
      <c r="E35" s="21">
        <f>SUM(E36:E38)</f>
        <v>174214.83499999999</v>
      </c>
      <c r="F35" s="21">
        <f>SUM(F36:F38)</f>
        <v>174718.13500000001</v>
      </c>
      <c r="G35" s="21">
        <f t="shared" si="5"/>
        <v>503.30000000001746</v>
      </c>
      <c r="H35" s="21">
        <f>SUM(H36:H38)</f>
        <v>174698.50400000002</v>
      </c>
      <c r="I35" s="22">
        <f t="shared" si="4"/>
        <v>99.989000000000004</v>
      </c>
      <c r="J35" s="24">
        <v>4</v>
      </c>
      <c r="K35" s="24">
        <v>4</v>
      </c>
      <c r="L35" s="24">
        <f t="shared" si="1"/>
        <v>100</v>
      </c>
      <c r="M35" s="24">
        <v>3</v>
      </c>
      <c r="N35" s="24">
        <v>3</v>
      </c>
      <c r="O35" s="24">
        <v>8</v>
      </c>
      <c r="P35" s="24">
        <v>8</v>
      </c>
      <c r="Q35" s="27" t="s">
        <v>83</v>
      </c>
    </row>
    <row r="36" spans="1:17" ht="22.5">
      <c r="A36" s="376"/>
      <c r="B36" s="371"/>
      <c r="C36" s="375"/>
      <c r="D36" s="20" t="s">
        <v>94</v>
      </c>
      <c r="E36" s="21">
        <v>1120</v>
      </c>
      <c r="F36" s="21">
        <v>1120</v>
      </c>
      <c r="G36" s="21">
        <f t="shared" si="5"/>
        <v>0</v>
      </c>
      <c r="H36" s="21">
        <v>1118.98</v>
      </c>
      <c r="I36" s="22">
        <f t="shared" si="4"/>
        <v>99.909000000000006</v>
      </c>
      <c r="J36" s="24"/>
      <c r="K36" s="24"/>
      <c r="L36" s="24"/>
      <c r="M36" s="24"/>
      <c r="N36" s="24"/>
      <c r="O36" s="24"/>
      <c r="P36" s="24"/>
      <c r="Q36" s="27"/>
    </row>
    <row r="37" spans="1:17">
      <c r="A37" s="376"/>
      <c r="B37" s="371"/>
      <c r="C37" s="375"/>
      <c r="D37" s="20" t="s">
        <v>93</v>
      </c>
      <c r="E37" s="21">
        <v>173094.83499999999</v>
      </c>
      <c r="F37" s="21">
        <v>173598.13500000001</v>
      </c>
      <c r="G37" s="21">
        <f t="shared" si="5"/>
        <v>503.30000000001746</v>
      </c>
      <c r="H37" s="21">
        <v>173579.524</v>
      </c>
      <c r="I37" s="22">
        <f t="shared" si="4"/>
        <v>99.989000000000004</v>
      </c>
      <c r="J37" s="24"/>
      <c r="K37" s="24"/>
      <c r="L37" s="24"/>
      <c r="M37" s="24"/>
      <c r="N37" s="24"/>
      <c r="O37" s="24"/>
      <c r="P37" s="24"/>
      <c r="Q37" s="27"/>
    </row>
    <row r="38" spans="1:17">
      <c r="A38" s="376"/>
      <c r="B38" s="371"/>
      <c r="C38" s="375"/>
      <c r="D38" s="20" t="s">
        <v>178</v>
      </c>
      <c r="E38" s="21">
        <v>0</v>
      </c>
      <c r="F38" s="21">
        <v>0</v>
      </c>
      <c r="G38" s="21">
        <f t="shared" si="5"/>
        <v>0</v>
      </c>
      <c r="H38" s="21">
        <v>0</v>
      </c>
      <c r="I38" s="22" t="s">
        <v>117</v>
      </c>
      <c r="J38" s="24"/>
      <c r="K38" s="24"/>
      <c r="L38" s="24"/>
      <c r="M38" s="24"/>
      <c r="N38" s="24"/>
      <c r="O38" s="24"/>
      <c r="P38" s="24"/>
      <c r="Q38" s="27"/>
    </row>
    <row r="39" spans="1:17">
      <c r="A39" s="376"/>
      <c r="B39" s="371" t="s">
        <v>115</v>
      </c>
      <c r="C39" s="375" t="s">
        <v>198</v>
      </c>
      <c r="D39" s="20" t="s">
        <v>92</v>
      </c>
      <c r="E39" s="21">
        <f>SUM(E40:E42)</f>
        <v>1823471.1099999999</v>
      </c>
      <c r="F39" s="21">
        <f>SUM(F40:F42)</f>
        <v>1829267.4010000001</v>
      </c>
      <c r="G39" s="21">
        <f t="shared" si="5"/>
        <v>5796.2910000002012</v>
      </c>
      <c r="H39" s="21">
        <f>SUM(H40:H42)</f>
        <v>1681987.1940000001</v>
      </c>
      <c r="I39" s="22">
        <f t="shared" si="4"/>
        <v>91.948999999999998</v>
      </c>
      <c r="J39" s="24">
        <v>13</v>
      </c>
      <c r="K39" s="24">
        <v>8</v>
      </c>
      <c r="L39" s="26">
        <f t="shared" si="1"/>
        <v>61.53846153846154</v>
      </c>
      <c r="M39" s="24">
        <v>7</v>
      </c>
      <c r="N39" s="24">
        <v>6</v>
      </c>
      <c r="O39" s="24">
        <v>18</v>
      </c>
      <c r="P39" s="24">
        <v>17</v>
      </c>
      <c r="Q39" s="27" t="s">
        <v>83</v>
      </c>
    </row>
    <row r="40" spans="1:17" ht="22.5">
      <c r="A40" s="376"/>
      <c r="B40" s="371"/>
      <c r="C40" s="375"/>
      <c r="D40" s="20" t="s">
        <v>94</v>
      </c>
      <c r="E40" s="21">
        <v>501014.89600000001</v>
      </c>
      <c r="F40" s="21">
        <v>501014.89600000001</v>
      </c>
      <c r="G40" s="21">
        <f t="shared" si="5"/>
        <v>0</v>
      </c>
      <c r="H40" s="21">
        <v>477010.08600000001</v>
      </c>
      <c r="I40" s="22">
        <f t="shared" si="4"/>
        <v>95.209000000000003</v>
      </c>
      <c r="J40" s="24"/>
      <c r="K40" s="24"/>
      <c r="L40" s="24"/>
      <c r="M40" s="24"/>
      <c r="N40" s="24"/>
      <c r="O40" s="24"/>
      <c r="P40" s="24"/>
      <c r="Q40" s="30"/>
    </row>
    <row r="41" spans="1:17">
      <c r="A41" s="376"/>
      <c r="B41" s="371"/>
      <c r="C41" s="375"/>
      <c r="D41" s="20" t="s">
        <v>93</v>
      </c>
      <c r="E41" s="21">
        <v>640579.11399999994</v>
      </c>
      <c r="F41" s="28">
        <v>646947.90500000003</v>
      </c>
      <c r="G41" s="21">
        <f t="shared" si="5"/>
        <v>6368.7910000000848</v>
      </c>
      <c r="H41" s="21">
        <v>644375.853</v>
      </c>
      <c r="I41" s="22">
        <f t="shared" si="4"/>
        <v>99.602000000000004</v>
      </c>
      <c r="J41" s="24"/>
      <c r="K41" s="24"/>
      <c r="L41" s="24"/>
      <c r="M41" s="24"/>
      <c r="N41" s="24"/>
      <c r="O41" s="24"/>
      <c r="P41" s="24"/>
      <c r="Q41" s="30"/>
    </row>
    <row r="42" spans="1:17">
      <c r="A42" s="376"/>
      <c r="B42" s="371"/>
      <c r="C42" s="375"/>
      <c r="D42" s="20" t="s">
        <v>178</v>
      </c>
      <c r="E42" s="21">
        <v>681877.1</v>
      </c>
      <c r="F42" s="21">
        <v>681304.6</v>
      </c>
      <c r="G42" s="21">
        <f t="shared" si="5"/>
        <v>-572.5</v>
      </c>
      <c r="H42" s="21">
        <v>560601.255</v>
      </c>
      <c r="I42" s="22">
        <f t="shared" si="4"/>
        <v>82.283000000000001</v>
      </c>
      <c r="J42" s="24"/>
      <c r="K42" s="24"/>
      <c r="L42" s="24"/>
      <c r="M42" s="24"/>
      <c r="N42" s="24"/>
      <c r="O42" s="24"/>
      <c r="P42" s="24"/>
      <c r="Q42" s="30"/>
    </row>
    <row r="43" spans="1:17">
      <c r="A43" s="376"/>
      <c r="B43" s="371" t="s">
        <v>116</v>
      </c>
      <c r="C43" s="375" t="s">
        <v>198</v>
      </c>
      <c r="D43" s="20" t="s">
        <v>92</v>
      </c>
      <c r="E43" s="21">
        <f>SUM(E44:E46)</f>
        <v>262809.15100000001</v>
      </c>
      <c r="F43" s="21">
        <f>SUM(F44:F46)</f>
        <v>289746.63500000001</v>
      </c>
      <c r="G43" s="21">
        <f t="shared" si="5"/>
        <v>26937.483999999997</v>
      </c>
      <c r="H43" s="21">
        <f>SUM(H44:H46)</f>
        <v>289443.75599999999</v>
      </c>
      <c r="I43" s="22">
        <f t="shared" si="4"/>
        <v>99.894999999999996</v>
      </c>
      <c r="J43" s="24">
        <v>5</v>
      </c>
      <c r="K43" s="24">
        <v>4</v>
      </c>
      <c r="L43" s="24">
        <f t="shared" si="1"/>
        <v>80</v>
      </c>
      <c r="M43" s="24">
        <v>4</v>
      </c>
      <c r="N43" s="24">
        <v>4</v>
      </c>
      <c r="O43" s="24">
        <v>8</v>
      </c>
      <c r="P43" s="24">
        <v>8</v>
      </c>
      <c r="Q43" s="30" t="s">
        <v>83</v>
      </c>
    </row>
    <row r="44" spans="1:17" ht="22.5">
      <c r="A44" s="376"/>
      <c r="B44" s="371"/>
      <c r="C44" s="375"/>
      <c r="D44" s="20" t="s">
        <v>94</v>
      </c>
      <c r="E44" s="21">
        <v>15440.2</v>
      </c>
      <c r="F44" s="21">
        <v>37190.199999999997</v>
      </c>
      <c r="G44" s="21">
        <f t="shared" si="5"/>
        <v>21749.999999999996</v>
      </c>
      <c r="H44" s="21">
        <v>37190.199999999997</v>
      </c>
      <c r="I44" s="22">
        <f t="shared" si="4"/>
        <v>100</v>
      </c>
      <c r="J44" s="24"/>
      <c r="K44" s="24"/>
      <c r="L44" s="24"/>
      <c r="M44" s="24"/>
      <c r="N44" s="24"/>
      <c r="O44" s="24"/>
      <c r="P44" s="24"/>
      <c r="Q44" s="30"/>
    </row>
    <row r="45" spans="1:17">
      <c r="A45" s="376"/>
      <c r="B45" s="371"/>
      <c r="C45" s="375"/>
      <c r="D45" s="20" t="s">
        <v>93</v>
      </c>
      <c r="E45" s="21">
        <v>247368.951</v>
      </c>
      <c r="F45" s="28">
        <v>252556.435</v>
      </c>
      <c r="G45" s="21">
        <f t="shared" si="5"/>
        <v>5187.4839999999967</v>
      </c>
      <c r="H45" s="21">
        <v>252253.55600000001</v>
      </c>
      <c r="I45" s="22">
        <f t="shared" si="4"/>
        <v>99.88</v>
      </c>
      <c r="J45" s="24"/>
      <c r="K45" s="24"/>
      <c r="L45" s="24"/>
      <c r="M45" s="24"/>
      <c r="N45" s="24"/>
      <c r="O45" s="24"/>
      <c r="P45" s="24"/>
      <c r="Q45" s="30"/>
    </row>
    <row r="46" spans="1:17">
      <c r="A46" s="376"/>
      <c r="B46" s="371"/>
      <c r="C46" s="375"/>
      <c r="D46" s="20" t="s">
        <v>178</v>
      </c>
      <c r="E46" s="21">
        <v>0</v>
      </c>
      <c r="F46" s="21">
        <v>0</v>
      </c>
      <c r="G46" s="21">
        <f t="shared" si="5"/>
        <v>0</v>
      </c>
      <c r="H46" s="21">
        <v>0</v>
      </c>
      <c r="I46" s="22" t="s">
        <v>117</v>
      </c>
      <c r="J46" s="24"/>
      <c r="K46" s="24"/>
      <c r="L46" s="24"/>
      <c r="M46" s="24"/>
      <c r="N46" s="24"/>
      <c r="O46" s="24"/>
      <c r="P46" s="24"/>
      <c r="Q46" s="30"/>
    </row>
    <row r="47" spans="1:17">
      <c r="A47" s="376"/>
      <c r="B47" s="371" t="s">
        <v>151</v>
      </c>
      <c r="C47" s="375" t="s">
        <v>198</v>
      </c>
      <c r="D47" s="20" t="s">
        <v>92</v>
      </c>
      <c r="E47" s="21">
        <f>SUM(E48:E50)</f>
        <v>20963878.093000002</v>
      </c>
      <c r="F47" s="21">
        <f>SUM(F48:F50)</f>
        <v>20963888.093000002</v>
      </c>
      <c r="G47" s="21">
        <f t="shared" si="5"/>
        <v>10</v>
      </c>
      <c r="H47" s="21">
        <f>SUM(H48:H50)</f>
        <v>20963382.620999999</v>
      </c>
      <c r="I47" s="22">
        <f t="shared" si="4"/>
        <v>99.998000000000005</v>
      </c>
      <c r="J47" s="24">
        <v>1</v>
      </c>
      <c r="K47" s="24">
        <v>1</v>
      </c>
      <c r="L47" s="24">
        <f t="shared" si="1"/>
        <v>100</v>
      </c>
      <c r="M47" s="24">
        <v>2</v>
      </c>
      <c r="N47" s="24">
        <v>2</v>
      </c>
      <c r="O47" s="24">
        <v>2</v>
      </c>
      <c r="P47" s="24">
        <v>2</v>
      </c>
      <c r="Q47" s="30" t="s">
        <v>83</v>
      </c>
    </row>
    <row r="48" spans="1:17" ht="22.5">
      <c r="A48" s="376"/>
      <c r="B48" s="371"/>
      <c r="C48" s="375"/>
      <c r="D48" s="20" t="s">
        <v>94</v>
      </c>
      <c r="E48" s="21">
        <v>46153.8</v>
      </c>
      <c r="F48" s="21">
        <v>46163.8</v>
      </c>
      <c r="G48" s="21">
        <f t="shared" si="5"/>
        <v>10</v>
      </c>
      <c r="H48" s="21">
        <v>46163.8</v>
      </c>
      <c r="I48" s="22">
        <f t="shared" si="4"/>
        <v>100</v>
      </c>
      <c r="J48" s="24"/>
      <c r="K48" s="24"/>
      <c r="L48" s="24"/>
      <c r="M48" s="24"/>
      <c r="N48" s="24"/>
      <c r="O48" s="24"/>
      <c r="P48" s="24"/>
      <c r="Q48" s="30"/>
    </row>
    <row r="49" spans="1:17">
      <c r="A49" s="376"/>
      <c r="B49" s="371"/>
      <c r="C49" s="375"/>
      <c r="D49" s="20" t="s">
        <v>93</v>
      </c>
      <c r="E49" s="21">
        <v>5020303.3930000002</v>
      </c>
      <c r="F49" s="21">
        <v>5020303.3930000002</v>
      </c>
      <c r="G49" s="21">
        <f t="shared" si="5"/>
        <v>0</v>
      </c>
      <c r="H49" s="21">
        <v>5020303.3930000002</v>
      </c>
      <c r="I49" s="22">
        <f t="shared" si="4"/>
        <v>100</v>
      </c>
      <c r="J49" s="24"/>
      <c r="K49" s="24"/>
      <c r="L49" s="24"/>
      <c r="M49" s="24"/>
      <c r="N49" s="24"/>
      <c r="O49" s="24"/>
      <c r="P49" s="24"/>
      <c r="Q49" s="30"/>
    </row>
    <row r="50" spans="1:17">
      <c r="A50" s="376"/>
      <c r="B50" s="371"/>
      <c r="C50" s="375"/>
      <c r="D50" s="20" t="s">
        <v>178</v>
      </c>
      <c r="E50" s="21">
        <v>15897420.9</v>
      </c>
      <c r="F50" s="21">
        <v>15897420.9</v>
      </c>
      <c r="G50" s="21">
        <f t="shared" si="5"/>
        <v>0</v>
      </c>
      <c r="H50" s="21">
        <v>15896915.427999999</v>
      </c>
      <c r="I50" s="22">
        <f t="shared" si="4"/>
        <v>99.997</v>
      </c>
      <c r="J50" s="24"/>
      <c r="K50" s="24"/>
      <c r="L50" s="24"/>
      <c r="M50" s="24"/>
      <c r="N50" s="24"/>
      <c r="O50" s="24"/>
      <c r="P50" s="24"/>
      <c r="Q50" s="27"/>
    </row>
    <row r="51" spans="1:17">
      <c r="A51" s="391">
        <v>2</v>
      </c>
      <c r="B51" s="394" t="s">
        <v>8</v>
      </c>
      <c r="C51" s="397" t="s">
        <v>201</v>
      </c>
      <c r="D51" s="15" t="s">
        <v>92</v>
      </c>
      <c r="E51" s="16">
        <f t="shared" ref="E51:F51" si="6">E56+E61+E66+E71+E76</f>
        <v>23660510.136000004</v>
      </c>
      <c r="F51" s="31">
        <f t="shared" si="6"/>
        <v>23740071.918999996</v>
      </c>
      <c r="G51" s="16">
        <f t="shared" si="5"/>
        <v>79561.782999992371</v>
      </c>
      <c r="H51" s="16">
        <f>H56+H61+H66+H71+H76</f>
        <v>23578653.139999997</v>
      </c>
      <c r="I51" s="17">
        <f t="shared" si="4"/>
        <v>99.32</v>
      </c>
      <c r="J51" s="18">
        <v>122</v>
      </c>
      <c r="K51" s="18">
        <v>117</v>
      </c>
      <c r="L51" s="19">
        <f t="shared" si="1"/>
        <v>95.901639344262293</v>
      </c>
      <c r="M51" s="18">
        <v>39</v>
      </c>
      <c r="N51" s="18">
        <v>39</v>
      </c>
      <c r="O51" s="18">
        <v>62</v>
      </c>
      <c r="P51" s="18">
        <v>62</v>
      </c>
      <c r="Q51" s="382" t="s">
        <v>126</v>
      </c>
    </row>
    <row r="52" spans="1:17" ht="22.5">
      <c r="A52" s="392"/>
      <c r="B52" s="395"/>
      <c r="C52" s="398"/>
      <c r="D52" s="20" t="s">
        <v>94</v>
      </c>
      <c r="E52" s="21">
        <v>2959683.6</v>
      </c>
      <c r="F52" s="21">
        <v>3004345.4389999998</v>
      </c>
      <c r="G52" s="21">
        <f t="shared" si="5"/>
        <v>44661.838999999687</v>
      </c>
      <c r="H52" s="21">
        <v>2896551.6170000001</v>
      </c>
      <c r="I52" s="22">
        <f t="shared" si="4"/>
        <v>96.412000000000006</v>
      </c>
      <c r="J52" s="23">
        <v>6</v>
      </c>
      <c r="K52" s="24">
        <v>6</v>
      </c>
      <c r="L52" s="24"/>
      <c r="M52" s="24"/>
      <c r="N52" s="24"/>
      <c r="O52" s="24"/>
      <c r="P52" s="24"/>
      <c r="Q52" s="383"/>
    </row>
    <row r="53" spans="1:17">
      <c r="A53" s="392"/>
      <c r="B53" s="395"/>
      <c r="C53" s="398"/>
      <c r="D53" s="20" t="s">
        <v>93</v>
      </c>
      <c r="E53" s="21">
        <v>20700826.535999998</v>
      </c>
      <c r="F53" s="21">
        <v>20735726.48</v>
      </c>
      <c r="G53" s="21">
        <f t="shared" si="5"/>
        <v>34899.944000001997</v>
      </c>
      <c r="H53" s="21">
        <v>20682101.522999998</v>
      </c>
      <c r="I53" s="22">
        <f t="shared" si="4"/>
        <v>99.741</v>
      </c>
      <c r="J53" s="24"/>
      <c r="K53" s="24"/>
      <c r="L53" s="24"/>
      <c r="M53" s="24"/>
      <c r="N53" s="24"/>
      <c r="O53" s="24"/>
      <c r="P53" s="24"/>
      <c r="Q53" s="383"/>
    </row>
    <row r="54" spans="1:17" ht="22.5">
      <c r="A54" s="392"/>
      <c r="B54" s="395"/>
      <c r="C54" s="398"/>
      <c r="D54" s="20" t="s">
        <v>104</v>
      </c>
      <c r="E54" s="21">
        <v>0</v>
      </c>
      <c r="F54" s="21">
        <v>0</v>
      </c>
      <c r="G54" s="21">
        <f t="shared" si="5"/>
        <v>0</v>
      </c>
      <c r="H54" s="21">
        <v>0</v>
      </c>
      <c r="I54" s="22" t="e">
        <f t="shared" si="4"/>
        <v>#DIV/0!</v>
      </c>
      <c r="J54" s="24"/>
      <c r="K54" s="24"/>
      <c r="L54" s="24"/>
      <c r="M54" s="24"/>
      <c r="N54" s="24"/>
      <c r="O54" s="24"/>
      <c r="P54" s="24"/>
      <c r="Q54" s="384"/>
    </row>
    <row r="55" spans="1:17">
      <c r="A55" s="392"/>
      <c r="B55" s="396"/>
      <c r="C55" s="399"/>
      <c r="D55" s="20" t="s">
        <v>105</v>
      </c>
      <c r="E55" s="21">
        <v>0</v>
      </c>
      <c r="F55" s="21">
        <v>0</v>
      </c>
      <c r="G55" s="21">
        <f t="shared" si="5"/>
        <v>0</v>
      </c>
      <c r="H55" s="21">
        <v>0</v>
      </c>
      <c r="I55" s="22" t="e">
        <f t="shared" si="4"/>
        <v>#DIV/0!</v>
      </c>
      <c r="J55" s="24"/>
      <c r="K55" s="24"/>
      <c r="L55" s="24"/>
      <c r="M55" s="24"/>
      <c r="N55" s="24"/>
      <c r="O55" s="24"/>
      <c r="P55" s="24"/>
      <c r="Q55" s="32"/>
    </row>
    <row r="56" spans="1:17">
      <c r="A56" s="392"/>
      <c r="B56" s="385" t="s">
        <v>9</v>
      </c>
      <c r="C56" s="388" t="s">
        <v>201</v>
      </c>
      <c r="D56" s="20" t="s">
        <v>92</v>
      </c>
      <c r="E56" s="21">
        <f>E57+E58</f>
        <v>19972856.466000002</v>
      </c>
      <c r="F56" s="28">
        <f>F57+F58</f>
        <v>20044224.851</v>
      </c>
      <c r="G56" s="21">
        <f t="shared" si="5"/>
        <v>71368.384999997914</v>
      </c>
      <c r="H56" s="21">
        <f>H57+H58</f>
        <v>19894206.031999998</v>
      </c>
      <c r="I56" s="22">
        <f t="shared" si="4"/>
        <v>99.251999999999995</v>
      </c>
      <c r="J56" s="24">
        <v>67</v>
      </c>
      <c r="K56" s="24">
        <v>67</v>
      </c>
      <c r="L56" s="26">
        <f t="shared" ref="L56:L92" si="7">K56*100/J56</f>
        <v>100</v>
      </c>
      <c r="M56" s="24">
        <v>13</v>
      </c>
      <c r="N56" s="24">
        <v>13</v>
      </c>
      <c r="O56" s="24">
        <v>27</v>
      </c>
      <c r="P56" s="24">
        <v>27</v>
      </c>
      <c r="Q56" s="33" t="s">
        <v>83</v>
      </c>
    </row>
    <row r="57" spans="1:17" ht="22.5">
      <c r="A57" s="392"/>
      <c r="B57" s="386"/>
      <c r="C57" s="389"/>
      <c r="D57" s="20" t="s">
        <v>94</v>
      </c>
      <c r="E57" s="21">
        <v>2776262.335</v>
      </c>
      <c r="F57" s="21">
        <v>2809311.4350000001</v>
      </c>
      <c r="G57" s="21">
        <f t="shared" si="5"/>
        <v>33049.100000000093</v>
      </c>
      <c r="H57" s="21">
        <v>2706838.1170000001</v>
      </c>
      <c r="I57" s="22">
        <f t="shared" si="4"/>
        <v>96.352000000000004</v>
      </c>
      <c r="J57" s="24"/>
      <c r="K57" s="24"/>
      <c r="L57" s="24"/>
      <c r="M57" s="24"/>
      <c r="N57" s="24"/>
      <c r="O57" s="24"/>
      <c r="P57" s="24"/>
      <c r="Q57" s="32"/>
    </row>
    <row r="58" spans="1:17">
      <c r="A58" s="392"/>
      <c r="B58" s="386"/>
      <c r="C58" s="389"/>
      <c r="D58" s="20" t="s">
        <v>93</v>
      </c>
      <c r="E58" s="21">
        <v>17196594.131000001</v>
      </c>
      <c r="F58" s="28">
        <v>17234913.416000001</v>
      </c>
      <c r="G58" s="21">
        <f t="shared" si="5"/>
        <v>38319.285000000149</v>
      </c>
      <c r="H58" s="21">
        <v>17187367.914999999</v>
      </c>
      <c r="I58" s="22">
        <f t="shared" si="4"/>
        <v>99.724000000000004</v>
      </c>
      <c r="J58" s="24"/>
      <c r="K58" s="24"/>
      <c r="L58" s="24"/>
      <c r="M58" s="24"/>
      <c r="N58" s="24"/>
      <c r="O58" s="24"/>
      <c r="P58" s="24"/>
      <c r="Q58" s="32"/>
    </row>
    <row r="59" spans="1:17" ht="22.5">
      <c r="A59" s="392"/>
      <c r="B59" s="386"/>
      <c r="C59" s="389"/>
      <c r="D59" s="20" t="s">
        <v>104</v>
      </c>
      <c r="E59" s="21">
        <v>0</v>
      </c>
      <c r="F59" s="21">
        <v>0</v>
      </c>
      <c r="G59" s="21">
        <f t="shared" si="5"/>
        <v>0</v>
      </c>
      <c r="H59" s="21">
        <v>0</v>
      </c>
      <c r="I59" s="22" t="e">
        <f t="shared" si="4"/>
        <v>#DIV/0!</v>
      </c>
      <c r="J59" s="24"/>
      <c r="K59" s="24"/>
      <c r="L59" s="24"/>
      <c r="M59" s="24"/>
      <c r="N59" s="24"/>
      <c r="O59" s="24"/>
      <c r="P59" s="24"/>
      <c r="Q59" s="32"/>
    </row>
    <row r="60" spans="1:17">
      <c r="A60" s="392"/>
      <c r="B60" s="387"/>
      <c r="C60" s="390"/>
      <c r="D60" s="20" t="s">
        <v>105</v>
      </c>
      <c r="E60" s="21">
        <v>0</v>
      </c>
      <c r="F60" s="21">
        <v>0</v>
      </c>
      <c r="G60" s="21">
        <f t="shared" si="5"/>
        <v>0</v>
      </c>
      <c r="H60" s="21">
        <v>0</v>
      </c>
      <c r="I60" s="22" t="e">
        <f t="shared" si="4"/>
        <v>#DIV/0!</v>
      </c>
      <c r="J60" s="24"/>
      <c r="K60" s="24"/>
      <c r="L60" s="24"/>
      <c r="M60" s="24"/>
      <c r="N60" s="24"/>
      <c r="O60" s="24"/>
      <c r="P60" s="24"/>
      <c r="Q60" s="32"/>
    </row>
    <row r="61" spans="1:17">
      <c r="A61" s="392"/>
      <c r="B61" s="385" t="s">
        <v>138</v>
      </c>
      <c r="C61" s="388" t="s">
        <v>201</v>
      </c>
      <c r="D61" s="20" t="s">
        <v>92</v>
      </c>
      <c r="E61" s="21">
        <f>E62+E63</f>
        <v>592062.38600000006</v>
      </c>
      <c r="F61" s="21">
        <f>F62+F63</f>
        <v>593642.20200000005</v>
      </c>
      <c r="G61" s="21">
        <f t="shared" si="5"/>
        <v>1579.8159999999916</v>
      </c>
      <c r="H61" s="21">
        <f>H62+H63</f>
        <v>592570.96600000001</v>
      </c>
      <c r="I61" s="22">
        <f t="shared" si="4"/>
        <v>99.82</v>
      </c>
      <c r="J61" s="24">
        <v>22</v>
      </c>
      <c r="K61" s="24">
        <v>20</v>
      </c>
      <c r="L61" s="29">
        <f t="shared" si="7"/>
        <v>90.909090909090907</v>
      </c>
      <c r="M61" s="24">
        <v>8</v>
      </c>
      <c r="N61" s="24">
        <v>8</v>
      </c>
      <c r="O61" s="24">
        <v>10</v>
      </c>
      <c r="P61" s="24">
        <v>10</v>
      </c>
      <c r="Q61" s="33" t="s">
        <v>83</v>
      </c>
    </row>
    <row r="62" spans="1:17" ht="22.5">
      <c r="A62" s="392"/>
      <c r="B62" s="386"/>
      <c r="C62" s="389"/>
      <c r="D62" s="20" t="s">
        <v>94</v>
      </c>
      <c r="E62" s="21">
        <v>0</v>
      </c>
      <c r="F62" s="21">
        <v>0</v>
      </c>
      <c r="G62" s="21">
        <f t="shared" si="5"/>
        <v>0</v>
      </c>
      <c r="H62" s="21">
        <v>0</v>
      </c>
      <c r="I62" s="22" t="s">
        <v>117</v>
      </c>
      <c r="J62" s="24"/>
      <c r="K62" s="24"/>
      <c r="L62" s="24"/>
      <c r="M62" s="24"/>
      <c r="N62" s="24"/>
      <c r="O62" s="24"/>
      <c r="P62" s="24"/>
      <c r="Q62" s="34"/>
    </row>
    <row r="63" spans="1:17">
      <c r="A63" s="392"/>
      <c r="B63" s="386"/>
      <c r="C63" s="389"/>
      <c r="D63" s="20" t="s">
        <v>93</v>
      </c>
      <c r="E63" s="21">
        <v>592062.38600000006</v>
      </c>
      <c r="F63" s="21">
        <v>593642.20200000005</v>
      </c>
      <c r="G63" s="21">
        <f t="shared" si="5"/>
        <v>1579.8159999999916</v>
      </c>
      <c r="H63" s="21">
        <v>592570.96600000001</v>
      </c>
      <c r="I63" s="22">
        <f t="shared" si="4"/>
        <v>99.82</v>
      </c>
      <c r="J63" s="24"/>
      <c r="K63" s="24"/>
      <c r="L63" s="24"/>
      <c r="M63" s="24"/>
      <c r="N63" s="24"/>
      <c r="O63" s="24"/>
      <c r="P63" s="24"/>
      <c r="Q63" s="34"/>
    </row>
    <row r="64" spans="1:17" ht="22.5">
      <c r="A64" s="392"/>
      <c r="B64" s="386"/>
      <c r="C64" s="389"/>
      <c r="D64" s="20" t="s">
        <v>104</v>
      </c>
      <c r="E64" s="21">
        <v>0</v>
      </c>
      <c r="F64" s="21">
        <v>0</v>
      </c>
      <c r="G64" s="21">
        <f t="shared" si="5"/>
        <v>0</v>
      </c>
      <c r="H64" s="21">
        <v>0</v>
      </c>
      <c r="I64" s="22" t="e">
        <f t="shared" si="4"/>
        <v>#DIV/0!</v>
      </c>
      <c r="J64" s="24"/>
      <c r="K64" s="24"/>
      <c r="L64" s="24"/>
      <c r="M64" s="24"/>
      <c r="N64" s="24"/>
      <c r="O64" s="24"/>
      <c r="P64" s="24"/>
      <c r="Q64" s="34"/>
    </row>
    <row r="65" spans="1:17">
      <c r="A65" s="392"/>
      <c r="B65" s="387"/>
      <c r="C65" s="390"/>
      <c r="D65" s="20" t="s">
        <v>105</v>
      </c>
      <c r="E65" s="21">
        <v>0</v>
      </c>
      <c r="F65" s="21">
        <v>0</v>
      </c>
      <c r="G65" s="21">
        <f t="shared" si="5"/>
        <v>0</v>
      </c>
      <c r="H65" s="21">
        <v>0</v>
      </c>
      <c r="I65" s="22" t="e">
        <f t="shared" si="4"/>
        <v>#DIV/0!</v>
      </c>
      <c r="J65" s="24"/>
      <c r="K65" s="24"/>
      <c r="L65" s="24"/>
      <c r="M65" s="24"/>
      <c r="N65" s="24"/>
      <c r="O65" s="24"/>
      <c r="P65" s="24"/>
      <c r="Q65" s="34"/>
    </row>
    <row r="66" spans="1:17">
      <c r="A66" s="392"/>
      <c r="B66" s="385" t="s">
        <v>10</v>
      </c>
      <c r="C66" s="388" t="s">
        <v>201</v>
      </c>
      <c r="D66" s="20" t="s">
        <v>92</v>
      </c>
      <c r="E66" s="21">
        <f>E67+E68</f>
        <v>2750597.6940000001</v>
      </c>
      <c r="F66" s="28">
        <f>F67+F68</f>
        <v>2742471.8339999998</v>
      </c>
      <c r="G66" s="21">
        <f t="shared" si="5"/>
        <v>-8125.8600000003353</v>
      </c>
      <c r="H66" s="21">
        <f>H67+H68</f>
        <v>2734078.247</v>
      </c>
      <c r="I66" s="22">
        <f t="shared" si="4"/>
        <v>99.694000000000003</v>
      </c>
      <c r="J66" s="24">
        <v>18</v>
      </c>
      <c r="K66" s="24">
        <v>15</v>
      </c>
      <c r="L66" s="29">
        <f t="shared" si="7"/>
        <v>83.333333333333329</v>
      </c>
      <c r="M66" s="24">
        <v>13</v>
      </c>
      <c r="N66" s="24">
        <v>13</v>
      </c>
      <c r="O66" s="24">
        <v>20</v>
      </c>
      <c r="P66" s="24">
        <v>20</v>
      </c>
      <c r="Q66" s="33" t="s">
        <v>83</v>
      </c>
    </row>
    <row r="67" spans="1:17" ht="22.5">
      <c r="A67" s="392"/>
      <c r="B67" s="386"/>
      <c r="C67" s="389"/>
      <c r="D67" s="20" t="s">
        <v>94</v>
      </c>
      <c r="E67" s="21">
        <v>174201.86499999999</v>
      </c>
      <c r="F67" s="21">
        <v>185814.60399999999</v>
      </c>
      <c r="G67" s="21">
        <f t="shared" si="5"/>
        <v>11612.739000000001</v>
      </c>
      <c r="H67" s="21">
        <v>180494.1</v>
      </c>
      <c r="I67" s="22">
        <f t="shared" si="4"/>
        <v>97.137</v>
      </c>
      <c r="J67" s="24"/>
      <c r="K67" s="24"/>
      <c r="L67" s="24"/>
      <c r="M67" s="24"/>
      <c r="N67" s="24"/>
      <c r="O67" s="24"/>
      <c r="P67" s="24"/>
      <c r="Q67" s="34"/>
    </row>
    <row r="68" spans="1:17">
      <c r="A68" s="392"/>
      <c r="B68" s="386"/>
      <c r="C68" s="389"/>
      <c r="D68" s="20" t="s">
        <v>93</v>
      </c>
      <c r="E68" s="21">
        <v>2576395.8289999999</v>
      </c>
      <c r="F68" s="21">
        <v>2556657.23</v>
      </c>
      <c r="G68" s="21">
        <f t="shared" si="5"/>
        <v>-19738.598999999929</v>
      </c>
      <c r="H68" s="21">
        <v>2553584.1469999999</v>
      </c>
      <c r="I68" s="22">
        <f t="shared" si="4"/>
        <v>99.88</v>
      </c>
      <c r="J68" s="24"/>
      <c r="K68" s="24"/>
      <c r="L68" s="24"/>
      <c r="M68" s="24"/>
      <c r="N68" s="24"/>
      <c r="O68" s="24"/>
      <c r="P68" s="24"/>
      <c r="Q68" s="34"/>
    </row>
    <row r="69" spans="1:17" ht="22.5">
      <c r="A69" s="392"/>
      <c r="B69" s="386"/>
      <c r="C69" s="389"/>
      <c r="D69" s="20" t="s">
        <v>104</v>
      </c>
      <c r="E69" s="21">
        <v>0</v>
      </c>
      <c r="F69" s="21">
        <v>0</v>
      </c>
      <c r="G69" s="21">
        <f t="shared" si="5"/>
        <v>0</v>
      </c>
      <c r="H69" s="21">
        <v>0</v>
      </c>
      <c r="I69" s="22" t="e">
        <f t="shared" si="4"/>
        <v>#DIV/0!</v>
      </c>
      <c r="J69" s="24"/>
      <c r="K69" s="24"/>
      <c r="L69" s="24"/>
      <c r="M69" s="24"/>
      <c r="N69" s="24"/>
      <c r="O69" s="24"/>
      <c r="P69" s="24"/>
      <c r="Q69" s="34"/>
    </row>
    <row r="70" spans="1:17">
      <c r="A70" s="392"/>
      <c r="B70" s="387"/>
      <c r="C70" s="390"/>
      <c r="D70" s="20" t="s">
        <v>105</v>
      </c>
      <c r="E70" s="21">
        <v>0</v>
      </c>
      <c r="F70" s="21">
        <v>0</v>
      </c>
      <c r="G70" s="21">
        <f t="shared" si="5"/>
        <v>0</v>
      </c>
      <c r="H70" s="21">
        <v>0</v>
      </c>
      <c r="I70" s="22" t="e">
        <f t="shared" si="4"/>
        <v>#DIV/0!</v>
      </c>
      <c r="J70" s="24"/>
      <c r="K70" s="24"/>
      <c r="L70" s="24"/>
      <c r="M70" s="24"/>
      <c r="N70" s="24"/>
      <c r="O70" s="24"/>
      <c r="P70" s="24"/>
      <c r="Q70" s="34"/>
    </row>
    <row r="71" spans="1:17">
      <c r="A71" s="392"/>
      <c r="B71" s="385" t="s">
        <v>11</v>
      </c>
      <c r="C71" s="388" t="s">
        <v>201</v>
      </c>
      <c r="D71" s="20" t="s">
        <v>92</v>
      </c>
      <c r="E71" s="21">
        <f>E72+E73</f>
        <v>9241.4</v>
      </c>
      <c r="F71" s="21">
        <f>F72+F73</f>
        <v>9241.4</v>
      </c>
      <c r="G71" s="21">
        <f t="shared" si="5"/>
        <v>0</v>
      </c>
      <c r="H71" s="21">
        <f>H72+H73</f>
        <v>9241.4</v>
      </c>
      <c r="I71" s="22">
        <f t="shared" si="4"/>
        <v>100</v>
      </c>
      <c r="J71" s="24">
        <v>2</v>
      </c>
      <c r="K71" s="24">
        <v>2</v>
      </c>
      <c r="L71" s="24">
        <f t="shared" si="7"/>
        <v>100</v>
      </c>
      <c r="M71" s="24">
        <v>2</v>
      </c>
      <c r="N71" s="24">
        <v>2</v>
      </c>
      <c r="O71" s="24">
        <v>2</v>
      </c>
      <c r="P71" s="24">
        <v>2</v>
      </c>
      <c r="Q71" s="33" t="s">
        <v>83</v>
      </c>
    </row>
    <row r="72" spans="1:17" ht="22.5">
      <c r="A72" s="392"/>
      <c r="B72" s="386"/>
      <c r="C72" s="389"/>
      <c r="D72" s="20" t="s">
        <v>94</v>
      </c>
      <c r="E72" s="21">
        <v>9219.4</v>
      </c>
      <c r="F72" s="21">
        <v>9219.4</v>
      </c>
      <c r="G72" s="21">
        <f t="shared" si="5"/>
        <v>0</v>
      </c>
      <c r="H72" s="21">
        <v>9219.4</v>
      </c>
      <c r="I72" s="22">
        <f t="shared" ref="I72:I135" si="8">ROUND(H72/F72 *100,3)</f>
        <v>100</v>
      </c>
      <c r="J72" s="24"/>
      <c r="K72" s="24"/>
      <c r="L72" s="24"/>
      <c r="M72" s="24"/>
      <c r="N72" s="24"/>
      <c r="O72" s="24"/>
      <c r="P72" s="24"/>
      <c r="Q72" s="33"/>
    </row>
    <row r="73" spans="1:17">
      <c r="A73" s="392"/>
      <c r="B73" s="386"/>
      <c r="C73" s="389"/>
      <c r="D73" s="20" t="s">
        <v>93</v>
      </c>
      <c r="E73" s="21">
        <v>22</v>
      </c>
      <c r="F73" s="21">
        <v>22</v>
      </c>
      <c r="G73" s="21">
        <f t="shared" si="5"/>
        <v>0</v>
      </c>
      <c r="H73" s="21">
        <v>22</v>
      </c>
      <c r="I73" s="22">
        <f t="shared" si="8"/>
        <v>100</v>
      </c>
      <c r="J73" s="24"/>
      <c r="K73" s="24"/>
      <c r="L73" s="24"/>
      <c r="M73" s="24"/>
      <c r="N73" s="24"/>
      <c r="O73" s="24"/>
      <c r="P73" s="24"/>
      <c r="Q73" s="33"/>
    </row>
    <row r="74" spans="1:17" ht="22.5">
      <c r="A74" s="392"/>
      <c r="B74" s="386"/>
      <c r="C74" s="389"/>
      <c r="D74" s="20" t="s">
        <v>104</v>
      </c>
      <c r="E74" s="21">
        <v>0</v>
      </c>
      <c r="F74" s="21">
        <v>0</v>
      </c>
      <c r="G74" s="21">
        <f t="shared" si="5"/>
        <v>0</v>
      </c>
      <c r="H74" s="21">
        <v>0</v>
      </c>
      <c r="I74" s="22" t="e">
        <f t="shared" si="8"/>
        <v>#DIV/0!</v>
      </c>
      <c r="J74" s="24"/>
      <c r="K74" s="24"/>
      <c r="L74" s="24"/>
      <c r="M74" s="24"/>
      <c r="N74" s="24"/>
      <c r="O74" s="24"/>
      <c r="P74" s="24"/>
      <c r="Q74" s="33"/>
    </row>
    <row r="75" spans="1:17">
      <c r="A75" s="392"/>
      <c r="B75" s="387"/>
      <c r="C75" s="390"/>
      <c r="D75" s="20" t="s">
        <v>105</v>
      </c>
      <c r="E75" s="21">
        <v>0</v>
      </c>
      <c r="F75" s="21">
        <v>0</v>
      </c>
      <c r="G75" s="21">
        <f t="shared" si="5"/>
        <v>0</v>
      </c>
      <c r="H75" s="21">
        <v>0</v>
      </c>
      <c r="I75" s="22" t="e">
        <f t="shared" si="8"/>
        <v>#DIV/0!</v>
      </c>
      <c r="J75" s="24"/>
      <c r="K75" s="24"/>
      <c r="L75" s="24"/>
      <c r="M75" s="24"/>
      <c r="N75" s="24"/>
      <c r="O75" s="24"/>
      <c r="P75" s="24"/>
      <c r="Q75" s="33"/>
    </row>
    <row r="76" spans="1:17">
      <c r="A76" s="392"/>
      <c r="B76" s="385" t="s">
        <v>12</v>
      </c>
      <c r="C76" s="388" t="s">
        <v>201</v>
      </c>
      <c r="D76" s="20" t="s">
        <v>92</v>
      </c>
      <c r="E76" s="21">
        <f t="shared" ref="E76:F76" si="9">E77+E78</f>
        <v>335752.19</v>
      </c>
      <c r="F76" s="21">
        <f t="shared" si="9"/>
        <v>350491.63199999998</v>
      </c>
      <c r="G76" s="21">
        <f t="shared" ref="G76:H111" si="10">F76-E76</f>
        <v>14739.441999999981</v>
      </c>
      <c r="H76" s="21">
        <f>H77+H78</f>
        <v>348556.495</v>
      </c>
      <c r="I76" s="22">
        <f t="shared" si="8"/>
        <v>99.447999999999993</v>
      </c>
      <c r="J76" s="24">
        <v>7</v>
      </c>
      <c r="K76" s="24">
        <v>7</v>
      </c>
      <c r="L76" s="24">
        <f t="shared" si="7"/>
        <v>100</v>
      </c>
      <c r="M76" s="24">
        <v>3</v>
      </c>
      <c r="N76" s="24">
        <v>3</v>
      </c>
      <c r="O76" s="24">
        <v>3</v>
      </c>
      <c r="P76" s="24">
        <v>3</v>
      </c>
      <c r="Q76" s="33" t="s">
        <v>83</v>
      </c>
    </row>
    <row r="77" spans="1:17" ht="22.5">
      <c r="A77" s="392"/>
      <c r="B77" s="386"/>
      <c r="C77" s="389"/>
      <c r="D77" s="20" t="s">
        <v>94</v>
      </c>
      <c r="E77" s="21">
        <v>0</v>
      </c>
      <c r="F77" s="21">
        <v>0</v>
      </c>
      <c r="G77" s="21">
        <f t="shared" si="10"/>
        <v>0</v>
      </c>
      <c r="H77" s="21">
        <v>0</v>
      </c>
      <c r="I77" s="22" t="s">
        <v>117</v>
      </c>
      <c r="J77" s="24"/>
      <c r="K77" s="24"/>
      <c r="L77" s="24"/>
      <c r="M77" s="24"/>
      <c r="N77" s="24"/>
      <c r="O77" s="24"/>
      <c r="P77" s="24"/>
      <c r="Q77" s="34"/>
    </row>
    <row r="78" spans="1:17">
      <c r="A78" s="392"/>
      <c r="B78" s="386"/>
      <c r="C78" s="389"/>
      <c r="D78" s="20" t="s">
        <v>93</v>
      </c>
      <c r="E78" s="21">
        <v>335752.19</v>
      </c>
      <c r="F78" s="21">
        <v>350491.63199999998</v>
      </c>
      <c r="G78" s="21">
        <f t="shared" si="10"/>
        <v>14739.441999999981</v>
      </c>
      <c r="H78" s="21">
        <v>348556.495</v>
      </c>
      <c r="I78" s="22">
        <f t="shared" si="8"/>
        <v>99.447999999999993</v>
      </c>
      <c r="J78" s="24"/>
      <c r="K78" s="24"/>
      <c r="L78" s="24"/>
      <c r="M78" s="24"/>
      <c r="N78" s="24"/>
      <c r="O78" s="24"/>
      <c r="P78" s="24"/>
      <c r="Q78" s="34"/>
    </row>
    <row r="79" spans="1:17" ht="22.5">
      <c r="A79" s="393"/>
      <c r="B79" s="387"/>
      <c r="C79" s="390"/>
      <c r="D79" s="20" t="s">
        <v>104</v>
      </c>
      <c r="E79" s="21">
        <v>0</v>
      </c>
      <c r="F79" s="21">
        <v>0</v>
      </c>
      <c r="G79" s="21">
        <f t="shared" si="10"/>
        <v>0</v>
      </c>
      <c r="H79" s="21">
        <v>0</v>
      </c>
      <c r="I79" s="22" t="s">
        <v>117</v>
      </c>
      <c r="J79" s="35"/>
      <c r="K79" s="24"/>
      <c r="L79" s="24"/>
      <c r="M79" s="24"/>
      <c r="N79" s="24"/>
      <c r="O79" s="24"/>
      <c r="P79" s="24"/>
      <c r="Q79" s="34"/>
    </row>
    <row r="80" spans="1:17">
      <c r="A80" s="400">
        <v>3</v>
      </c>
      <c r="B80" s="377" t="s">
        <v>180</v>
      </c>
      <c r="C80" s="378" t="s">
        <v>201</v>
      </c>
      <c r="D80" s="15" t="s">
        <v>92</v>
      </c>
      <c r="E80" s="16">
        <f>E81+E82+E83</f>
        <v>1469107.1969999999</v>
      </c>
      <c r="F80" s="16">
        <f>F81+F82+F83</f>
        <v>1657124.5919999999</v>
      </c>
      <c r="G80" s="16">
        <f t="shared" si="10"/>
        <v>188017.39500000002</v>
      </c>
      <c r="H80" s="16">
        <f>H81+H82+H83</f>
        <v>1611402.3231599999</v>
      </c>
      <c r="I80" s="17">
        <f t="shared" si="8"/>
        <v>97.241</v>
      </c>
      <c r="J80" s="18">
        <v>8</v>
      </c>
      <c r="K80" s="18">
        <v>6</v>
      </c>
      <c r="L80" s="19">
        <f>K80/J80*100</f>
        <v>75</v>
      </c>
      <c r="M80" s="18">
        <v>5</v>
      </c>
      <c r="N80" s="18">
        <v>5</v>
      </c>
      <c r="O80" s="18">
        <v>5</v>
      </c>
      <c r="P80" s="18">
        <v>5</v>
      </c>
      <c r="Q80" s="379" t="s">
        <v>128</v>
      </c>
    </row>
    <row r="81" spans="1:17" ht="22.5">
      <c r="A81" s="400"/>
      <c r="B81" s="377"/>
      <c r="C81" s="378"/>
      <c r="D81" s="20" t="s">
        <v>94</v>
      </c>
      <c r="E81" s="21">
        <v>366212.7</v>
      </c>
      <c r="F81" s="21">
        <v>526350.78399999999</v>
      </c>
      <c r="G81" s="21">
        <f t="shared" si="10"/>
        <v>160138.08399999997</v>
      </c>
      <c r="H81" s="21">
        <v>520937.973</v>
      </c>
      <c r="I81" s="22">
        <f t="shared" si="8"/>
        <v>98.971999999999994</v>
      </c>
      <c r="J81" s="24"/>
      <c r="K81" s="24"/>
      <c r="L81" s="24"/>
      <c r="M81" s="24"/>
      <c r="N81" s="24"/>
      <c r="O81" s="24"/>
      <c r="P81" s="24"/>
      <c r="Q81" s="380"/>
    </row>
    <row r="82" spans="1:17">
      <c r="A82" s="400"/>
      <c r="B82" s="377"/>
      <c r="C82" s="378"/>
      <c r="D82" s="20" t="s">
        <v>93</v>
      </c>
      <c r="E82" s="21">
        <v>982761.321</v>
      </c>
      <c r="F82" s="21">
        <v>1010640.632</v>
      </c>
      <c r="G82" s="21">
        <f t="shared" si="10"/>
        <v>27879.310999999987</v>
      </c>
      <c r="H82" s="21">
        <v>1007702.828</v>
      </c>
      <c r="I82" s="22">
        <f t="shared" si="8"/>
        <v>99.709000000000003</v>
      </c>
      <c r="J82" s="24"/>
      <c r="K82" s="24"/>
      <c r="L82" s="24"/>
      <c r="M82" s="24"/>
      <c r="N82" s="24"/>
      <c r="O82" s="24"/>
      <c r="P82" s="24"/>
      <c r="Q82" s="380"/>
    </row>
    <row r="83" spans="1:17">
      <c r="A83" s="400"/>
      <c r="B83" s="377"/>
      <c r="C83" s="378"/>
      <c r="D83" s="36" t="s">
        <v>105</v>
      </c>
      <c r="E83" s="37">
        <v>120133.17600000001</v>
      </c>
      <c r="F83" s="37">
        <v>120133.17600000001</v>
      </c>
      <c r="G83" s="37">
        <f t="shared" si="10"/>
        <v>0</v>
      </c>
      <c r="H83" s="37">
        <v>82761.522159999993</v>
      </c>
      <c r="I83" s="38">
        <f t="shared" si="8"/>
        <v>68.891000000000005</v>
      </c>
      <c r="J83" s="24"/>
      <c r="K83" s="24"/>
      <c r="L83" s="24"/>
      <c r="M83" s="24"/>
      <c r="N83" s="24"/>
      <c r="O83" s="24"/>
      <c r="P83" s="24"/>
      <c r="Q83" s="381"/>
    </row>
    <row r="84" spans="1:17">
      <c r="A84" s="376">
        <v>4</v>
      </c>
      <c r="B84" s="377" t="s">
        <v>13</v>
      </c>
      <c r="C84" s="397" t="s">
        <v>199</v>
      </c>
      <c r="D84" s="15" t="s">
        <v>92</v>
      </c>
      <c r="E84" s="16">
        <f>E88+E92+E96+E100+E104+E108</f>
        <v>13240569.570000002</v>
      </c>
      <c r="F84" s="16">
        <f>F88+F92+F96+F100+F104+F108</f>
        <v>13258994.332999999</v>
      </c>
      <c r="G84" s="16">
        <f t="shared" si="10"/>
        <v>18424.762999996543</v>
      </c>
      <c r="H84" s="16">
        <f>H88+H92+H96+H100+H104+H108</f>
        <v>13067324.437000003</v>
      </c>
      <c r="I84" s="19">
        <f t="shared" si="8"/>
        <v>98.554000000000002</v>
      </c>
      <c r="J84" s="18">
        <v>51</v>
      </c>
      <c r="K84" s="18">
        <v>41</v>
      </c>
      <c r="L84" s="19">
        <f t="shared" si="7"/>
        <v>80.392156862745097</v>
      </c>
      <c r="M84" s="18">
        <v>54</v>
      </c>
      <c r="N84" s="18">
        <v>54</v>
      </c>
      <c r="O84" s="18">
        <v>104</v>
      </c>
      <c r="P84" s="18">
        <v>101</v>
      </c>
      <c r="Q84" s="379" t="s">
        <v>126</v>
      </c>
    </row>
    <row r="85" spans="1:17" ht="22.5">
      <c r="A85" s="376"/>
      <c r="B85" s="377"/>
      <c r="C85" s="398"/>
      <c r="D85" s="20" t="s">
        <v>94</v>
      </c>
      <c r="E85" s="21">
        <f>E89+E93+E97+E101+E105</f>
        <v>5230411.0999999996</v>
      </c>
      <c r="F85" s="21">
        <f>F89+F93+F97+F101+F105</f>
        <v>5209226</v>
      </c>
      <c r="G85" s="21">
        <f t="shared" si="10"/>
        <v>-21185.099999999627</v>
      </c>
      <c r="H85" s="21">
        <f>H89+H93+H97+H101+H105</f>
        <v>5120807.3550000004</v>
      </c>
      <c r="I85" s="26">
        <f t="shared" si="8"/>
        <v>98.302999999999997</v>
      </c>
      <c r="J85" s="23">
        <v>2</v>
      </c>
      <c r="K85" s="24">
        <v>2</v>
      </c>
      <c r="L85" s="24"/>
      <c r="M85" s="24"/>
      <c r="N85" s="24"/>
      <c r="O85" s="24"/>
      <c r="P85" s="24"/>
      <c r="Q85" s="380"/>
    </row>
    <row r="86" spans="1:17">
      <c r="A86" s="376"/>
      <c r="B86" s="377"/>
      <c r="C86" s="398"/>
      <c r="D86" s="20" t="s">
        <v>93</v>
      </c>
      <c r="E86" s="21">
        <f>E90+E94+E98+E102+E106+E110</f>
        <v>8010158.4699999997</v>
      </c>
      <c r="F86" s="21">
        <f>F90+F94+F98+F102+F106+F110</f>
        <v>8049768.3330000015</v>
      </c>
      <c r="G86" s="21">
        <f t="shared" si="10"/>
        <v>39609.863000001758</v>
      </c>
      <c r="H86" s="21">
        <f>H90+H94+H98+H102+H106+H110</f>
        <v>7946517.0820000004</v>
      </c>
      <c r="I86" s="26">
        <f t="shared" si="8"/>
        <v>98.716999999999999</v>
      </c>
      <c r="J86" s="24"/>
      <c r="K86" s="24"/>
      <c r="L86" s="24"/>
      <c r="M86" s="24"/>
      <c r="N86" s="24"/>
      <c r="O86" s="24"/>
      <c r="P86" s="24"/>
      <c r="Q86" s="380"/>
    </row>
    <row r="87" spans="1:17" ht="22.5">
      <c r="A87" s="376"/>
      <c r="B87" s="377"/>
      <c r="C87" s="399"/>
      <c r="D87" s="20" t="s">
        <v>104</v>
      </c>
      <c r="E87" s="21">
        <v>0</v>
      </c>
      <c r="F87" s="21">
        <v>0</v>
      </c>
      <c r="G87" s="21">
        <f t="shared" si="10"/>
        <v>0</v>
      </c>
      <c r="H87" s="21">
        <v>0</v>
      </c>
      <c r="I87" s="26" t="s">
        <v>117</v>
      </c>
      <c r="J87" s="24"/>
      <c r="K87" s="24"/>
      <c r="L87" s="24"/>
      <c r="M87" s="24"/>
      <c r="N87" s="24"/>
      <c r="O87" s="24"/>
      <c r="P87" s="24"/>
      <c r="Q87" s="381"/>
    </row>
    <row r="88" spans="1:17">
      <c r="A88" s="376"/>
      <c r="B88" s="401" t="s">
        <v>14</v>
      </c>
      <c r="C88" s="388" t="s">
        <v>199</v>
      </c>
      <c r="D88" s="20" t="s">
        <v>92</v>
      </c>
      <c r="E88" s="21">
        <f>E89+E90</f>
        <v>3392547.452</v>
      </c>
      <c r="F88" s="21">
        <f>F89+F90</f>
        <v>3394674.9109999998</v>
      </c>
      <c r="G88" s="21">
        <f t="shared" si="10"/>
        <v>2127.4589999997988</v>
      </c>
      <c r="H88" s="21">
        <f>H89+H90</f>
        <v>3294026.31</v>
      </c>
      <c r="I88" s="26">
        <f t="shared" si="8"/>
        <v>97.034999999999997</v>
      </c>
      <c r="J88" s="24">
        <v>8</v>
      </c>
      <c r="K88" s="24">
        <v>7</v>
      </c>
      <c r="L88" s="26">
        <f t="shared" si="7"/>
        <v>87.5</v>
      </c>
      <c r="M88" s="24">
        <v>23</v>
      </c>
      <c r="N88" s="24">
        <v>23</v>
      </c>
      <c r="O88" s="24">
        <v>34</v>
      </c>
      <c r="P88" s="24">
        <v>34</v>
      </c>
      <c r="Q88" s="39"/>
    </row>
    <row r="89" spans="1:17" ht="22.5">
      <c r="A89" s="376"/>
      <c r="B89" s="401"/>
      <c r="C89" s="389"/>
      <c r="D89" s="20" t="s">
        <v>94</v>
      </c>
      <c r="E89" s="21">
        <v>977902.4</v>
      </c>
      <c r="F89" s="21">
        <v>977902.4</v>
      </c>
      <c r="G89" s="21">
        <f t="shared" si="10"/>
        <v>0</v>
      </c>
      <c r="H89" s="21">
        <v>910339.19099999999</v>
      </c>
      <c r="I89" s="26">
        <f t="shared" si="8"/>
        <v>93.090999999999994</v>
      </c>
      <c r="J89" s="24"/>
      <c r="K89" s="24"/>
      <c r="L89" s="24"/>
      <c r="M89" s="24"/>
      <c r="N89" s="24"/>
      <c r="O89" s="24"/>
      <c r="P89" s="24"/>
      <c r="Q89" s="40"/>
    </row>
    <row r="90" spans="1:17">
      <c r="A90" s="376"/>
      <c r="B90" s="401"/>
      <c r="C90" s="389"/>
      <c r="D90" s="20" t="s">
        <v>93</v>
      </c>
      <c r="E90" s="21">
        <v>2414645.0520000001</v>
      </c>
      <c r="F90" s="21">
        <v>2416772.5109999999</v>
      </c>
      <c r="G90" s="21">
        <f t="shared" si="10"/>
        <v>2127.4589999997988</v>
      </c>
      <c r="H90" s="21">
        <v>2383687.1189999999</v>
      </c>
      <c r="I90" s="3">
        <f t="shared" si="8"/>
        <v>98.631</v>
      </c>
      <c r="J90" s="24"/>
      <c r="K90" s="24"/>
      <c r="L90" s="24"/>
      <c r="M90" s="24"/>
      <c r="N90" s="24"/>
      <c r="O90" s="24"/>
      <c r="P90" s="24"/>
      <c r="Q90" s="27"/>
    </row>
    <row r="91" spans="1:17" ht="22.5">
      <c r="A91" s="376"/>
      <c r="B91" s="401"/>
      <c r="C91" s="390"/>
      <c r="D91" s="20" t="s">
        <v>104</v>
      </c>
      <c r="E91" s="21">
        <v>0</v>
      </c>
      <c r="F91" s="21">
        <v>0</v>
      </c>
      <c r="G91" s="21">
        <f t="shared" si="10"/>
        <v>0</v>
      </c>
      <c r="H91" s="21">
        <v>0</v>
      </c>
      <c r="I91" s="3" t="s">
        <v>117</v>
      </c>
      <c r="J91" s="24"/>
      <c r="K91" s="24"/>
      <c r="L91" s="24"/>
      <c r="M91" s="24"/>
      <c r="N91" s="24"/>
      <c r="O91" s="24"/>
      <c r="P91" s="24"/>
      <c r="Q91" s="27"/>
    </row>
    <row r="92" spans="1:17">
      <c r="A92" s="376"/>
      <c r="B92" s="401" t="s">
        <v>15</v>
      </c>
      <c r="C92" s="388" t="s">
        <v>199</v>
      </c>
      <c r="D92" s="20" t="s">
        <v>92</v>
      </c>
      <c r="E92" s="21">
        <f>E93+E94</f>
        <v>2596887.2230000002</v>
      </c>
      <c r="F92" s="21">
        <f>F93+F94</f>
        <v>2628360.8560000001</v>
      </c>
      <c r="G92" s="21">
        <f t="shared" si="10"/>
        <v>31473.632999999914</v>
      </c>
      <c r="H92" s="21">
        <f>H93+H94</f>
        <v>2599186.6830000002</v>
      </c>
      <c r="I92" s="3">
        <f t="shared" si="8"/>
        <v>98.89</v>
      </c>
      <c r="J92" s="24">
        <v>9</v>
      </c>
      <c r="K92" s="24">
        <v>6</v>
      </c>
      <c r="L92" s="26">
        <f t="shared" si="7"/>
        <v>66.666666666666671</v>
      </c>
      <c r="M92" s="24">
        <v>6</v>
      </c>
      <c r="N92" s="24">
        <v>6</v>
      </c>
      <c r="O92" s="24">
        <v>10</v>
      </c>
      <c r="P92" s="24">
        <v>9</v>
      </c>
      <c r="Q92" s="27" t="s">
        <v>83</v>
      </c>
    </row>
    <row r="93" spans="1:17" ht="22.5">
      <c r="A93" s="376"/>
      <c r="B93" s="401"/>
      <c r="C93" s="389"/>
      <c r="D93" s="20" t="s">
        <v>94</v>
      </c>
      <c r="E93" s="21">
        <v>347153.5</v>
      </c>
      <c r="F93" s="21">
        <v>347153.5</v>
      </c>
      <c r="G93" s="21">
        <f t="shared" si="10"/>
        <v>0</v>
      </c>
      <c r="H93" s="21">
        <v>347153.5</v>
      </c>
      <c r="I93" s="3">
        <f t="shared" si="8"/>
        <v>100</v>
      </c>
      <c r="J93" s="24"/>
      <c r="K93" s="24"/>
      <c r="L93" s="24"/>
      <c r="M93" s="24"/>
      <c r="N93" s="24"/>
      <c r="O93" s="24"/>
      <c r="P93" s="24"/>
      <c r="Q93" s="27"/>
    </row>
    <row r="94" spans="1:17">
      <c r="A94" s="376"/>
      <c r="B94" s="401"/>
      <c r="C94" s="389"/>
      <c r="D94" s="20" t="s">
        <v>93</v>
      </c>
      <c r="E94" s="21">
        <v>2249733.7230000002</v>
      </c>
      <c r="F94" s="21">
        <v>2281207.3560000001</v>
      </c>
      <c r="G94" s="21">
        <f t="shared" si="10"/>
        <v>31473.632999999914</v>
      </c>
      <c r="H94" s="21">
        <v>2252033.1830000002</v>
      </c>
      <c r="I94" s="3">
        <f t="shared" si="8"/>
        <v>98.721000000000004</v>
      </c>
      <c r="J94" s="24"/>
      <c r="K94" s="24"/>
      <c r="L94" s="24"/>
      <c r="M94" s="24"/>
      <c r="N94" s="24"/>
      <c r="O94" s="24"/>
      <c r="P94" s="24"/>
      <c r="Q94" s="27"/>
    </row>
    <row r="95" spans="1:17" ht="22.5">
      <c r="A95" s="376"/>
      <c r="B95" s="401"/>
      <c r="C95" s="390"/>
      <c r="D95" s="20" t="s">
        <v>104</v>
      </c>
      <c r="E95" s="21">
        <v>0</v>
      </c>
      <c r="F95" s="21">
        <v>0</v>
      </c>
      <c r="G95" s="21">
        <f t="shared" si="10"/>
        <v>0</v>
      </c>
      <c r="H95" s="21"/>
      <c r="I95" s="3" t="s">
        <v>117</v>
      </c>
      <c r="J95" s="24"/>
      <c r="K95" s="24"/>
      <c r="L95" s="24"/>
      <c r="M95" s="24"/>
      <c r="N95" s="24"/>
      <c r="O95" s="24"/>
      <c r="P95" s="24"/>
      <c r="Q95" s="27"/>
    </row>
    <row r="96" spans="1:17">
      <c r="A96" s="376"/>
      <c r="B96" s="401" t="s">
        <v>16</v>
      </c>
      <c r="C96" s="388" t="s">
        <v>199</v>
      </c>
      <c r="D96" s="20" t="s">
        <v>92</v>
      </c>
      <c r="E96" s="21">
        <f>E97+E98</f>
        <v>6963075.4010000005</v>
      </c>
      <c r="F96" s="21">
        <f>F97+F98</f>
        <v>6938575.398</v>
      </c>
      <c r="G96" s="21">
        <f t="shared" si="10"/>
        <v>-24500.003000000492</v>
      </c>
      <c r="H96" s="21">
        <f>H97+H98</f>
        <v>6879335.0810000002</v>
      </c>
      <c r="I96" s="3">
        <f t="shared" si="8"/>
        <v>99.146000000000001</v>
      </c>
      <c r="J96" s="24">
        <v>14</v>
      </c>
      <c r="K96" s="24">
        <v>14</v>
      </c>
      <c r="L96" s="26">
        <f t="shared" ref="L96:L160" si="11">K96*100/J96</f>
        <v>100</v>
      </c>
      <c r="M96" s="24">
        <v>15</v>
      </c>
      <c r="N96" s="24">
        <v>15</v>
      </c>
      <c r="O96" s="24">
        <v>46</v>
      </c>
      <c r="P96" s="24">
        <v>45</v>
      </c>
      <c r="Q96" s="27" t="s">
        <v>83</v>
      </c>
    </row>
    <row r="97" spans="1:17" ht="22.5">
      <c r="A97" s="376"/>
      <c r="B97" s="401"/>
      <c r="C97" s="389"/>
      <c r="D97" s="20" t="s">
        <v>94</v>
      </c>
      <c r="E97" s="21">
        <v>3905355.2</v>
      </c>
      <c r="F97" s="21">
        <v>3884170.1</v>
      </c>
      <c r="G97" s="21">
        <f t="shared" si="10"/>
        <v>-21185.100000000093</v>
      </c>
      <c r="H97" s="21">
        <v>3863314.6639999999</v>
      </c>
      <c r="I97" s="3">
        <f t="shared" si="8"/>
        <v>99.462999999999994</v>
      </c>
      <c r="J97" s="24"/>
      <c r="K97" s="24"/>
      <c r="L97" s="24"/>
      <c r="M97" s="24"/>
      <c r="N97" s="24"/>
      <c r="O97" s="24"/>
      <c r="P97" s="24"/>
      <c r="Q97" s="27"/>
    </row>
    <row r="98" spans="1:17">
      <c r="A98" s="376"/>
      <c r="B98" s="401"/>
      <c r="C98" s="389"/>
      <c r="D98" s="25" t="s">
        <v>93</v>
      </c>
      <c r="E98" s="41">
        <v>3057720.2009999999</v>
      </c>
      <c r="F98" s="41">
        <v>3054405.298</v>
      </c>
      <c r="G98" s="41">
        <f t="shared" si="10"/>
        <v>-3314.9029999999329</v>
      </c>
      <c r="H98" s="41">
        <v>3016020.4169999999</v>
      </c>
      <c r="I98" s="42">
        <f t="shared" si="8"/>
        <v>98.742999999999995</v>
      </c>
      <c r="J98" s="24"/>
      <c r="K98" s="24"/>
      <c r="L98" s="24"/>
      <c r="M98" s="24"/>
      <c r="N98" s="24"/>
      <c r="O98" s="24"/>
      <c r="P98" s="24"/>
      <c r="Q98" s="27"/>
    </row>
    <row r="99" spans="1:17" ht="22.5">
      <c r="A99" s="376"/>
      <c r="B99" s="401"/>
      <c r="C99" s="390"/>
      <c r="D99" s="20" t="s">
        <v>104</v>
      </c>
      <c r="E99" s="21">
        <v>0</v>
      </c>
      <c r="F99" s="21">
        <v>0</v>
      </c>
      <c r="G99" s="21">
        <f t="shared" si="10"/>
        <v>0</v>
      </c>
      <c r="H99" s="21">
        <v>0</v>
      </c>
      <c r="I99" s="3" t="s">
        <v>117</v>
      </c>
      <c r="J99" s="24"/>
      <c r="K99" s="24"/>
      <c r="L99" s="24"/>
      <c r="M99" s="24"/>
      <c r="N99" s="24"/>
      <c r="O99" s="24"/>
      <c r="P99" s="24"/>
      <c r="Q99" s="27"/>
    </row>
    <row r="100" spans="1:17">
      <c r="A100" s="376"/>
      <c r="B100" s="401" t="s">
        <v>17</v>
      </c>
      <c r="C100" s="388" t="s">
        <v>199</v>
      </c>
      <c r="D100" s="20" t="s">
        <v>92</v>
      </c>
      <c r="E100" s="21">
        <f>E101+E102</f>
        <v>70078.675000000003</v>
      </c>
      <c r="F100" s="21">
        <f>F101+F102</f>
        <v>70078.675000000003</v>
      </c>
      <c r="G100" s="21">
        <f t="shared" si="10"/>
        <v>0</v>
      </c>
      <c r="H100" s="21">
        <f>H101+H102</f>
        <v>69290.516000000003</v>
      </c>
      <c r="I100" s="3">
        <f t="shared" si="8"/>
        <v>98.875</v>
      </c>
      <c r="J100" s="24">
        <v>4</v>
      </c>
      <c r="K100" s="24">
        <v>4</v>
      </c>
      <c r="L100" s="24">
        <f t="shared" si="11"/>
        <v>100</v>
      </c>
      <c r="M100" s="24">
        <v>3</v>
      </c>
      <c r="N100" s="24">
        <v>3</v>
      </c>
      <c r="O100" s="24">
        <v>3</v>
      </c>
      <c r="P100" s="24">
        <v>3</v>
      </c>
      <c r="Q100" s="27" t="s">
        <v>83</v>
      </c>
    </row>
    <row r="101" spans="1:17" ht="22.5">
      <c r="A101" s="376"/>
      <c r="B101" s="401"/>
      <c r="C101" s="389"/>
      <c r="D101" s="20" t="s">
        <v>94</v>
      </c>
      <c r="E101" s="21">
        <v>0</v>
      </c>
      <c r="F101" s="21">
        <v>0</v>
      </c>
      <c r="G101" s="21">
        <f t="shared" si="10"/>
        <v>0</v>
      </c>
      <c r="H101" s="21">
        <v>0</v>
      </c>
      <c r="I101" s="3" t="s">
        <v>117</v>
      </c>
      <c r="J101" s="24"/>
      <c r="K101" s="24"/>
      <c r="L101" s="24"/>
      <c r="M101" s="24"/>
      <c r="N101" s="24"/>
      <c r="O101" s="24"/>
      <c r="P101" s="24"/>
      <c r="Q101" s="27"/>
    </row>
    <row r="102" spans="1:17">
      <c r="A102" s="376"/>
      <c r="B102" s="401"/>
      <c r="C102" s="389"/>
      <c r="D102" s="20" t="s">
        <v>93</v>
      </c>
      <c r="E102" s="21">
        <v>70078.675000000003</v>
      </c>
      <c r="F102" s="21">
        <v>70078.675000000003</v>
      </c>
      <c r="G102" s="21">
        <f t="shared" si="10"/>
        <v>0</v>
      </c>
      <c r="H102" s="21">
        <v>69290.516000000003</v>
      </c>
      <c r="I102" s="3">
        <f t="shared" si="8"/>
        <v>98.875</v>
      </c>
      <c r="J102" s="24"/>
      <c r="K102" s="24"/>
      <c r="L102" s="24"/>
      <c r="M102" s="24"/>
      <c r="N102" s="24"/>
      <c r="O102" s="24"/>
      <c r="P102" s="24"/>
      <c r="Q102" s="27"/>
    </row>
    <row r="103" spans="1:17" ht="22.5">
      <c r="A103" s="376"/>
      <c r="B103" s="401"/>
      <c r="C103" s="390"/>
      <c r="D103" s="20" t="s">
        <v>104</v>
      </c>
      <c r="E103" s="21">
        <v>0</v>
      </c>
      <c r="F103" s="21">
        <v>0</v>
      </c>
      <c r="G103" s="21">
        <f t="shared" si="10"/>
        <v>0</v>
      </c>
      <c r="H103" s="21">
        <v>0</v>
      </c>
      <c r="I103" s="3" t="s">
        <v>117</v>
      </c>
      <c r="J103" s="24"/>
      <c r="K103" s="24"/>
      <c r="L103" s="24"/>
      <c r="M103" s="24"/>
      <c r="N103" s="24"/>
      <c r="O103" s="24"/>
      <c r="P103" s="24"/>
      <c r="Q103" s="27"/>
    </row>
    <row r="104" spans="1:17">
      <c r="A104" s="376"/>
      <c r="B104" s="401" t="s">
        <v>18</v>
      </c>
      <c r="C104" s="388" t="s">
        <v>199</v>
      </c>
      <c r="D104" s="20" t="s">
        <v>92</v>
      </c>
      <c r="E104" s="21">
        <f>E105+E106</f>
        <v>12895.212</v>
      </c>
      <c r="F104" s="21">
        <f>F105+F106</f>
        <v>12895.212</v>
      </c>
      <c r="G104" s="21">
        <f t="shared" si="10"/>
        <v>0</v>
      </c>
      <c r="H104" s="21">
        <f>H105+H106</f>
        <v>11958.195</v>
      </c>
      <c r="I104" s="3">
        <f t="shared" si="8"/>
        <v>92.733999999999995</v>
      </c>
      <c r="J104" s="24">
        <v>4</v>
      </c>
      <c r="K104" s="24">
        <v>4</v>
      </c>
      <c r="L104" s="24">
        <f t="shared" si="11"/>
        <v>100</v>
      </c>
      <c r="M104" s="24">
        <v>5</v>
      </c>
      <c r="N104" s="24">
        <v>5</v>
      </c>
      <c r="O104" s="24">
        <v>7</v>
      </c>
      <c r="P104" s="24">
        <v>7</v>
      </c>
      <c r="Q104" s="27" t="s">
        <v>83</v>
      </c>
    </row>
    <row r="105" spans="1:17" ht="22.5">
      <c r="A105" s="376"/>
      <c r="B105" s="401"/>
      <c r="C105" s="389"/>
      <c r="D105" s="20" t="s">
        <v>94</v>
      </c>
      <c r="E105" s="21">
        <v>0</v>
      </c>
      <c r="F105" s="21">
        <v>0</v>
      </c>
      <c r="G105" s="21">
        <f t="shared" si="10"/>
        <v>0</v>
      </c>
      <c r="H105" s="21">
        <f t="shared" si="10"/>
        <v>0</v>
      </c>
      <c r="I105" s="3" t="s">
        <v>117</v>
      </c>
      <c r="J105" s="24"/>
      <c r="K105" s="24"/>
      <c r="L105" s="24"/>
      <c r="M105" s="24"/>
      <c r="N105" s="24"/>
      <c r="O105" s="24"/>
      <c r="P105" s="24"/>
      <c r="Q105" s="30"/>
    </row>
    <row r="106" spans="1:17">
      <c r="A106" s="376"/>
      <c r="B106" s="401"/>
      <c r="C106" s="389"/>
      <c r="D106" s="20" t="s">
        <v>93</v>
      </c>
      <c r="E106" s="21">
        <v>12895.212</v>
      </c>
      <c r="F106" s="21">
        <v>12895.212</v>
      </c>
      <c r="G106" s="21">
        <f t="shared" si="10"/>
        <v>0</v>
      </c>
      <c r="H106" s="21">
        <v>11958.195</v>
      </c>
      <c r="I106" s="3">
        <f t="shared" si="8"/>
        <v>92.733999999999995</v>
      </c>
      <c r="J106" s="24"/>
      <c r="K106" s="24"/>
      <c r="L106" s="24"/>
      <c r="M106" s="24"/>
      <c r="N106" s="24"/>
      <c r="O106" s="24"/>
      <c r="P106" s="24"/>
      <c r="Q106" s="30"/>
    </row>
    <row r="107" spans="1:17" ht="22.5">
      <c r="A107" s="376"/>
      <c r="B107" s="401"/>
      <c r="C107" s="390"/>
      <c r="D107" s="20" t="s">
        <v>104</v>
      </c>
      <c r="E107" s="21">
        <v>0</v>
      </c>
      <c r="F107" s="21">
        <v>0</v>
      </c>
      <c r="G107" s="21">
        <f t="shared" si="10"/>
        <v>0</v>
      </c>
      <c r="H107" s="21">
        <v>0</v>
      </c>
      <c r="I107" s="3" t="s">
        <v>117</v>
      </c>
      <c r="J107" s="24"/>
      <c r="K107" s="24"/>
      <c r="L107" s="24"/>
      <c r="M107" s="24"/>
      <c r="N107" s="24"/>
      <c r="O107" s="24"/>
      <c r="P107" s="24"/>
      <c r="Q107" s="30"/>
    </row>
    <row r="108" spans="1:17">
      <c r="A108" s="376"/>
      <c r="B108" s="401" t="s">
        <v>19</v>
      </c>
      <c r="C108" s="388" t="s">
        <v>199</v>
      </c>
      <c r="D108" s="20" t="s">
        <v>92</v>
      </c>
      <c r="E108" s="21">
        <f>E109+E110</f>
        <v>205085.60699999999</v>
      </c>
      <c r="F108" s="21">
        <f>F109+F110</f>
        <v>214409.28099999999</v>
      </c>
      <c r="G108" s="21">
        <f t="shared" si="10"/>
        <v>9323.6739999999991</v>
      </c>
      <c r="H108" s="21">
        <f>H109+H110</f>
        <v>213527.652</v>
      </c>
      <c r="I108" s="3">
        <f t="shared" si="8"/>
        <v>99.588999999999999</v>
      </c>
      <c r="J108" s="24">
        <v>10</v>
      </c>
      <c r="K108" s="24">
        <v>4</v>
      </c>
      <c r="L108" s="24">
        <f t="shared" si="11"/>
        <v>40</v>
      </c>
      <c r="M108" s="24">
        <v>2</v>
      </c>
      <c r="N108" s="24">
        <v>2</v>
      </c>
      <c r="O108" s="24">
        <v>4</v>
      </c>
      <c r="P108" s="24">
        <v>3</v>
      </c>
      <c r="Q108" s="30" t="s">
        <v>83</v>
      </c>
    </row>
    <row r="109" spans="1:17" ht="22.5">
      <c r="A109" s="376"/>
      <c r="B109" s="401"/>
      <c r="C109" s="389"/>
      <c r="D109" s="20" t="s">
        <v>94</v>
      </c>
      <c r="E109" s="21">
        <v>0</v>
      </c>
      <c r="F109" s="21">
        <v>0</v>
      </c>
      <c r="G109" s="21">
        <f t="shared" si="10"/>
        <v>0</v>
      </c>
      <c r="H109" s="21">
        <v>0</v>
      </c>
      <c r="I109" s="3" t="s">
        <v>117</v>
      </c>
      <c r="J109" s="24"/>
      <c r="K109" s="24"/>
      <c r="L109" s="24"/>
      <c r="M109" s="24"/>
      <c r="N109" s="24"/>
      <c r="O109" s="24"/>
      <c r="P109" s="24"/>
      <c r="Q109" s="30"/>
    </row>
    <row r="110" spans="1:17">
      <c r="A110" s="376"/>
      <c r="B110" s="401"/>
      <c r="C110" s="389"/>
      <c r="D110" s="20" t="s">
        <v>93</v>
      </c>
      <c r="E110" s="21">
        <v>205085.60699999999</v>
      </c>
      <c r="F110" s="21">
        <v>214409.28099999999</v>
      </c>
      <c r="G110" s="21">
        <f t="shared" si="10"/>
        <v>9323.6739999999991</v>
      </c>
      <c r="H110" s="21">
        <v>213527.652</v>
      </c>
      <c r="I110" s="3">
        <f t="shared" si="8"/>
        <v>99.588999999999999</v>
      </c>
      <c r="J110" s="24"/>
      <c r="K110" s="24"/>
      <c r="L110" s="24"/>
      <c r="M110" s="24"/>
      <c r="N110" s="24"/>
      <c r="O110" s="24"/>
      <c r="P110" s="24"/>
      <c r="Q110" s="30"/>
    </row>
    <row r="111" spans="1:17" ht="22.5">
      <c r="A111" s="376"/>
      <c r="B111" s="401"/>
      <c r="C111" s="390"/>
      <c r="D111" s="20" t="s">
        <v>104</v>
      </c>
      <c r="E111" s="21">
        <v>0</v>
      </c>
      <c r="F111" s="21">
        <v>0</v>
      </c>
      <c r="G111" s="21">
        <f t="shared" si="10"/>
        <v>0</v>
      </c>
      <c r="H111" s="21">
        <v>0</v>
      </c>
      <c r="I111" s="3" t="s">
        <v>117</v>
      </c>
      <c r="J111" s="24"/>
      <c r="K111" s="24"/>
      <c r="L111" s="24"/>
      <c r="M111" s="24"/>
      <c r="N111" s="24"/>
      <c r="O111" s="24"/>
      <c r="P111" s="24"/>
      <c r="Q111" s="27"/>
    </row>
    <row r="112" spans="1:17" s="43" customFormat="1" ht="11.25">
      <c r="A112" s="400">
        <v>5</v>
      </c>
      <c r="B112" s="377" t="s">
        <v>110</v>
      </c>
      <c r="C112" s="378" t="s">
        <v>199</v>
      </c>
      <c r="D112" s="15" t="s">
        <v>92</v>
      </c>
      <c r="E112" s="16">
        <f>E113+E114</f>
        <v>34634.36</v>
      </c>
      <c r="F112" s="16">
        <f>F113+F114</f>
        <v>34634.36</v>
      </c>
      <c r="G112" s="16">
        <f t="shared" ref="G112" si="12">G113+G114</f>
        <v>0</v>
      </c>
      <c r="H112" s="16">
        <f>H113+H114</f>
        <v>34632.436999999998</v>
      </c>
      <c r="I112" s="3">
        <f t="shared" si="8"/>
        <v>99.994</v>
      </c>
      <c r="J112" s="18">
        <v>18</v>
      </c>
      <c r="K112" s="18">
        <v>17</v>
      </c>
      <c r="L112" s="19">
        <f t="shared" si="11"/>
        <v>94.444444444444443</v>
      </c>
      <c r="M112" s="18">
        <v>28</v>
      </c>
      <c r="N112" s="18">
        <v>28</v>
      </c>
      <c r="O112" s="18">
        <v>21</v>
      </c>
      <c r="P112" s="18">
        <v>21</v>
      </c>
      <c r="Q112" s="379" t="s">
        <v>126</v>
      </c>
    </row>
    <row r="113" spans="1:17" s="43" customFormat="1" ht="22.5">
      <c r="A113" s="400"/>
      <c r="B113" s="377"/>
      <c r="C113" s="378"/>
      <c r="D113" s="20" t="s">
        <v>94</v>
      </c>
      <c r="E113" s="21">
        <f t="shared" ref="E113:H113" si="13">E116+E119+E122+E125</f>
        <v>14190.3</v>
      </c>
      <c r="F113" s="21">
        <f t="shared" si="13"/>
        <v>14190.3</v>
      </c>
      <c r="G113" s="21">
        <f t="shared" si="13"/>
        <v>0</v>
      </c>
      <c r="H113" s="21">
        <f t="shared" si="13"/>
        <v>14188.627</v>
      </c>
      <c r="I113" s="3">
        <f t="shared" si="8"/>
        <v>99.988</v>
      </c>
      <c r="J113" s="23">
        <v>3</v>
      </c>
      <c r="K113" s="24">
        <v>3</v>
      </c>
      <c r="L113" s="24"/>
      <c r="M113" s="24"/>
      <c r="N113" s="24"/>
      <c r="O113" s="24"/>
      <c r="P113" s="24"/>
      <c r="Q113" s="380"/>
    </row>
    <row r="114" spans="1:17" s="43" customFormat="1" ht="11.25">
      <c r="A114" s="400"/>
      <c r="B114" s="377"/>
      <c r="C114" s="378"/>
      <c r="D114" s="20" t="s">
        <v>93</v>
      </c>
      <c r="E114" s="21">
        <f>E117+E120+E123+E126</f>
        <v>20444.059999999998</v>
      </c>
      <c r="F114" s="21">
        <f>F117+F120+F123+F126</f>
        <v>20444.059999999998</v>
      </c>
      <c r="G114" s="21">
        <f t="shared" ref="G114:G181" si="14">F114-E114</f>
        <v>0</v>
      </c>
      <c r="H114" s="21">
        <f>H117+H120+H123+H126</f>
        <v>20443.809999999998</v>
      </c>
      <c r="I114" s="3">
        <f t="shared" si="8"/>
        <v>99.998999999999995</v>
      </c>
      <c r="J114" s="24"/>
      <c r="K114" s="24"/>
      <c r="L114" s="24"/>
      <c r="M114" s="24"/>
      <c r="N114" s="24"/>
      <c r="O114" s="24"/>
      <c r="P114" s="24"/>
      <c r="Q114" s="381"/>
    </row>
    <row r="115" spans="1:17" s="44" customFormat="1" ht="11.25">
      <c r="A115" s="400"/>
      <c r="B115" s="401" t="s">
        <v>118</v>
      </c>
      <c r="C115" s="375" t="s">
        <v>199</v>
      </c>
      <c r="D115" s="20" t="s">
        <v>92</v>
      </c>
      <c r="E115" s="21">
        <f t="shared" ref="E115:F115" si="15">E116+E117</f>
        <v>0</v>
      </c>
      <c r="F115" s="21">
        <f t="shared" si="15"/>
        <v>0</v>
      </c>
      <c r="G115" s="21">
        <f t="shared" si="14"/>
        <v>0</v>
      </c>
      <c r="H115" s="21">
        <f>H116+H117</f>
        <v>0</v>
      </c>
      <c r="I115" s="3" t="s">
        <v>117</v>
      </c>
      <c r="J115" s="24">
        <v>1</v>
      </c>
      <c r="K115" s="24">
        <v>1</v>
      </c>
      <c r="L115" s="24">
        <f t="shared" si="11"/>
        <v>100</v>
      </c>
      <c r="M115" s="24">
        <v>1</v>
      </c>
      <c r="N115" s="24">
        <v>1</v>
      </c>
      <c r="O115" s="24">
        <v>0</v>
      </c>
      <c r="P115" s="24">
        <v>0</v>
      </c>
      <c r="Q115" s="27" t="s">
        <v>83</v>
      </c>
    </row>
    <row r="116" spans="1:17" s="44" customFormat="1" ht="22.5">
      <c r="A116" s="400"/>
      <c r="B116" s="401"/>
      <c r="C116" s="375"/>
      <c r="D116" s="20" t="s">
        <v>94</v>
      </c>
      <c r="E116" s="21">
        <v>0</v>
      </c>
      <c r="F116" s="21">
        <v>0</v>
      </c>
      <c r="G116" s="21">
        <f t="shared" si="14"/>
        <v>0</v>
      </c>
      <c r="H116" s="21">
        <v>0</v>
      </c>
      <c r="I116" s="3" t="s">
        <v>117</v>
      </c>
      <c r="J116" s="24"/>
      <c r="K116" s="24"/>
      <c r="L116" s="24"/>
      <c r="M116" s="24"/>
      <c r="N116" s="24"/>
      <c r="O116" s="24"/>
      <c r="P116" s="24"/>
      <c r="Q116" s="27"/>
    </row>
    <row r="117" spans="1:17" s="44" customFormat="1" ht="11.25">
      <c r="A117" s="400"/>
      <c r="B117" s="401"/>
      <c r="C117" s="375"/>
      <c r="D117" s="20" t="s">
        <v>93</v>
      </c>
      <c r="E117" s="21">
        <v>0</v>
      </c>
      <c r="F117" s="21">
        <v>0</v>
      </c>
      <c r="G117" s="21">
        <f t="shared" si="14"/>
        <v>0</v>
      </c>
      <c r="H117" s="21">
        <v>0</v>
      </c>
      <c r="I117" s="3" t="s">
        <v>117</v>
      </c>
      <c r="J117" s="24"/>
      <c r="K117" s="24"/>
      <c r="L117" s="24"/>
      <c r="M117" s="24"/>
      <c r="N117" s="24"/>
      <c r="O117" s="24"/>
      <c r="P117" s="24"/>
      <c r="Q117" s="27"/>
    </row>
    <row r="118" spans="1:17" s="44" customFormat="1" ht="11.25">
      <c r="A118" s="400"/>
      <c r="B118" s="401" t="s">
        <v>119</v>
      </c>
      <c r="C118" s="375" t="s">
        <v>199</v>
      </c>
      <c r="D118" s="20" t="s">
        <v>92</v>
      </c>
      <c r="E118" s="21">
        <f>E119+E120</f>
        <v>0</v>
      </c>
      <c r="F118" s="21">
        <f>F119+F120</f>
        <v>0</v>
      </c>
      <c r="G118" s="21">
        <f t="shared" si="14"/>
        <v>0</v>
      </c>
      <c r="H118" s="21">
        <f>H119+H120</f>
        <v>0</v>
      </c>
      <c r="I118" s="3" t="s">
        <v>117</v>
      </c>
      <c r="J118" s="24">
        <v>8</v>
      </c>
      <c r="K118" s="24">
        <v>8</v>
      </c>
      <c r="L118" s="24">
        <f t="shared" si="11"/>
        <v>100</v>
      </c>
      <c r="M118" s="24">
        <v>2</v>
      </c>
      <c r="N118" s="24">
        <v>2</v>
      </c>
      <c r="O118" s="24">
        <v>0</v>
      </c>
      <c r="P118" s="24">
        <v>0</v>
      </c>
      <c r="Q118" s="27" t="s">
        <v>83</v>
      </c>
    </row>
    <row r="119" spans="1:17" s="44" customFormat="1" ht="22.5">
      <c r="A119" s="400"/>
      <c r="B119" s="401"/>
      <c r="C119" s="375"/>
      <c r="D119" s="20" t="s">
        <v>94</v>
      </c>
      <c r="E119" s="21">
        <v>0</v>
      </c>
      <c r="F119" s="21">
        <v>0</v>
      </c>
      <c r="G119" s="21">
        <f t="shared" si="14"/>
        <v>0</v>
      </c>
      <c r="H119" s="21">
        <v>0</v>
      </c>
      <c r="I119" s="3" t="s">
        <v>117</v>
      </c>
      <c r="J119" s="24"/>
      <c r="K119" s="24"/>
      <c r="L119" s="24"/>
      <c r="M119" s="24"/>
      <c r="N119" s="24"/>
      <c r="O119" s="24"/>
      <c r="P119" s="24"/>
      <c r="Q119" s="27"/>
    </row>
    <row r="120" spans="1:17" s="44" customFormat="1" ht="11.25">
      <c r="A120" s="400"/>
      <c r="B120" s="401"/>
      <c r="C120" s="375"/>
      <c r="D120" s="20" t="s">
        <v>93</v>
      </c>
      <c r="E120" s="21">
        <v>0</v>
      </c>
      <c r="F120" s="21">
        <v>0</v>
      </c>
      <c r="G120" s="21">
        <f t="shared" si="14"/>
        <v>0</v>
      </c>
      <c r="H120" s="21">
        <v>0</v>
      </c>
      <c r="I120" s="3" t="s">
        <v>117</v>
      </c>
      <c r="J120" s="24"/>
      <c r="K120" s="24"/>
      <c r="L120" s="24"/>
      <c r="M120" s="24"/>
      <c r="N120" s="24"/>
      <c r="O120" s="24"/>
      <c r="P120" s="24"/>
      <c r="Q120" s="27"/>
    </row>
    <row r="121" spans="1:17" s="44" customFormat="1" ht="11.25">
      <c r="A121" s="400"/>
      <c r="B121" s="401" t="s">
        <v>173</v>
      </c>
      <c r="C121" s="375" t="s">
        <v>199</v>
      </c>
      <c r="D121" s="20" t="s">
        <v>92</v>
      </c>
      <c r="E121" s="21">
        <f t="shared" ref="E121:F121" si="16">E122+E123</f>
        <v>16310.689999999999</v>
      </c>
      <c r="F121" s="21">
        <f t="shared" si="16"/>
        <v>16310.689999999999</v>
      </c>
      <c r="G121" s="21">
        <f t="shared" si="14"/>
        <v>0</v>
      </c>
      <c r="H121" s="21">
        <f>H122+H123</f>
        <v>16308.767</v>
      </c>
      <c r="I121" s="3">
        <f t="shared" si="8"/>
        <v>99.988</v>
      </c>
      <c r="J121" s="24">
        <v>5</v>
      </c>
      <c r="K121" s="24">
        <v>4</v>
      </c>
      <c r="L121" s="26">
        <f t="shared" si="11"/>
        <v>80</v>
      </c>
      <c r="M121" s="24">
        <v>18</v>
      </c>
      <c r="N121" s="24">
        <v>18</v>
      </c>
      <c r="O121" s="24">
        <v>17</v>
      </c>
      <c r="P121" s="24">
        <v>17</v>
      </c>
      <c r="Q121" s="27" t="s">
        <v>83</v>
      </c>
    </row>
    <row r="122" spans="1:17" s="44" customFormat="1" ht="22.5">
      <c r="A122" s="400"/>
      <c r="B122" s="401"/>
      <c r="C122" s="375"/>
      <c r="D122" s="20" t="s">
        <v>94</v>
      </c>
      <c r="E122" s="21">
        <v>14190.3</v>
      </c>
      <c r="F122" s="21">
        <v>14190.3</v>
      </c>
      <c r="G122" s="21">
        <f t="shared" si="14"/>
        <v>0</v>
      </c>
      <c r="H122" s="21">
        <v>14188.627</v>
      </c>
      <c r="I122" s="3">
        <f t="shared" si="8"/>
        <v>99.988</v>
      </c>
      <c r="J122" s="24"/>
      <c r="K122" s="24"/>
      <c r="L122" s="24"/>
      <c r="M122" s="24"/>
      <c r="N122" s="24"/>
      <c r="O122" s="24"/>
      <c r="P122" s="24"/>
      <c r="Q122" s="30"/>
    </row>
    <row r="123" spans="1:17" s="44" customFormat="1" ht="11.25">
      <c r="A123" s="400"/>
      <c r="B123" s="401"/>
      <c r="C123" s="375"/>
      <c r="D123" s="25" t="s">
        <v>93</v>
      </c>
      <c r="E123" s="41">
        <v>2120.39</v>
      </c>
      <c r="F123" s="41">
        <v>2120.39</v>
      </c>
      <c r="G123" s="41">
        <f t="shared" si="14"/>
        <v>0</v>
      </c>
      <c r="H123" s="41">
        <v>2120.14</v>
      </c>
      <c r="I123" s="42">
        <f t="shared" si="8"/>
        <v>99.988</v>
      </c>
      <c r="J123" s="24"/>
      <c r="K123" s="24"/>
      <c r="L123" s="24"/>
      <c r="M123" s="24"/>
      <c r="N123" s="24"/>
      <c r="O123" s="24"/>
      <c r="P123" s="24"/>
      <c r="Q123" s="24"/>
    </row>
    <row r="124" spans="1:17" s="44" customFormat="1" ht="11.25">
      <c r="A124" s="400"/>
      <c r="B124" s="401" t="s">
        <v>129</v>
      </c>
      <c r="C124" s="375" t="s">
        <v>199</v>
      </c>
      <c r="D124" s="20" t="s">
        <v>92</v>
      </c>
      <c r="E124" s="21">
        <f t="shared" ref="E124" si="17">E125+E126</f>
        <v>18323.669999999998</v>
      </c>
      <c r="F124" s="21">
        <f>F125+F126</f>
        <v>18323.669999999998</v>
      </c>
      <c r="G124" s="21">
        <f t="shared" si="14"/>
        <v>0</v>
      </c>
      <c r="H124" s="21">
        <f>H125+H126</f>
        <v>18323.669999999998</v>
      </c>
      <c r="I124" s="3">
        <f t="shared" si="8"/>
        <v>100</v>
      </c>
      <c r="J124" s="24">
        <v>1</v>
      </c>
      <c r="K124" s="24">
        <v>1</v>
      </c>
      <c r="L124" s="24">
        <f t="shared" si="11"/>
        <v>100</v>
      </c>
      <c r="M124" s="24">
        <v>7</v>
      </c>
      <c r="N124" s="24">
        <v>7</v>
      </c>
      <c r="O124" s="24">
        <v>4</v>
      </c>
      <c r="P124" s="24">
        <v>4</v>
      </c>
      <c r="Q124" s="30" t="s">
        <v>83</v>
      </c>
    </row>
    <row r="125" spans="1:17" s="44" customFormat="1" ht="22.5">
      <c r="A125" s="400"/>
      <c r="B125" s="401"/>
      <c r="C125" s="375"/>
      <c r="D125" s="20" t="s">
        <v>94</v>
      </c>
      <c r="E125" s="21">
        <v>0</v>
      </c>
      <c r="F125" s="21">
        <v>0</v>
      </c>
      <c r="G125" s="21">
        <f t="shared" si="14"/>
        <v>0</v>
      </c>
      <c r="H125" s="21">
        <v>0</v>
      </c>
      <c r="I125" s="3" t="s">
        <v>117</v>
      </c>
      <c r="J125" s="24"/>
      <c r="K125" s="24"/>
      <c r="L125" s="24"/>
      <c r="M125" s="24"/>
      <c r="N125" s="24"/>
      <c r="O125" s="24"/>
      <c r="P125" s="24"/>
      <c r="Q125" s="30"/>
    </row>
    <row r="126" spans="1:17" s="44" customFormat="1" ht="11.25">
      <c r="A126" s="400"/>
      <c r="B126" s="401"/>
      <c r="C126" s="375"/>
      <c r="D126" s="20" t="s">
        <v>93</v>
      </c>
      <c r="E126" s="21">
        <v>18323.669999999998</v>
      </c>
      <c r="F126" s="21">
        <v>18323.669999999998</v>
      </c>
      <c r="G126" s="21">
        <f t="shared" si="14"/>
        <v>0</v>
      </c>
      <c r="H126" s="21">
        <v>18323.669999999998</v>
      </c>
      <c r="I126" s="3">
        <f t="shared" si="8"/>
        <v>100</v>
      </c>
      <c r="J126" s="24"/>
      <c r="K126" s="24"/>
      <c r="L126" s="24"/>
      <c r="M126" s="24"/>
      <c r="N126" s="24"/>
      <c r="O126" s="24"/>
      <c r="P126" s="24"/>
      <c r="Q126" s="27"/>
    </row>
    <row r="127" spans="1:17" s="43" customFormat="1" ht="11.25">
      <c r="A127" s="376">
        <v>6</v>
      </c>
      <c r="B127" s="377" t="s">
        <v>20</v>
      </c>
      <c r="C127" s="378" t="s">
        <v>190</v>
      </c>
      <c r="D127" s="16" t="s">
        <v>92</v>
      </c>
      <c r="E127" s="16">
        <f>SUM(E128:E131)</f>
        <v>4186012.0560000003</v>
      </c>
      <c r="F127" s="16">
        <f t="shared" ref="F127:H127" si="18">SUM(F128:F131)</f>
        <v>4224508.2489999998</v>
      </c>
      <c r="G127" s="16">
        <f t="shared" si="18"/>
        <v>38496.193000000203</v>
      </c>
      <c r="H127" s="16">
        <f t="shared" si="18"/>
        <v>4127745.7089999998</v>
      </c>
      <c r="I127" s="45">
        <f t="shared" si="8"/>
        <v>97.709000000000003</v>
      </c>
      <c r="J127" s="18">
        <v>49</v>
      </c>
      <c r="K127" s="18">
        <v>46</v>
      </c>
      <c r="L127" s="19">
        <f t="shared" si="11"/>
        <v>93.877551020408163</v>
      </c>
      <c r="M127" s="18">
        <v>23</v>
      </c>
      <c r="N127" s="18">
        <v>22</v>
      </c>
      <c r="O127" s="18">
        <v>31</v>
      </c>
      <c r="P127" s="18">
        <v>29</v>
      </c>
      <c r="Q127" s="379" t="s">
        <v>126</v>
      </c>
    </row>
    <row r="128" spans="1:17" s="43" customFormat="1" ht="22.5">
      <c r="A128" s="376"/>
      <c r="B128" s="377"/>
      <c r="C128" s="378"/>
      <c r="D128" s="20" t="s">
        <v>94</v>
      </c>
      <c r="E128" s="21">
        <f t="shared" ref="E128:F131" si="19">E133+E138+E143</f>
        <v>1532210.2050000001</v>
      </c>
      <c r="F128" s="21">
        <f t="shared" si="19"/>
        <v>1531063.5050000001</v>
      </c>
      <c r="G128" s="21">
        <f t="shared" si="14"/>
        <v>-1146.6999999999534</v>
      </c>
      <c r="H128" s="21">
        <f>H133+H138+H143</f>
        <v>1445649.679</v>
      </c>
      <c r="I128" s="2">
        <f t="shared" si="8"/>
        <v>94.421000000000006</v>
      </c>
      <c r="J128" s="23">
        <v>7</v>
      </c>
      <c r="K128" s="24">
        <v>7</v>
      </c>
      <c r="L128" s="24"/>
      <c r="M128" s="18"/>
      <c r="N128" s="18"/>
      <c r="O128" s="18"/>
      <c r="P128" s="18"/>
      <c r="Q128" s="402"/>
    </row>
    <row r="129" spans="1:17" s="43" customFormat="1" ht="11.25">
      <c r="A129" s="376"/>
      <c r="B129" s="377"/>
      <c r="C129" s="378"/>
      <c r="D129" s="20" t="s">
        <v>93</v>
      </c>
      <c r="E129" s="21">
        <f t="shared" si="19"/>
        <v>2211296.602</v>
      </c>
      <c r="F129" s="21">
        <f t="shared" si="19"/>
        <v>2250939.4950000001</v>
      </c>
      <c r="G129" s="21">
        <f t="shared" si="14"/>
        <v>39642.893000000156</v>
      </c>
      <c r="H129" s="21">
        <f>H134+H139+H144</f>
        <v>2226421.9029999999</v>
      </c>
      <c r="I129" s="2">
        <f t="shared" si="8"/>
        <v>98.911000000000001</v>
      </c>
      <c r="J129" s="18"/>
      <c r="K129" s="18"/>
      <c r="L129" s="24"/>
      <c r="M129" s="18"/>
      <c r="N129" s="18"/>
      <c r="O129" s="18"/>
      <c r="P129" s="18"/>
      <c r="Q129" s="402"/>
    </row>
    <row r="130" spans="1:17" s="43" customFormat="1" ht="11.25">
      <c r="A130" s="376"/>
      <c r="B130" s="377"/>
      <c r="C130" s="378"/>
      <c r="D130" s="20" t="s">
        <v>105</v>
      </c>
      <c r="E130" s="21">
        <f t="shared" si="19"/>
        <v>211703.70800000001</v>
      </c>
      <c r="F130" s="21">
        <f t="shared" si="19"/>
        <v>211703.70800000001</v>
      </c>
      <c r="G130" s="21">
        <f t="shared" si="14"/>
        <v>0</v>
      </c>
      <c r="H130" s="21">
        <f>H135+H140+H145</f>
        <v>175925.56</v>
      </c>
      <c r="I130" s="2">
        <f t="shared" si="8"/>
        <v>83.1</v>
      </c>
      <c r="J130" s="18"/>
      <c r="K130" s="18"/>
      <c r="L130" s="24"/>
      <c r="M130" s="18"/>
      <c r="N130" s="18"/>
      <c r="O130" s="18"/>
      <c r="P130" s="18"/>
      <c r="Q130" s="402"/>
    </row>
    <row r="131" spans="1:17" s="43" customFormat="1" ht="22.5">
      <c r="A131" s="376"/>
      <c r="B131" s="377"/>
      <c r="C131" s="378"/>
      <c r="D131" s="20" t="s">
        <v>104</v>
      </c>
      <c r="E131" s="21">
        <f t="shared" si="19"/>
        <v>230801.541</v>
      </c>
      <c r="F131" s="21">
        <f t="shared" si="19"/>
        <v>230801.541</v>
      </c>
      <c r="G131" s="21">
        <f t="shared" si="14"/>
        <v>0</v>
      </c>
      <c r="H131" s="21">
        <f>H136+H141+H146</f>
        <v>279748.56700000004</v>
      </c>
      <c r="I131" s="2">
        <f t="shared" si="8"/>
        <v>121.20699999999999</v>
      </c>
      <c r="J131" s="18"/>
      <c r="K131" s="18"/>
      <c r="L131" s="24"/>
      <c r="M131" s="18"/>
      <c r="N131" s="18"/>
      <c r="O131" s="18"/>
      <c r="P131" s="18"/>
      <c r="Q131" s="403"/>
    </row>
    <row r="132" spans="1:17" s="44" customFormat="1" ht="11.25">
      <c r="A132" s="376"/>
      <c r="B132" s="401" t="s">
        <v>21</v>
      </c>
      <c r="C132" s="370" t="s">
        <v>190</v>
      </c>
      <c r="D132" s="20" t="s">
        <v>92</v>
      </c>
      <c r="E132" s="21">
        <f t="shared" ref="E132:H132" si="20">SUM(E133:E136)</f>
        <v>2940776.5019999999</v>
      </c>
      <c r="F132" s="21">
        <f t="shared" si="20"/>
        <v>2954256.5329999998</v>
      </c>
      <c r="G132" s="21">
        <f t="shared" si="14"/>
        <v>13480.030999999959</v>
      </c>
      <c r="H132" s="21">
        <f t="shared" si="20"/>
        <v>2927293.1239999998</v>
      </c>
      <c r="I132" s="2">
        <f t="shared" si="8"/>
        <v>99.087000000000003</v>
      </c>
      <c r="J132" s="24">
        <v>28</v>
      </c>
      <c r="K132" s="24">
        <v>25</v>
      </c>
      <c r="L132" s="26">
        <f t="shared" si="11"/>
        <v>89.285714285714292</v>
      </c>
      <c r="M132" s="24">
        <v>14</v>
      </c>
      <c r="N132" s="24">
        <v>13</v>
      </c>
      <c r="O132" s="24">
        <v>19</v>
      </c>
      <c r="P132" s="24">
        <v>17</v>
      </c>
      <c r="Q132" s="27" t="s">
        <v>83</v>
      </c>
    </row>
    <row r="133" spans="1:17" s="44" customFormat="1" ht="22.5">
      <c r="A133" s="376"/>
      <c r="B133" s="401"/>
      <c r="C133" s="370"/>
      <c r="D133" s="20" t="s">
        <v>94</v>
      </c>
      <c r="E133" s="21">
        <v>1372970.8659999999</v>
      </c>
      <c r="F133" s="21">
        <v>1371824.166</v>
      </c>
      <c r="G133" s="21">
        <f t="shared" si="14"/>
        <v>-1146.6999999999534</v>
      </c>
      <c r="H133" s="21">
        <v>1326474.861</v>
      </c>
      <c r="I133" s="2">
        <f t="shared" si="8"/>
        <v>96.694000000000003</v>
      </c>
      <c r="J133" s="24"/>
      <c r="K133" s="24"/>
      <c r="L133" s="24"/>
      <c r="M133" s="24"/>
      <c r="N133" s="24"/>
      <c r="O133" s="24"/>
      <c r="P133" s="24"/>
      <c r="Q133" s="27"/>
    </row>
    <row r="134" spans="1:17" s="44" customFormat="1" ht="11.25">
      <c r="A134" s="376"/>
      <c r="B134" s="401"/>
      <c r="C134" s="370"/>
      <c r="D134" s="20" t="s">
        <v>93</v>
      </c>
      <c r="E134" s="21">
        <v>1195769.0449999999</v>
      </c>
      <c r="F134" s="28">
        <v>1210395.7760000001</v>
      </c>
      <c r="G134" s="21">
        <f t="shared" si="14"/>
        <v>14626.731000000145</v>
      </c>
      <c r="H134" s="21">
        <v>1201273.3370000001</v>
      </c>
      <c r="I134" s="2">
        <f t="shared" si="8"/>
        <v>99.245999999999995</v>
      </c>
      <c r="J134" s="24"/>
      <c r="K134" s="24"/>
      <c r="L134" s="24"/>
      <c r="M134" s="24"/>
      <c r="N134" s="24"/>
      <c r="O134" s="24"/>
      <c r="P134" s="24"/>
      <c r="Q134" s="27"/>
    </row>
    <row r="135" spans="1:17" s="44" customFormat="1" ht="11.25">
      <c r="A135" s="376"/>
      <c r="B135" s="401"/>
      <c r="C135" s="370"/>
      <c r="D135" s="20" t="s">
        <v>105</v>
      </c>
      <c r="E135" s="21">
        <v>204129.995</v>
      </c>
      <c r="F135" s="21">
        <v>204129.995</v>
      </c>
      <c r="G135" s="21">
        <f t="shared" si="14"/>
        <v>0</v>
      </c>
      <c r="H135" s="21">
        <v>169236.894</v>
      </c>
      <c r="I135" s="2">
        <f t="shared" si="8"/>
        <v>82.906000000000006</v>
      </c>
      <c r="J135" s="24"/>
      <c r="K135" s="24"/>
      <c r="L135" s="24"/>
      <c r="M135" s="24"/>
      <c r="N135" s="24"/>
      <c r="O135" s="24"/>
      <c r="P135" s="24"/>
      <c r="Q135" s="27"/>
    </row>
    <row r="136" spans="1:17" s="44" customFormat="1" ht="22.5">
      <c r="A136" s="376"/>
      <c r="B136" s="401"/>
      <c r="C136" s="370"/>
      <c r="D136" s="20" t="s">
        <v>104</v>
      </c>
      <c r="E136" s="21">
        <v>167906.59599999999</v>
      </c>
      <c r="F136" s="21">
        <v>167906.59599999999</v>
      </c>
      <c r="G136" s="21">
        <f t="shared" si="14"/>
        <v>0</v>
      </c>
      <c r="H136" s="21">
        <v>230308.03200000001</v>
      </c>
      <c r="I136" s="2">
        <f t="shared" ref="I136:I186" si="21">ROUND(H136/F136 *100,3)</f>
        <v>137.16399999999999</v>
      </c>
      <c r="J136" s="24"/>
      <c r="K136" s="24"/>
      <c r="L136" s="24"/>
      <c r="M136" s="24"/>
      <c r="N136" s="24"/>
      <c r="O136" s="24"/>
      <c r="P136" s="24"/>
      <c r="Q136" s="27"/>
    </row>
    <row r="137" spans="1:17" s="44" customFormat="1" ht="11.25">
      <c r="A137" s="376"/>
      <c r="B137" s="401" t="s">
        <v>22</v>
      </c>
      <c r="C137" s="370" t="s">
        <v>191</v>
      </c>
      <c r="D137" s="20" t="s">
        <v>92</v>
      </c>
      <c r="E137" s="21">
        <f>SUM(E138:E141)</f>
        <v>1193871.423</v>
      </c>
      <c r="F137" s="21">
        <f t="shared" ref="F137:H137" si="22">SUM(F138:F141)</f>
        <v>1218887.585</v>
      </c>
      <c r="G137" s="21">
        <f t="shared" si="14"/>
        <v>25016.162000000011</v>
      </c>
      <c r="H137" s="21">
        <f t="shared" si="22"/>
        <v>1149088.4540000001</v>
      </c>
      <c r="I137" s="2">
        <f t="shared" si="21"/>
        <v>94.274000000000001</v>
      </c>
      <c r="J137" s="24">
        <v>9</v>
      </c>
      <c r="K137" s="24">
        <v>9</v>
      </c>
      <c r="L137" s="26">
        <f t="shared" ref="L137" si="23">K137*100/J137</f>
        <v>100</v>
      </c>
      <c r="M137" s="24">
        <v>8</v>
      </c>
      <c r="N137" s="24">
        <v>8</v>
      </c>
      <c r="O137" s="24">
        <v>11</v>
      </c>
      <c r="P137" s="24">
        <v>11</v>
      </c>
      <c r="Q137" s="27" t="s">
        <v>83</v>
      </c>
    </row>
    <row r="138" spans="1:17" s="44" customFormat="1" ht="22.5">
      <c r="A138" s="376"/>
      <c r="B138" s="401"/>
      <c r="C138" s="370"/>
      <c r="D138" s="20" t="s">
        <v>94</v>
      </c>
      <c r="E138" s="21">
        <v>110806.239</v>
      </c>
      <c r="F138" s="21">
        <v>110806.239</v>
      </c>
      <c r="G138" s="21">
        <f t="shared" si="14"/>
        <v>0</v>
      </c>
      <c r="H138" s="21">
        <v>70741.717999999993</v>
      </c>
      <c r="I138" s="2">
        <f t="shared" si="21"/>
        <v>63.843000000000004</v>
      </c>
      <c r="J138" s="24"/>
      <c r="K138" s="24"/>
      <c r="L138" s="24"/>
      <c r="M138" s="24"/>
      <c r="N138" s="24"/>
      <c r="O138" s="24"/>
      <c r="P138" s="24"/>
      <c r="Q138" s="30"/>
    </row>
    <row r="139" spans="1:17" s="44" customFormat="1" ht="11.25">
      <c r="A139" s="376"/>
      <c r="B139" s="401"/>
      <c r="C139" s="370"/>
      <c r="D139" s="20" t="s">
        <v>93</v>
      </c>
      <c r="E139" s="21">
        <v>1014539.126</v>
      </c>
      <c r="F139" s="28">
        <v>1039555.2879999999</v>
      </c>
      <c r="G139" s="21">
        <f t="shared" si="14"/>
        <v>25016.161999999895</v>
      </c>
      <c r="H139" s="21">
        <v>1024160.135</v>
      </c>
      <c r="I139" s="2">
        <f t="shared" si="21"/>
        <v>98.519000000000005</v>
      </c>
      <c r="J139" s="24"/>
      <c r="K139" s="24"/>
      <c r="L139" s="24"/>
      <c r="M139" s="24"/>
      <c r="N139" s="24"/>
      <c r="O139" s="24"/>
      <c r="P139" s="24"/>
      <c r="Q139" s="30"/>
    </row>
    <row r="140" spans="1:17" s="44" customFormat="1" ht="11.25">
      <c r="A140" s="376"/>
      <c r="B140" s="401"/>
      <c r="C140" s="370"/>
      <c r="D140" s="20" t="s">
        <v>105</v>
      </c>
      <c r="E140" s="21">
        <v>5631.1130000000003</v>
      </c>
      <c r="F140" s="21">
        <v>5631.1130000000003</v>
      </c>
      <c r="G140" s="21">
        <f t="shared" si="14"/>
        <v>0</v>
      </c>
      <c r="H140" s="21">
        <v>4746.0659999999998</v>
      </c>
      <c r="I140" s="2">
        <f t="shared" si="21"/>
        <v>84.283000000000001</v>
      </c>
      <c r="J140" s="24"/>
      <c r="K140" s="24"/>
      <c r="L140" s="24"/>
      <c r="M140" s="24"/>
      <c r="N140" s="24"/>
      <c r="O140" s="24"/>
      <c r="P140" s="24"/>
      <c r="Q140" s="30"/>
    </row>
    <row r="141" spans="1:17" s="44" customFormat="1" ht="22.5">
      <c r="A141" s="376"/>
      <c r="B141" s="401"/>
      <c r="C141" s="370"/>
      <c r="D141" s="20" t="s">
        <v>104</v>
      </c>
      <c r="E141" s="21">
        <v>62894.945</v>
      </c>
      <c r="F141" s="21">
        <v>62894.945</v>
      </c>
      <c r="G141" s="21">
        <f t="shared" si="14"/>
        <v>0</v>
      </c>
      <c r="H141" s="21">
        <v>49440.535000000003</v>
      </c>
      <c r="I141" s="2">
        <f t="shared" si="21"/>
        <v>78.608000000000004</v>
      </c>
      <c r="J141" s="24"/>
      <c r="K141" s="24"/>
      <c r="L141" s="24"/>
      <c r="M141" s="24"/>
      <c r="N141" s="24"/>
      <c r="O141" s="24"/>
      <c r="P141" s="24"/>
      <c r="Q141" s="30"/>
    </row>
    <row r="142" spans="1:17" s="44" customFormat="1" ht="11.25">
      <c r="A142" s="376"/>
      <c r="B142" s="401" t="s">
        <v>152</v>
      </c>
      <c r="C142" s="370" t="s">
        <v>191</v>
      </c>
      <c r="D142" s="20" t="s">
        <v>92</v>
      </c>
      <c r="E142" s="21">
        <f>SUM(E143:E146)</f>
        <v>51364.130999999994</v>
      </c>
      <c r="F142" s="21">
        <f t="shared" ref="F142:H142" si="24">SUM(F143:F146)</f>
        <v>51364.130999999994</v>
      </c>
      <c r="G142" s="21">
        <f t="shared" si="14"/>
        <v>0</v>
      </c>
      <c r="H142" s="21">
        <f t="shared" si="24"/>
        <v>51364.130999999994</v>
      </c>
      <c r="I142" s="2">
        <f t="shared" si="21"/>
        <v>100</v>
      </c>
      <c r="J142" s="24">
        <v>5</v>
      </c>
      <c r="K142" s="24">
        <v>5</v>
      </c>
      <c r="L142" s="29">
        <f t="shared" si="11"/>
        <v>100</v>
      </c>
      <c r="M142" s="24">
        <v>1</v>
      </c>
      <c r="N142" s="24">
        <v>1</v>
      </c>
      <c r="O142" s="24">
        <v>1</v>
      </c>
      <c r="P142" s="24">
        <v>1</v>
      </c>
      <c r="Q142" s="27" t="s">
        <v>83</v>
      </c>
    </row>
    <row r="143" spans="1:17" s="44" customFormat="1" ht="22.5">
      <c r="A143" s="376"/>
      <c r="B143" s="401"/>
      <c r="C143" s="370"/>
      <c r="D143" s="20" t="s">
        <v>94</v>
      </c>
      <c r="E143" s="21">
        <v>48433.1</v>
      </c>
      <c r="F143" s="21">
        <v>48433.1</v>
      </c>
      <c r="G143" s="21">
        <f t="shared" si="14"/>
        <v>0</v>
      </c>
      <c r="H143" s="21">
        <v>48433.1</v>
      </c>
      <c r="I143" s="2">
        <f t="shared" si="21"/>
        <v>100</v>
      </c>
      <c r="J143" s="24"/>
      <c r="K143" s="24"/>
      <c r="L143" s="24"/>
      <c r="M143" s="24"/>
      <c r="N143" s="24"/>
      <c r="O143" s="24"/>
      <c r="P143" s="24"/>
      <c r="Q143" s="30"/>
    </row>
    <row r="144" spans="1:17" s="44" customFormat="1" ht="11.25">
      <c r="A144" s="376"/>
      <c r="B144" s="401"/>
      <c r="C144" s="370"/>
      <c r="D144" s="20" t="s">
        <v>93</v>
      </c>
      <c r="E144" s="21">
        <v>988.43100000000004</v>
      </c>
      <c r="F144" s="28">
        <v>988.43100000000004</v>
      </c>
      <c r="G144" s="21">
        <f t="shared" si="14"/>
        <v>0</v>
      </c>
      <c r="H144" s="21">
        <v>988.43100000000004</v>
      </c>
      <c r="I144" s="2">
        <f t="shared" si="21"/>
        <v>100</v>
      </c>
      <c r="J144" s="24"/>
      <c r="K144" s="24"/>
      <c r="L144" s="24"/>
      <c r="M144" s="24"/>
      <c r="N144" s="24"/>
      <c r="O144" s="24"/>
      <c r="P144" s="24"/>
      <c r="Q144" s="30"/>
    </row>
    <row r="145" spans="1:18" s="44" customFormat="1" ht="18" hidden="1" customHeight="1">
      <c r="A145" s="376"/>
      <c r="B145" s="401"/>
      <c r="C145" s="370"/>
      <c r="D145" s="46" t="s">
        <v>105</v>
      </c>
      <c r="E145" s="21">
        <v>1942.6</v>
      </c>
      <c r="F145" s="21">
        <v>1942.6</v>
      </c>
      <c r="G145" s="21">
        <f t="shared" si="14"/>
        <v>0</v>
      </c>
      <c r="H145" s="21">
        <v>1942.6</v>
      </c>
      <c r="I145" s="2">
        <f t="shared" si="21"/>
        <v>100</v>
      </c>
      <c r="J145" s="24"/>
      <c r="K145" s="24"/>
      <c r="L145" s="24"/>
      <c r="M145" s="24"/>
      <c r="N145" s="24"/>
      <c r="O145" s="24"/>
      <c r="P145" s="24"/>
      <c r="Q145" s="30"/>
    </row>
    <row r="146" spans="1:18" s="44" customFormat="1" ht="22.5" hidden="1">
      <c r="A146" s="376"/>
      <c r="B146" s="401"/>
      <c r="C146" s="370"/>
      <c r="D146" s="20" t="s">
        <v>104</v>
      </c>
      <c r="E146" s="21">
        <v>0</v>
      </c>
      <c r="F146" s="21">
        <v>0</v>
      </c>
      <c r="G146" s="21">
        <f t="shared" si="14"/>
        <v>0</v>
      </c>
      <c r="H146" s="21">
        <v>0</v>
      </c>
      <c r="I146" s="2">
        <v>0</v>
      </c>
      <c r="J146" s="24"/>
      <c r="K146" s="24"/>
      <c r="L146" s="24"/>
      <c r="M146" s="24"/>
      <c r="N146" s="24"/>
      <c r="O146" s="24"/>
      <c r="P146" s="24"/>
      <c r="Q146" s="30"/>
    </row>
    <row r="147" spans="1:18" ht="21.75" hidden="1" customHeight="1">
      <c r="A147" s="400">
        <v>7</v>
      </c>
      <c r="B147" s="377" t="s">
        <v>183</v>
      </c>
      <c r="C147" s="409" t="s">
        <v>191</v>
      </c>
      <c r="D147" s="15" t="s">
        <v>92</v>
      </c>
      <c r="E147" s="16">
        <f>E148+E149+E150+E151</f>
        <v>688876.66594999994</v>
      </c>
      <c r="F147" s="16">
        <f>F148+F149+F150+F151</f>
        <v>688791.66599999997</v>
      </c>
      <c r="G147" s="16">
        <f t="shared" si="14"/>
        <v>-84.999949999968521</v>
      </c>
      <c r="H147" s="16">
        <f>H148+H149+H150+H151</f>
        <v>688287.05780000007</v>
      </c>
      <c r="I147" s="45">
        <f t="shared" si="21"/>
        <v>99.927000000000007</v>
      </c>
      <c r="J147" s="18">
        <v>14</v>
      </c>
      <c r="K147" s="18">
        <v>14</v>
      </c>
      <c r="L147" s="47">
        <f>K147/J147*100</f>
        <v>100</v>
      </c>
      <c r="M147" s="48">
        <v>8</v>
      </c>
      <c r="N147" s="48">
        <v>8</v>
      </c>
      <c r="O147" s="18">
        <v>9</v>
      </c>
      <c r="P147" s="18">
        <v>9</v>
      </c>
      <c r="Q147" s="410" t="s">
        <v>126</v>
      </c>
      <c r="R147" s="49"/>
    </row>
    <row r="148" spans="1:18" ht="24" hidden="1" customHeight="1">
      <c r="A148" s="400"/>
      <c r="B148" s="377"/>
      <c r="C148" s="409"/>
      <c r="D148" s="20" t="s">
        <v>94</v>
      </c>
      <c r="E148" s="21">
        <v>460077.3</v>
      </c>
      <c r="F148" s="21">
        <v>459992.3</v>
      </c>
      <c r="G148" s="37">
        <f t="shared" si="14"/>
        <v>-85</v>
      </c>
      <c r="H148" s="21">
        <v>459607.01043000002</v>
      </c>
      <c r="I148" s="2">
        <f t="shared" si="21"/>
        <v>99.915999999999997</v>
      </c>
      <c r="J148" s="24"/>
      <c r="K148" s="24"/>
      <c r="L148" s="29"/>
      <c r="M148" s="24"/>
      <c r="N148" s="24"/>
      <c r="O148" s="24"/>
      <c r="P148" s="24"/>
      <c r="Q148" s="411"/>
    </row>
    <row r="149" spans="1:18" ht="17.25" hidden="1" customHeight="1">
      <c r="A149" s="400"/>
      <c r="B149" s="377"/>
      <c r="C149" s="409"/>
      <c r="D149" s="20" t="s">
        <v>93</v>
      </c>
      <c r="E149" s="21">
        <v>191162.49100000001</v>
      </c>
      <c r="F149" s="21">
        <v>191162.49100000001</v>
      </c>
      <c r="G149" s="37">
        <f t="shared" si="14"/>
        <v>0</v>
      </c>
      <c r="H149" s="21">
        <v>191103.47458000001</v>
      </c>
      <c r="I149" s="50">
        <f t="shared" si="21"/>
        <v>99.968999999999994</v>
      </c>
      <c r="J149" s="24"/>
      <c r="K149" s="24"/>
      <c r="L149" s="29"/>
      <c r="M149" s="24"/>
      <c r="N149" s="24"/>
      <c r="O149" s="24"/>
      <c r="P149" s="24"/>
      <c r="Q149" s="411"/>
    </row>
    <row r="150" spans="1:18" ht="19.5" hidden="1" customHeight="1">
      <c r="A150" s="400"/>
      <c r="B150" s="377"/>
      <c r="C150" s="409"/>
      <c r="D150" s="25" t="s">
        <v>105</v>
      </c>
      <c r="E150" s="41">
        <v>37636.874949999998</v>
      </c>
      <c r="F150" s="41">
        <v>37636.875</v>
      </c>
      <c r="G150" s="41">
        <f t="shared" si="14"/>
        <v>5.0000002374872565E-5</v>
      </c>
      <c r="H150" s="41">
        <v>37576.572789999998</v>
      </c>
      <c r="I150" s="51">
        <f t="shared" si="21"/>
        <v>99.84</v>
      </c>
      <c r="J150" s="24"/>
      <c r="K150" s="24"/>
      <c r="L150" s="29"/>
      <c r="M150" s="24"/>
      <c r="N150" s="24"/>
      <c r="O150" s="24"/>
      <c r="P150" s="24"/>
      <c r="Q150" s="411"/>
    </row>
    <row r="151" spans="1:18" ht="1.5" hidden="1" customHeight="1">
      <c r="A151" s="400"/>
      <c r="B151" s="377"/>
      <c r="C151" s="409"/>
      <c r="D151" s="20" t="s">
        <v>104</v>
      </c>
      <c r="E151" s="21"/>
      <c r="F151" s="21"/>
      <c r="G151" s="21">
        <f t="shared" si="14"/>
        <v>0</v>
      </c>
      <c r="H151" s="21"/>
      <c r="I151" s="2"/>
      <c r="J151" s="24"/>
      <c r="K151" s="24"/>
      <c r="L151" s="29"/>
      <c r="M151" s="24"/>
      <c r="N151" s="24"/>
      <c r="O151" s="24"/>
      <c r="P151" s="24"/>
      <c r="Q151" s="412"/>
    </row>
    <row r="152" spans="1:18" s="136" customFormat="1" ht="12.75" hidden="1" customHeight="1">
      <c r="A152" s="413">
        <v>8</v>
      </c>
      <c r="B152" s="414" t="s">
        <v>23</v>
      </c>
      <c r="C152" s="415" t="s">
        <v>24</v>
      </c>
      <c r="D152" s="131" t="s">
        <v>92</v>
      </c>
      <c r="E152" s="132">
        <f>E156+E160+E164+E168</f>
        <v>544397.64</v>
      </c>
      <c r="F152" s="132">
        <f t="shared" ref="F152" si="25">F153+F154+F155</f>
        <v>524390.34400000004</v>
      </c>
      <c r="G152" s="132">
        <f t="shared" si="14"/>
        <v>-20007.295999999973</v>
      </c>
      <c r="H152" s="132">
        <f t="shared" ref="H152" si="26">H153+H154+H155</f>
        <v>524122.16799999995</v>
      </c>
      <c r="I152" s="133">
        <f t="shared" si="21"/>
        <v>99.948999999999998</v>
      </c>
      <c r="J152" s="134">
        <v>40</v>
      </c>
      <c r="K152" s="134">
        <v>40</v>
      </c>
      <c r="L152" s="135">
        <f t="shared" si="11"/>
        <v>100</v>
      </c>
      <c r="M152" s="134">
        <v>10</v>
      </c>
      <c r="N152" s="134">
        <v>10</v>
      </c>
      <c r="O152" s="134">
        <v>20</v>
      </c>
      <c r="P152" s="134">
        <v>20</v>
      </c>
      <c r="Q152" s="416" t="s">
        <v>126</v>
      </c>
    </row>
    <row r="153" spans="1:18" s="136" customFormat="1" ht="22.5" hidden="1">
      <c r="A153" s="413"/>
      <c r="B153" s="414"/>
      <c r="C153" s="415"/>
      <c r="D153" s="137" t="s">
        <v>94</v>
      </c>
      <c r="E153" s="138">
        <v>283928</v>
      </c>
      <c r="F153" s="138">
        <v>262506.3</v>
      </c>
      <c r="G153" s="138">
        <f t="shared" si="14"/>
        <v>-21421.700000000012</v>
      </c>
      <c r="H153" s="138">
        <v>262500.59999999998</v>
      </c>
      <c r="I153" s="139">
        <f t="shared" si="21"/>
        <v>99.998000000000005</v>
      </c>
      <c r="J153" s="140">
        <v>7</v>
      </c>
      <c r="K153" s="140">
        <v>7</v>
      </c>
      <c r="L153" s="140"/>
      <c r="M153" s="141"/>
      <c r="N153" s="141"/>
      <c r="O153" s="141"/>
      <c r="P153" s="141"/>
      <c r="Q153" s="417"/>
    </row>
    <row r="154" spans="1:18" s="136" customFormat="1" ht="12" hidden="1" customHeight="1">
      <c r="A154" s="413"/>
      <c r="B154" s="414"/>
      <c r="C154" s="415"/>
      <c r="D154" s="137" t="s">
        <v>93</v>
      </c>
      <c r="E154" s="138">
        <v>260469.64</v>
      </c>
      <c r="F154" s="138">
        <v>261884.04399999999</v>
      </c>
      <c r="G154" s="138">
        <f t="shared" si="14"/>
        <v>1414.4039999999804</v>
      </c>
      <c r="H154" s="138">
        <v>261621.568</v>
      </c>
      <c r="I154" s="139">
        <f t="shared" si="21"/>
        <v>99.9</v>
      </c>
      <c r="J154" s="141"/>
      <c r="K154" s="141"/>
      <c r="L154" s="140"/>
      <c r="M154" s="141"/>
      <c r="N154" s="141"/>
      <c r="O154" s="141"/>
      <c r="P154" s="141"/>
      <c r="Q154" s="417"/>
    </row>
    <row r="155" spans="1:18" s="136" customFormat="1" ht="23.25" hidden="1" customHeight="1">
      <c r="A155" s="413"/>
      <c r="B155" s="414"/>
      <c r="C155" s="415"/>
      <c r="D155" s="137" t="s">
        <v>104</v>
      </c>
      <c r="E155" s="138">
        <v>0</v>
      </c>
      <c r="F155" s="138">
        <v>0</v>
      </c>
      <c r="G155" s="138">
        <f t="shared" si="14"/>
        <v>0</v>
      </c>
      <c r="H155" s="138">
        <v>0</v>
      </c>
      <c r="I155" s="139" t="s">
        <v>117</v>
      </c>
      <c r="J155" s="141"/>
      <c r="K155" s="141"/>
      <c r="L155" s="140"/>
      <c r="M155" s="141"/>
      <c r="N155" s="141"/>
      <c r="O155" s="141"/>
      <c r="P155" s="141"/>
      <c r="Q155" s="418"/>
    </row>
    <row r="156" spans="1:18" s="136" customFormat="1" ht="14.25" hidden="1" customHeight="1">
      <c r="A156" s="413"/>
      <c r="B156" s="407" t="s">
        <v>26</v>
      </c>
      <c r="C156" s="408" t="s">
        <v>24</v>
      </c>
      <c r="D156" s="137" t="s">
        <v>92</v>
      </c>
      <c r="E156" s="138">
        <f t="shared" ref="E156:F156" si="27">E157+E158+E159</f>
        <v>476908.29300000001</v>
      </c>
      <c r="F156" s="138">
        <f t="shared" si="27"/>
        <v>453942.62199999997</v>
      </c>
      <c r="G156" s="138">
        <f t="shared" si="14"/>
        <v>-22965.671000000031</v>
      </c>
      <c r="H156" s="138">
        <f t="shared" ref="H156" si="28">H157+H158+H159</f>
        <v>453682.80499999993</v>
      </c>
      <c r="I156" s="139">
        <f t="shared" si="21"/>
        <v>99.942999999999998</v>
      </c>
      <c r="J156" s="142">
        <v>11</v>
      </c>
      <c r="K156" s="142">
        <v>11</v>
      </c>
      <c r="L156" s="140">
        <f t="shared" si="11"/>
        <v>100</v>
      </c>
      <c r="M156" s="142">
        <v>3</v>
      </c>
      <c r="N156" s="142">
        <v>3</v>
      </c>
      <c r="O156" s="142">
        <v>11</v>
      </c>
      <c r="P156" s="142">
        <v>11</v>
      </c>
      <c r="Q156" s="143" t="s">
        <v>83</v>
      </c>
    </row>
    <row r="157" spans="1:18" s="136" customFormat="1" ht="22.5" hidden="1">
      <c r="A157" s="413"/>
      <c r="B157" s="407"/>
      <c r="C157" s="408"/>
      <c r="D157" s="137" t="s">
        <v>94</v>
      </c>
      <c r="E157" s="138">
        <v>283928</v>
      </c>
      <c r="F157" s="138">
        <v>262506.3</v>
      </c>
      <c r="G157" s="138">
        <f t="shared" si="14"/>
        <v>-21421.700000000012</v>
      </c>
      <c r="H157" s="138">
        <v>262500.59999999998</v>
      </c>
      <c r="I157" s="139">
        <f t="shared" si="21"/>
        <v>99.998000000000005</v>
      </c>
      <c r="J157" s="142"/>
      <c r="K157" s="142"/>
      <c r="L157" s="144"/>
      <c r="M157" s="142"/>
      <c r="N157" s="142"/>
      <c r="O157" s="141"/>
      <c r="P157" s="142"/>
      <c r="Q157" s="145"/>
    </row>
    <row r="158" spans="1:18" s="136" customFormat="1" ht="12" hidden="1" customHeight="1">
      <c r="A158" s="413"/>
      <c r="B158" s="407"/>
      <c r="C158" s="408"/>
      <c r="D158" s="137" t="s">
        <v>93</v>
      </c>
      <c r="E158" s="138">
        <v>192980.29300000001</v>
      </c>
      <c r="F158" s="138">
        <v>191436.32199999999</v>
      </c>
      <c r="G158" s="138">
        <f t="shared" si="14"/>
        <v>-1543.9710000000196</v>
      </c>
      <c r="H158" s="138">
        <v>191182.20499999999</v>
      </c>
      <c r="I158" s="139">
        <f t="shared" si="21"/>
        <v>99.867000000000004</v>
      </c>
      <c r="J158" s="142"/>
      <c r="K158" s="142"/>
      <c r="L158" s="144"/>
      <c r="M158" s="142"/>
      <c r="N158" s="142"/>
      <c r="O158" s="141"/>
      <c r="P158" s="142"/>
      <c r="Q158" s="145"/>
    </row>
    <row r="159" spans="1:18" s="136" customFormat="1" ht="22.5" hidden="1">
      <c r="A159" s="413"/>
      <c r="B159" s="407"/>
      <c r="C159" s="408"/>
      <c r="D159" s="137" t="s">
        <v>104</v>
      </c>
      <c r="E159" s="138">
        <v>0</v>
      </c>
      <c r="F159" s="138">
        <v>0</v>
      </c>
      <c r="G159" s="138">
        <f t="shared" si="14"/>
        <v>0</v>
      </c>
      <c r="H159" s="138">
        <v>0</v>
      </c>
      <c r="I159" s="139" t="s">
        <v>117</v>
      </c>
      <c r="J159" s="142"/>
      <c r="K159" s="142"/>
      <c r="L159" s="144"/>
      <c r="M159" s="142"/>
      <c r="N159" s="142"/>
      <c r="O159" s="141"/>
      <c r="P159" s="142"/>
      <c r="Q159" s="145"/>
    </row>
    <row r="160" spans="1:18" s="136" customFormat="1" ht="12" hidden="1" customHeight="1">
      <c r="A160" s="413"/>
      <c r="B160" s="407" t="s">
        <v>25</v>
      </c>
      <c r="C160" s="408" t="s">
        <v>24</v>
      </c>
      <c r="D160" s="137" t="s">
        <v>92</v>
      </c>
      <c r="E160" s="138">
        <f t="shared" ref="E160:F160" si="29">E161+E162+E163</f>
        <v>12824.37</v>
      </c>
      <c r="F160" s="138">
        <f t="shared" si="29"/>
        <v>12824.37</v>
      </c>
      <c r="G160" s="138">
        <f t="shared" si="14"/>
        <v>0</v>
      </c>
      <c r="H160" s="138">
        <f t="shared" ref="H160" si="30">H161+H162+H163</f>
        <v>12824.233</v>
      </c>
      <c r="I160" s="139">
        <f t="shared" si="21"/>
        <v>99.998999999999995</v>
      </c>
      <c r="J160" s="142">
        <v>14</v>
      </c>
      <c r="K160" s="142">
        <v>14</v>
      </c>
      <c r="L160" s="146">
        <f t="shared" si="11"/>
        <v>100</v>
      </c>
      <c r="M160" s="142">
        <v>3</v>
      </c>
      <c r="N160" s="142">
        <v>3</v>
      </c>
      <c r="O160" s="142">
        <v>5</v>
      </c>
      <c r="P160" s="142">
        <v>5</v>
      </c>
      <c r="Q160" s="143" t="s">
        <v>83</v>
      </c>
    </row>
    <row r="161" spans="1:17" s="136" customFormat="1" ht="22.5">
      <c r="A161" s="413"/>
      <c r="B161" s="407"/>
      <c r="C161" s="408"/>
      <c r="D161" s="137" t="s">
        <v>94</v>
      </c>
      <c r="E161" s="138">
        <v>0</v>
      </c>
      <c r="F161" s="138">
        <v>0</v>
      </c>
      <c r="G161" s="138">
        <f t="shared" si="14"/>
        <v>0</v>
      </c>
      <c r="H161" s="138">
        <v>0</v>
      </c>
      <c r="I161" s="139" t="s">
        <v>117</v>
      </c>
      <c r="J161" s="142"/>
      <c r="K161" s="142"/>
      <c r="L161" s="144"/>
      <c r="M161" s="142"/>
      <c r="N161" s="142"/>
      <c r="O161" s="142"/>
      <c r="P161" s="142"/>
      <c r="Q161" s="147"/>
    </row>
    <row r="162" spans="1:17" s="136" customFormat="1">
      <c r="A162" s="413"/>
      <c r="B162" s="407"/>
      <c r="C162" s="408"/>
      <c r="D162" s="137" t="s">
        <v>93</v>
      </c>
      <c r="E162" s="138">
        <v>12824.37</v>
      </c>
      <c r="F162" s="138">
        <v>12824.37</v>
      </c>
      <c r="G162" s="138">
        <f t="shared" si="14"/>
        <v>0</v>
      </c>
      <c r="H162" s="138">
        <v>12824.233</v>
      </c>
      <c r="I162" s="139">
        <f t="shared" si="21"/>
        <v>99.998999999999995</v>
      </c>
      <c r="J162" s="142"/>
      <c r="K162" s="142"/>
      <c r="L162" s="144"/>
      <c r="M162" s="142"/>
      <c r="N162" s="142"/>
      <c r="O162" s="142"/>
      <c r="P162" s="142"/>
      <c r="Q162" s="147"/>
    </row>
    <row r="163" spans="1:17" s="136" customFormat="1" ht="22.5">
      <c r="A163" s="413"/>
      <c r="B163" s="407"/>
      <c r="C163" s="408"/>
      <c r="D163" s="137" t="s">
        <v>104</v>
      </c>
      <c r="E163" s="138">
        <v>0</v>
      </c>
      <c r="F163" s="138">
        <v>0</v>
      </c>
      <c r="G163" s="138">
        <f t="shared" si="14"/>
        <v>0</v>
      </c>
      <c r="H163" s="138">
        <v>0</v>
      </c>
      <c r="I163" s="139" t="s">
        <v>117</v>
      </c>
      <c r="J163" s="142"/>
      <c r="K163" s="142"/>
      <c r="L163" s="144"/>
      <c r="M163" s="142"/>
      <c r="N163" s="142"/>
      <c r="O163" s="142"/>
      <c r="P163" s="142"/>
      <c r="Q163" s="145"/>
    </row>
    <row r="164" spans="1:17" s="136" customFormat="1">
      <c r="A164" s="413"/>
      <c r="B164" s="407" t="s">
        <v>133</v>
      </c>
      <c r="C164" s="408" t="s">
        <v>24</v>
      </c>
      <c r="D164" s="137" t="s">
        <v>92</v>
      </c>
      <c r="E164" s="138">
        <f t="shared" ref="E164" si="31">E165+E166+E167</f>
        <v>53092.633000000002</v>
      </c>
      <c r="F164" s="138">
        <f>F165+F166</f>
        <v>56073.008000000002</v>
      </c>
      <c r="G164" s="138">
        <f t="shared" si="14"/>
        <v>2980.375</v>
      </c>
      <c r="H164" s="138">
        <f t="shared" ref="H164" si="32">H165+H166+H167</f>
        <v>56072.919000000002</v>
      </c>
      <c r="I164" s="139">
        <f t="shared" si="21"/>
        <v>100</v>
      </c>
      <c r="J164" s="142">
        <v>1</v>
      </c>
      <c r="K164" s="142">
        <v>1</v>
      </c>
      <c r="L164" s="144">
        <f>K164*100/J164</f>
        <v>100</v>
      </c>
      <c r="M164" s="142">
        <v>3</v>
      </c>
      <c r="N164" s="142">
        <v>3</v>
      </c>
      <c r="O164" s="142">
        <v>3</v>
      </c>
      <c r="P164" s="142">
        <v>3</v>
      </c>
      <c r="Q164" s="143" t="s">
        <v>83</v>
      </c>
    </row>
    <row r="165" spans="1:17" s="136" customFormat="1" ht="22.5">
      <c r="A165" s="413"/>
      <c r="B165" s="407"/>
      <c r="C165" s="408"/>
      <c r="D165" s="137" t="s">
        <v>94</v>
      </c>
      <c r="E165" s="138">
        <v>0</v>
      </c>
      <c r="F165" s="138">
        <v>0</v>
      </c>
      <c r="G165" s="138">
        <f t="shared" si="14"/>
        <v>0</v>
      </c>
      <c r="H165" s="138">
        <v>0</v>
      </c>
      <c r="I165" s="139" t="s">
        <v>117</v>
      </c>
      <c r="J165" s="142"/>
      <c r="K165" s="142"/>
      <c r="L165" s="144"/>
      <c r="M165" s="142"/>
      <c r="N165" s="142"/>
      <c r="O165" s="142"/>
      <c r="P165" s="142"/>
      <c r="Q165" s="148"/>
    </row>
    <row r="166" spans="1:17" s="136" customFormat="1">
      <c r="A166" s="413"/>
      <c r="B166" s="407"/>
      <c r="C166" s="408"/>
      <c r="D166" s="137" t="s">
        <v>93</v>
      </c>
      <c r="E166" s="138">
        <v>53092.633000000002</v>
      </c>
      <c r="F166" s="138">
        <v>56073.008000000002</v>
      </c>
      <c r="G166" s="138">
        <f t="shared" si="14"/>
        <v>2980.375</v>
      </c>
      <c r="H166" s="138">
        <v>56072.919000000002</v>
      </c>
      <c r="I166" s="139">
        <f t="shared" si="21"/>
        <v>100</v>
      </c>
      <c r="J166" s="142"/>
      <c r="K166" s="142"/>
      <c r="L166" s="144"/>
      <c r="M166" s="142"/>
      <c r="N166" s="142"/>
      <c r="O166" s="142"/>
      <c r="P166" s="142"/>
      <c r="Q166" s="148"/>
    </row>
    <row r="167" spans="1:17" s="136" customFormat="1" ht="22.5">
      <c r="A167" s="413"/>
      <c r="B167" s="407"/>
      <c r="C167" s="408"/>
      <c r="D167" s="137" t="s">
        <v>104</v>
      </c>
      <c r="E167" s="138">
        <v>0</v>
      </c>
      <c r="F167" s="138">
        <v>0</v>
      </c>
      <c r="G167" s="138">
        <f t="shared" si="14"/>
        <v>0</v>
      </c>
      <c r="H167" s="138">
        <v>0</v>
      </c>
      <c r="I167" s="139" t="s">
        <v>117</v>
      </c>
      <c r="J167" s="142"/>
      <c r="K167" s="142"/>
      <c r="L167" s="144"/>
      <c r="M167" s="142"/>
      <c r="N167" s="142"/>
      <c r="O167" s="142"/>
      <c r="P167" s="142"/>
      <c r="Q167" s="148"/>
    </row>
    <row r="168" spans="1:17" s="136" customFormat="1">
      <c r="A168" s="404"/>
      <c r="B168" s="407" t="s">
        <v>136</v>
      </c>
      <c r="C168" s="408" t="s">
        <v>24</v>
      </c>
      <c r="D168" s="137" t="s">
        <v>92</v>
      </c>
      <c r="E168" s="138">
        <f t="shared" ref="E168:H168" si="33">E169+E170+E171</f>
        <v>1572.3440000000001</v>
      </c>
      <c r="F168" s="138">
        <f t="shared" si="33"/>
        <v>1550.3440000000001</v>
      </c>
      <c r="G168" s="138">
        <f t="shared" si="14"/>
        <v>-22</v>
      </c>
      <c r="H168" s="138">
        <f t="shared" si="33"/>
        <v>1542.211</v>
      </c>
      <c r="I168" s="139">
        <f t="shared" si="21"/>
        <v>99.474999999999994</v>
      </c>
      <c r="J168" s="142">
        <v>7</v>
      </c>
      <c r="K168" s="142">
        <v>7</v>
      </c>
      <c r="L168" s="146">
        <f>K168*100/J168</f>
        <v>100</v>
      </c>
      <c r="M168" s="142">
        <v>1</v>
      </c>
      <c r="N168" s="142">
        <v>1</v>
      </c>
      <c r="O168" s="142">
        <v>1</v>
      </c>
      <c r="P168" s="142">
        <v>1</v>
      </c>
      <c r="Q168" s="143" t="s">
        <v>83</v>
      </c>
    </row>
    <row r="169" spans="1:17" s="136" customFormat="1" ht="22.5">
      <c r="A169" s="405"/>
      <c r="B169" s="407"/>
      <c r="C169" s="408"/>
      <c r="D169" s="137" t="s">
        <v>94</v>
      </c>
      <c r="E169" s="138">
        <v>0</v>
      </c>
      <c r="F169" s="138">
        <v>0</v>
      </c>
      <c r="G169" s="138">
        <f t="shared" si="14"/>
        <v>0</v>
      </c>
      <c r="H169" s="138">
        <v>0</v>
      </c>
      <c r="I169" s="139" t="s">
        <v>117</v>
      </c>
      <c r="J169" s="142"/>
      <c r="K169" s="142"/>
      <c r="L169" s="144"/>
      <c r="M169" s="142"/>
      <c r="N169" s="142"/>
      <c r="O169" s="142"/>
      <c r="P169" s="142"/>
      <c r="Q169" s="148"/>
    </row>
    <row r="170" spans="1:17" s="136" customFormat="1">
      <c r="A170" s="406"/>
      <c r="B170" s="407"/>
      <c r="C170" s="408"/>
      <c r="D170" s="137" t="s">
        <v>93</v>
      </c>
      <c r="E170" s="138">
        <v>1572.3440000000001</v>
      </c>
      <c r="F170" s="138">
        <v>1550.3440000000001</v>
      </c>
      <c r="G170" s="138">
        <f t="shared" si="14"/>
        <v>-22</v>
      </c>
      <c r="H170" s="138">
        <v>1542.211</v>
      </c>
      <c r="I170" s="139">
        <f t="shared" si="21"/>
        <v>99.474999999999994</v>
      </c>
      <c r="J170" s="142"/>
      <c r="K170" s="142"/>
      <c r="L170" s="144"/>
      <c r="M170" s="142"/>
      <c r="N170" s="142"/>
      <c r="O170" s="142"/>
      <c r="P170" s="142"/>
      <c r="Q170" s="148"/>
    </row>
    <row r="171" spans="1:17" ht="22.5">
      <c r="A171" s="13"/>
      <c r="B171" s="407"/>
      <c r="C171" s="408"/>
      <c r="D171" s="20" t="s">
        <v>104</v>
      </c>
      <c r="E171" s="21">
        <v>0</v>
      </c>
      <c r="F171" s="21">
        <v>0</v>
      </c>
      <c r="G171" s="21">
        <v>0</v>
      </c>
      <c r="H171" s="21">
        <v>0</v>
      </c>
      <c r="I171" s="2" t="s">
        <v>117</v>
      </c>
      <c r="J171" s="52"/>
      <c r="K171" s="52"/>
      <c r="L171" s="24"/>
      <c r="M171" s="52"/>
      <c r="N171" s="52"/>
      <c r="O171" s="52"/>
      <c r="P171" s="52"/>
      <c r="Q171" s="56"/>
    </row>
    <row r="172" spans="1:17">
      <c r="A172" s="419">
        <v>9</v>
      </c>
      <c r="B172" s="420" t="s">
        <v>27</v>
      </c>
      <c r="C172" s="421" t="s">
        <v>127</v>
      </c>
      <c r="D172" s="149" t="s">
        <v>92</v>
      </c>
      <c r="E172" s="150" t="s">
        <v>215</v>
      </c>
      <c r="F172" s="150" t="s">
        <v>214</v>
      </c>
      <c r="G172" s="150" t="e">
        <f>SUM(G173:G175)</f>
        <v>#VALUE!</v>
      </c>
      <c r="H172" s="150" t="s">
        <v>216</v>
      </c>
      <c r="I172" s="151">
        <v>99.98</v>
      </c>
      <c r="J172" s="152">
        <v>11</v>
      </c>
      <c r="K172" s="152">
        <v>11</v>
      </c>
      <c r="L172" s="153">
        <f t="shared" ref="L172:L217" si="34">K172*100/J172</f>
        <v>100</v>
      </c>
      <c r="M172" s="152">
        <v>3</v>
      </c>
      <c r="N172" s="152">
        <v>3</v>
      </c>
      <c r="O172" s="153">
        <v>10</v>
      </c>
      <c r="P172" s="153">
        <v>10</v>
      </c>
      <c r="Q172" s="422" t="s">
        <v>126</v>
      </c>
    </row>
    <row r="173" spans="1:17" ht="22.5">
      <c r="A173" s="419"/>
      <c r="B173" s="420"/>
      <c r="C173" s="421"/>
      <c r="D173" s="154" t="s">
        <v>94</v>
      </c>
      <c r="E173" s="155">
        <v>61217.9</v>
      </c>
      <c r="F173" s="155" t="s">
        <v>218</v>
      </c>
      <c r="G173" s="155" t="e">
        <f t="shared" si="14"/>
        <v>#VALUE!</v>
      </c>
      <c r="H173" s="155">
        <v>61217.9</v>
      </c>
      <c r="I173" s="156">
        <v>100</v>
      </c>
      <c r="J173" s="157"/>
      <c r="K173" s="157"/>
      <c r="L173" s="157"/>
      <c r="M173" s="157"/>
      <c r="N173" s="157"/>
      <c r="O173" s="157"/>
      <c r="P173" s="157"/>
      <c r="Q173" s="423"/>
    </row>
    <row r="174" spans="1:17">
      <c r="A174" s="419"/>
      <c r="B174" s="420"/>
      <c r="C174" s="421"/>
      <c r="D174" s="154" t="s">
        <v>93</v>
      </c>
      <c r="E174" s="155" t="s">
        <v>217</v>
      </c>
      <c r="F174" s="155">
        <v>392829.5</v>
      </c>
      <c r="G174" s="155" t="e">
        <f t="shared" si="14"/>
        <v>#VALUE!</v>
      </c>
      <c r="H174" s="155" t="s">
        <v>219</v>
      </c>
      <c r="I174" s="156">
        <v>99.98</v>
      </c>
      <c r="J174" s="157"/>
      <c r="K174" s="157"/>
      <c r="L174" s="157"/>
      <c r="M174" s="157"/>
      <c r="N174" s="157"/>
      <c r="O174" s="157"/>
      <c r="P174" s="157"/>
      <c r="Q174" s="423"/>
    </row>
    <row r="175" spans="1:17" ht="22.5">
      <c r="A175" s="419"/>
      <c r="B175" s="420"/>
      <c r="C175" s="421"/>
      <c r="D175" s="154" t="s">
        <v>104</v>
      </c>
      <c r="E175" s="155">
        <v>0</v>
      </c>
      <c r="F175" s="155">
        <v>0</v>
      </c>
      <c r="G175" s="155">
        <f t="shared" si="14"/>
        <v>0</v>
      </c>
      <c r="H175" s="155">
        <v>0</v>
      </c>
      <c r="I175" s="158" t="s">
        <v>117</v>
      </c>
      <c r="J175" s="157"/>
      <c r="K175" s="157"/>
      <c r="L175" s="157"/>
      <c r="M175" s="157"/>
      <c r="N175" s="157"/>
      <c r="O175" s="157"/>
      <c r="P175" s="157"/>
      <c r="Q175" s="424"/>
    </row>
    <row r="176" spans="1:17">
      <c r="A176" s="419"/>
      <c r="B176" s="425" t="s">
        <v>29</v>
      </c>
      <c r="C176" s="426" t="s">
        <v>28</v>
      </c>
      <c r="D176" s="154" t="s">
        <v>92</v>
      </c>
      <c r="E176" s="155">
        <v>72213.527000000002</v>
      </c>
      <c r="F176" s="155">
        <v>72166.673999999999</v>
      </c>
      <c r="G176" s="155">
        <f t="shared" si="14"/>
        <v>-46.853000000002794</v>
      </c>
      <c r="H176" s="155">
        <v>72166.673999999999</v>
      </c>
      <c r="I176" s="158">
        <f t="shared" si="21"/>
        <v>100</v>
      </c>
      <c r="J176" s="157">
        <v>3</v>
      </c>
      <c r="K176" s="157">
        <v>3</v>
      </c>
      <c r="L176" s="157">
        <f t="shared" si="34"/>
        <v>100</v>
      </c>
      <c r="M176" s="157">
        <v>1</v>
      </c>
      <c r="N176" s="157">
        <v>1</v>
      </c>
      <c r="O176" s="157">
        <v>1</v>
      </c>
      <c r="P176" s="157">
        <v>1</v>
      </c>
      <c r="Q176" s="159">
        <v>1</v>
      </c>
    </row>
    <row r="177" spans="1:17" ht="22.5">
      <c r="A177" s="419"/>
      <c r="B177" s="425"/>
      <c r="C177" s="426"/>
      <c r="D177" s="154" t="s">
        <v>94</v>
      </c>
      <c r="E177" s="155">
        <v>62217.9</v>
      </c>
      <c r="F177" s="155">
        <v>62217.9</v>
      </c>
      <c r="G177" s="155">
        <f t="shared" si="14"/>
        <v>0</v>
      </c>
      <c r="H177" s="155">
        <v>62217.9</v>
      </c>
      <c r="I177" s="158">
        <f t="shared" si="21"/>
        <v>100</v>
      </c>
      <c r="J177" s="157"/>
      <c r="K177" s="157"/>
      <c r="L177" s="157"/>
      <c r="M177" s="157"/>
      <c r="N177" s="157"/>
      <c r="O177" s="157"/>
      <c r="P177" s="157"/>
      <c r="Q177" s="159"/>
    </row>
    <row r="178" spans="1:17">
      <c r="A178" s="419"/>
      <c r="B178" s="425"/>
      <c r="C178" s="426"/>
      <c r="D178" s="154" t="s">
        <v>93</v>
      </c>
      <c r="E178" s="155" t="s">
        <v>220</v>
      </c>
      <c r="F178" s="155">
        <v>10453.773999999999</v>
      </c>
      <c r="G178" s="155" t="e">
        <f t="shared" si="14"/>
        <v>#VALUE!</v>
      </c>
      <c r="H178" s="155">
        <v>10453.773999999999</v>
      </c>
      <c r="I178" s="158">
        <f t="shared" si="21"/>
        <v>100</v>
      </c>
      <c r="J178" s="157"/>
      <c r="K178" s="157"/>
      <c r="L178" s="157"/>
      <c r="M178" s="157"/>
      <c r="N178" s="157"/>
      <c r="O178" s="157"/>
      <c r="P178" s="157"/>
      <c r="Q178" s="159"/>
    </row>
    <row r="179" spans="1:17" ht="22.5">
      <c r="A179" s="419"/>
      <c r="B179" s="425"/>
      <c r="C179" s="426"/>
      <c r="D179" s="154" t="s">
        <v>104</v>
      </c>
      <c r="E179" s="155">
        <v>0</v>
      </c>
      <c r="F179" s="155">
        <v>0</v>
      </c>
      <c r="G179" s="155">
        <f t="shared" si="14"/>
        <v>0</v>
      </c>
      <c r="H179" s="155">
        <v>0</v>
      </c>
      <c r="I179" s="158" t="s">
        <v>117</v>
      </c>
      <c r="J179" s="157"/>
      <c r="K179" s="157"/>
      <c r="L179" s="157"/>
      <c r="M179" s="157"/>
      <c r="N179" s="157"/>
      <c r="O179" s="157"/>
      <c r="P179" s="157"/>
      <c r="Q179" s="159"/>
    </row>
    <row r="180" spans="1:17">
      <c r="A180" s="419"/>
      <c r="B180" s="425" t="s">
        <v>30</v>
      </c>
      <c r="C180" s="427" t="s">
        <v>150</v>
      </c>
      <c r="D180" s="154" t="s">
        <v>92</v>
      </c>
      <c r="E180" s="155">
        <v>0</v>
      </c>
      <c r="F180" s="155">
        <v>0</v>
      </c>
      <c r="G180" s="155">
        <f t="shared" si="14"/>
        <v>0</v>
      </c>
      <c r="H180" s="155">
        <v>0</v>
      </c>
      <c r="I180" s="160">
        <v>0</v>
      </c>
      <c r="J180" s="157">
        <v>3</v>
      </c>
      <c r="K180" s="157">
        <v>3</v>
      </c>
      <c r="L180" s="157">
        <f t="shared" si="34"/>
        <v>100</v>
      </c>
      <c r="M180" s="157">
        <v>1</v>
      </c>
      <c r="N180" s="157">
        <v>1</v>
      </c>
      <c r="O180" s="157"/>
      <c r="P180" s="157">
        <v>4</v>
      </c>
      <c r="Q180" s="159">
        <v>1</v>
      </c>
    </row>
    <row r="181" spans="1:17" ht="22.5">
      <c r="A181" s="419"/>
      <c r="B181" s="425"/>
      <c r="C181" s="427"/>
      <c r="D181" s="154" t="s">
        <v>94</v>
      </c>
      <c r="E181" s="155">
        <v>0</v>
      </c>
      <c r="F181" s="155">
        <v>0</v>
      </c>
      <c r="G181" s="155">
        <f t="shared" si="14"/>
        <v>0</v>
      </c>
      <c r="H181" s="155">
        <v>0</v>
      </c>
      <c r="I181" s="160">
        <v>0</v>
      </c>
      <c r="J181" s="157"/>
      <c r="K181" s="157"/>
      <c r="L181" s="157"/>
      <c r="M181" s="157"/>
      <c r="N181" s="157"/>
      <c r="O181" s="157"/>
      <c r="P181" s="157"/>
      <c r="Q181" s="161"/>
    </row>
    <row r="182" spans="1:17">
      <c r="A182" s="419"/>
      <c r="B182" s="425"/>
      <c r="C182" s="427"/>
      <c r="D182" s="154" t="s">
        <v>93</v>
      </c>
      <c r="E182" s="155"/>
      <c r="F182" s="155"/>
      <c r="G182" s="155">
        <f t="shared" ref="G182:G185" si="35">F182-E182</f>
        <v>0</v>
      </c>
      <c r="H182" s="155"/>
      <c r="I182" s="160" t="s">
        <v>117</v>
      </c>
      <c r="J182" s="157"/>
      <c r="K182" s="157"/>
      <c r="L182" s="157"/>
      <c r="M182" s="157"/>
      <c r="N182" s="157"/>
      <c r="O182" s="157"/>
      <c r="P182" s="157"/>
      <c r="Q182" s="161"/>
    </row>
    <row r="183" spans="1:17" ht="22.5">
      <c r="A183" s="419"/>
      <c r="B183" s="425"/>
      <c r="C183" s="427"/>
      <c r="D183" s="154" t="s">
        <v>104</v>
      </c>
      <c r="E183" s="155">
        <v>0</v>
      </c>
      <c r="F183" s="155">
        <v>0</v>
      </c>
      <c r="G183" s="155">
        <f t="shared" si="35"/>
        <v>0</v>
      </c>
      <c r="H183" s="155">
        <v>0</v>
      </c>
      <c r="I183" s="160" t="s">
        <v>117</v>
      </c>
      <c r="J183" s="157"/>
      <c r="K183" s="157"/>
      <c r="L183" s="157"/>
      <c r="M183" s="157"/>
      <c r="N183" s="157"/>
      <c r="O183" s="157"/>
      <c r="P183" s="157"/>
      <c r="Q183" s="159"/>
    </row>
    <row r="184" spans="1:17">
      <c r="A184" s="419"/>
      <c r="B184" s="425" t="s">
        <v>31</v>
      </c>
      <c r="C184" s="427" t="s">
        <v>127</v>
      </c>
      <c r="D184" s="154" t="s">
        <v>92</v>
      </c>
      <c r="E184" s="155">
        <v>371742.05300000001</v>
      </c>
      <c r="F184" s="155">
        <v>382375.723</v>
      </c>
      <c r="G184" s="155">
        <f t="shared" si="35"/>
        <v>10633.669999999984</v>
      </c>
      <c r="H184" s="155">
        <v>382307.49699999997</v>
      </c>
      <c r="I184" s="162">
        <f t="shared" si="21"/>
        <v>99.981999999999999</v>
      </c>
      <c r="J184" s="157">
        <v>3</v>
      </c>
      <c r="K184" s="157">
        <v>3</v>
      </c>
      <c r="L184" s="157">
        <f t="shared" si="34"/>
        <v>100</v>
      </c>
      <c r="M184" s="157">
        <v>1</v>
      </c>
      <c r="N184" s="157">
        <v>1</v>
      </c>
      <c r="O184" s="157">
        <v>9</v>
      </c>
      <c r="P184" s="157">
        <v>9</v>
      </c>
      <c r="Q184" s="161">
        <v>1.0009999999999999</v>
      </c>
    </row>
    <row r="185" spans="1:17" ht="22.5">
      <c r="A185" s="419"/>
      <c r="B185" s="425"/>
      <c r="C185" s="427"/>
      <c r="D185" s="154" t="s">
        <v>94</v>
      </c>
      <c r="E185" s="155"/>
      <c r="F185" s="155"/>
      <c r="G185" s="155">
        <f t="shared" si="35"/>
        <v>0</v>
      </c>
      <c r="H185" s="155">
        <v>0</v>
      </c>
      <c r="I185" s="160" t="s">
        <v>117</v>
      </c>
      <c r="J185" s="163"/>
      <c r="K185" s="163"/>
      <c r="L185" s="157"/>
      <c r="M185" s="163"/>
      <c r="N185" s="163"/>
      <c r="O185" s="163"/>
      <c r="P185" s="163"/>
      <c r="Q185" s="164"/>
    </row>
    <row r="186" spans="1:17">
      <c r="A186" s="419"/>
      <c r="B186" s="425"/>
      <c r="C186" s="427"/>
      <c r="D186" s="165" t="s">
        <v>93</v>
      </c>
      <c r="E186" s="166">
        <v>371742.05300000001</v>
      </c>
      <c r="F186" s="166">
        <v>382375.723</v>
      </c>
      <c r="G186" s="166">
        <f>F186-E186</f>
        <v>10633.669999999984</v>
      </c>
      <c r="H186" s="166">
        <v>382307.49699999997</v>
      </c>
      <c r="I186" s="167">
        <f t="shared" si="21"/>
        <v>99.981999999999999</v>
      </c>
      <c r="J186" s="168"/>
      <c r="K186" s="163"/>
      <c r="L186" s="157"/>
      <c r="M186" s="163"/>
      <c r="N186" s="163"/>
      <c r="O186" s="163"/>
      <c r="P186" s="163"/>
      <c r="Q186" s="164"/>
    </row>
    <row r="187" spans="1:17" ht="22.5">
      <c r="A187" s="419"/>
      <c r="B187" s="425"/>
      <c r="C187" s="427"/>
      <c r="D187" s="154" t="s">
        <v>104</v>
      </c>
      <c r="E187" s="155">
        <v>0</v>
      </c>
      <c r="F187" s="155">
        <v>0</v>
      </c>
      <c r="G187" s="155">
        <f t="shared" ref="G187:G255" si="36">F187-E187</f>
        <v>0</v>
      </c>
      <c r="H187" s="155">
        <v>0</v>
      </c>
      <c r="I187" s="160" t="s">
        <v>117</v>
      </c>
      <c r="J187" s="163"/>
      <c r="K187" s="163"/>
      <c r="L187" s="157"/>
      <c r="M187" s="163"/>
      <c r="N187" s="163"/>
      <c r="O187" s="163"/>
      <c r="P187" s="163"/>
      <c r="Q187" s="164"/>
    </row>
    <row r="188" spans="1:17">
      <c r="A188" s="376">
        <v>10</v>
      </c>
      <c r="B188" s="377" t="s">
        <v>32</v>
      </c>
      <c r="C188" s="378" t="s">
        <v>95</v>
      </c>
      <c r="D188" s="15" t="s">
        <v>92</v>
      </c>
      <c r="E188" s="16">
        <f>E192+E196+E200+E204+E208</f>
        <v>1081712.513</v>
      </c>
      <c r="F188" s="16">
        <f>F192+F196+F200+F204+F208</f>
        <v>1087004.2549999999</v>
      </c>
      <c r="G188" s="16">
        <f t="shared" si="36"/>
        <v>5291.7419999998529</v>
      </c>
      <c r="H188" s="16">
        <f>H192+H196+H200+H204+H208</f>
        <v>1078139.2899999998</v>
      </c>
      <c r="I188" s="19">
        <f t="shared" ref="I188:I259" si="37">ROUND(H188/F188 *100,3)</f>
        <v>99.183999999999997</v>
      </c>
      <c r="J188" s="18">
        <v>18</v>
      </c>
      <c r="K188" s="18">
        <v>14</v>
      </c>
      <c r="L188" s="45">
        <f t="shared" si="34"/>
        <v>77.777777777777771</v>
      </c>
      <c r="M188" s="18">
        <v>9</v>
      </c>
      <c r="N188" s="18">
        <v>9</v>
      </c>
      <c r="O188" s="18">
        <v>21</v>
      </c>
      <c r="P188" s="18">
        <v>21</v>
      </c>
      <c r="Q188" s="379" t="s">
        <v>126</v>
      </c>
    </row>
    <row r="189" spans="1:17" ht="22.5">
      <c r="A189" s="376"/>
      <c r="B189" s="377"/>
      <c r="C189" s="378"/>
      <c r="D189" s="20" t="s">
        <v>94</v>
      </c>
      <c r="E189" s="21">
        <v>0</v>
      </c>
      <c r="F189" s="21">
        <v>0</v>
      </c>
      <c r="G189" s="21">
        <f t="shared" si="36"/>
        <v>0</v>
      </c>
      <c r="H189" s="21">
        <v>0</v>
      </c>
      <c r="I189" s="26" t="s">
        <v>117</v>
      </c>
      <c r="J189" s="24">
        <v>4</v>
      </c>
      <c r="K189" s="24">
        <v>3</v>
      </c>
      <c r="L189" s="24"/>
      <c r="M189" s="24"/>
      <c r="N189" s="24"/>
      <c r="O189" s="24"/>
      <c r="P189" s="24"/>
      <c r="Q189" s="380"/>
    </row>
    <row r="190" spans="1:17">
      <c r="A190" s="376"/>
      <c r="B190" s="377"/>
      <c r="C190" s="378"/>
      <c r="D190" s="20" t="s">
        <v>93</v>
      </c>
      <c r="E190" s="21">
        <v>1081712.513</v>
      </c>
      <c r="F190" s="21">
        <v>1087004.2549999999</v>
      </c>
      <c r="G190" s="21">
        <f t="shared" si="36"/>
        <v>5291.7419999998529</v>
      </c>
      <c r="H190" s="21">
        <v>1078139.29</v>
      </c>
      <c r="I190" s="26">
        <f t="shared" si="37"/>
        <v>99.183999999999997</v>
      </c>
      <c r="J190" s="24"/>
      <c r="K190" s="24"/>
      <c r="L190" s="24"/>
      <c r="M190" s="24"/>
      <c r="N190" s="24"/>
      <c r="O190" s="24"/>
      <c r="P190" s="24"/>
      <c r="Q190" s="380"/>
    </row>
    <row r="191" spans="1:17" ht="22.5">
      <c r="A191" s="376"/>
      <c r="B191" s="377"/>
      <c r="C191" s="378"/>
      <c r="D191" s="20" t="s">
        <v>104</v>
      </c>
      <c r="E191" s="21">
        <v>0</v>
      </c>
      <c r="F191" s="21">
        <v>0</v>
      </c>
      <c r="G191" s="21">
        <f t="shared" si="36"/>
        <v>0</v>
      </c>
      <c r="H191" s="21">
        <v>0</v>
      </c>
      <c r="I191" s="26" t="s">
        <v>117</v>
      </c>
      <c r="J191" s="24"/>
      <c r="K191" s="24"/>
      <c r="L191" s="24"/>
      <c r="M191" s="24"/>
      <c r="N191" s="24"/>
      <c r="O191" s="24"/>
      <c r="P191" s="24"/>
      <c r="Q191" s="381"/>
    </row>
    <row r="192" spans="1:17">
      <c r="A192" s="376"/>
      <c r="B192" s="401" t="s">
        <v>33</v>
      </c>
      <c r="C192" s="375" t="s">
        <v>95</v>
      </c>
      <c r="D192" s="20" t="s">
        <v>92</v>
      </c>
      <c r="E192" s="21">
        <f>E193+E194</f>
        <v>350924.93300000002</v>
      </c>
      <c r="F192" s="21">
        <f>F193+F194</f>
        <v>350524.14799999999</v>
      </c>
      <c r="G192" s="21">
        <f t="shared" si="36"/>
        <v>-400.7850000000326</v>
      </c>
      <c r="H192" s="21">
        <f>H193+H194</f>
        <v>343127.13799999998</v>
      </c>
      <c r="I192" s="26">
        <f t="shared" si="37"/>
        <v>97.89</v>
      </c>
      <c r="J192" s="24">
        <v>6</v>
      </c>
      <c r="K192" s="24">
        <v>6</v>
      </c>
      <c r="L192" s="24">
        <f t="shared" si="34"/>
        <v>100</v>
      </c>
      <c r="M192" s="24">
        <v>3</v>
      </c>
      <c r="N192" s="24">
        <v>3</v>
      </c>
      <c r="O192" s="24">
        <v>11</v>
      </c>
      <c r="P192" s="24">
        <v>11</v>
      </c>
      <c r="Q192" s="27" t="s">
        <v>83</v>
      </c>
    </row>
    <row r="193" spans="1:17" ht="22.5">
      <c r="A193" s="376"/>
      <c r="B193" s="401"/>
      <c r="C193" s="375"/>
      <c r="D193" s="20" t="s">
        <v>94</v>
      </c>
      <c r="E193" s="21">
        <v>0</v>
      </c>
      <c r="F193" s="21">
        <v>0</v>
      </c>
      <c r="G193" s="21">
        <f t="shared" si="36"/>
        <v>0</v>
      </c>
      <c r="H193" s="21">
        <v>0</v>
      </c>
      <c r="I193" s="26" t="s">
        <v>117</v>
      </c>
      <c r="J193" s="24"/>
      <c r="K193" s="24"/>
      <c r="L193" s="24"/>
      <c r="M193" s="24"/>
      <c r="N193" s="24"/>
      <c r="O193" s="24"/>
      <c r="P193" s="24"/>
      <c r="Q193" s="27"/>
    </row>
    <row r="194" spans="1:17">
      <c r="A194" s="376"/>
      <c r="B194" s="401"/>
      <c r="C194" s="375"/>
      <c r="D194" s="20" t="s">
        <v>93</v>
      </c>
      <c r="E194" s="21">
        <v>350924.93300000002</v>
      </c>
      <c r="F194" s="21">
        <v>350524.14799999999</v>
      </c>
      <c r="G194" s="21">
        <f t="shared" si="36"/>
        <v>-400.7850000000326</v>
      </c>
      <c r="H194" s="21">
        <v>343127.13799999998</v>
      </c>
      <c r="I194" s="26">
        <f t="shared" si="37"/>
        <v>97.89</v>
      </c>
      <c r="J194" s="24"/>
      <c r="K194" s="24"/>
      <c r="L194" s="24"/>
      <c r="M194" s="24"/>
      <c r="N194" s="24"/>
      <c r="O194" s="24"/>
      <c r="P194" s="24"/>
      <c r="Q194" s="27"/>
    </row>
    <row r="195" spans="1:17" ht="22.5">
      <c r="A195" s="376"/>
      <c r="B195" s="401"/>
      <c r="C195" s="375"/>
      <c r="D195" s="20" t="s">
        <v>104</v>
      </c>
      <c r="E195" s="21">
        <v>0</v>
      </c>
      <c r="F195" s="21">
        <v>0</v>
      </c>
      <c r="G195" s="21">
        <f t="shared" si="36"/>
        <v>0</v>
      </c>
      <c r="H195" s="21">
        <v>0</v>
      </c>
      <c r="I195" s="26" t="s">
        <v>117</v>
      </c>
      <c r="J195" s="24"/>
      <c r="K195" s="24"/>
      <c r="L195" s="24"/>
      <c r="M195" s="24"/>
      <c r="N195" s="24"/>
      <c r="O195" s="24"/>
      <c r="P195" s="24"/>
      <c r="Q195" s="27"/>
    </row>
    <row r="196" spans="1:17">
      <c r="A196" s="376"/>
      <c r="B196" s="401" t="s">
        <v>34</v>
      </c>
      <c r="C196" s="375" t="s">
        <v>95</v>
      </c>
      <c r="D196" s="20" t="s">
        <v>92</v>
      </c>
      <c r="E196" s="21">
        <f>E197+E198</f>
        <v>694708.74300000002</v>
      </c>
      <c r="F196" s="21">
        <f>F197+F198</f>
        <v>694672.48800000001</v>
      </c>
      <c r="G196" s="21">
        <f t="shared" si="36"/>
        <v>-36.255000000004657</v>
      </c>
      <c r="H196" s="21">
        <f>H197+H198</f>
        <v>693301.64</v>
      </c>
      <c r="I196" s="26">
        <f t="shared" si="37"/>
        <v>99.802999999999997</v>
      </c>
      <c r="J196" s="24">
        <v>2</v>
      </c>
      <c r="K196" s="24">
        <v>2</v>
      </c>
      <c r="L196" s="24">
        <f t="shared" si="34"/>
        <v>100</v>
      </c>
      <c r="M196" s="24">
        <v>3</v>
      </c>
      <c r="N196" s="24">
        <v>3</v>
      </c>
      <c r="O196" s="24">
        <v>5</v>
      </c>
      <c r="P196" s="24">
        <v>5</v>
      </c>
      <c r="Q196" s="27" t="s">
        <v>83</v>
      </c>
    </row>
    <row r="197" spans="1:17" ht="22.5">
      <c r="A197" s="376"/>
      <c r="B197" s="401"/>
      <c r="C197" s="375"/>
      <c r="D197" s="20" t="s">
        <v>94</v>
      </c>
      <c r="E197" s="21">
        <v>0</v>
      </c>
      <c r="F197" s="21">
        <v>0</v>
      </c>
      <c r="G197" s="21">
        <f t="shared" si="36"/>
        <v>0</v>
      </c>
      <c r="H197" s="21">
        <v>0</v>
      </c>
      <c r="I197" s="26" t="s">
        <v>117</v>
      </c>
      <c r="J197" s="24"/>
      <c r="K197" s="24"/>
      <c r="L197" s="24"/>
      <c r="M197" s="24"/>
      <c r="N197" s="24"/>
      <c r="O197" s="24"/>
      <c r="P197" s="24"/>
      <c r="Q197" s="27"/>
    </row>
    <row r="198" spans="1:17">
      <c r="A198" s="376"/>
      <c r="B198" s="401"/>
      <c r="C198" s="375"/>
      <c r="D198" s="20" t="s">
        <v>93</v>
      </c>
      <c r="E198" s="21">
        <v>694708.74300000002</v>
      </c>
      <c r="F198" s="21">
        <v>694672.48800000001</v>
      </c>
      <c r="G198" s="21">
        <f t="shared" si="36"/>
        <v>-36.255000000004657</v>
      </c>
      <c r="H198" s="21">
        <v>693301.64</v>
      </c>
      <c r="I198" s="26">
        <f t="shared" si="37"/>
        <v>99.802999999999997</v>
      </c>
      <c r="J198" s="24"/>
      <c r="K198" s="24"/>
      <c r="L198" s="24"/>
      <c r="M198" s="24"/>
      <c r="N198" s="24"/>
      <c r="O198" s="24"/>
      <c r="P198" s="24"/>
      <c r="Q198" s="27"/>
    </row>
    <row r="199" spans="1:17" ht="22.5">
      <c r="A199" s="376"/>
      <c r="B199" s="401"/>
      <c r="C199" s="375"/>
      <c r="D199" s="20" t="s">
        <v>104</v>
      </c>
      <c r="E199" s="21">
        <v>0</v>
      </c>
      <c r="F199" s="21">
        <v>0</v>
      </c>
      <c r="G199" s="21">
        <f t="shared" si="36"/>
        <v>0</v>
      </c>
      <c r="H199" s="21">
        <v>0</v>
      </c>
      <c r="I199" s="26" t="e">
        <f t="shared" si="37"/>
        <v>#DIV/0!</v>
      </c>
      <c r="J199" s="24"/>
      <c r="K199" s="24"/>
      <c r="L199" s="24"/>
      <c r="M199" s="24"/>
      <c r="N199" s="24"/>
      <c r="O199" s="24"/>
      <c r="P199" s="24"/>
      <c r="Q199" s="27"/>
    </row>
    <row r="200" spans="1:17">
      <c r="A200" s="376"/>
      <c r="B200" s="401" t="s">
        <v>35</v>
      </c>
      <c r="C200" s="375" t="s">
        <v>200</v>
      </c>
      <c r="D200" s="20" t="s">
        <v>92</v>
      </c>
      <c r="E200" s="21">
        <f>E201+E202</f>
        <v>950</v>
      </c>
      <c r="F200" s="21">
        <f>F201+F202</f>
        <v>950</v>
      </c>
      <c r="G200" s="21">
        <f t="shared" si="36"/>
        <v>0</v>
      </c>
      <c r="H200" s="21">
        <f>H201+H202</f>
        <v>948.11800000000005</v>
      </c>
      <c r="I200" s="26">
        <f t="shared" si="37"/>
        <v>99.802000000000007</v>
      </c>
      <c r="J200" s="24">
        <v>1</v>
      </c>
      <c r="K200" s="24">
        <v>1</v>
      </c>
      <c r="L200" s="24" t="s">
        <v>117</v>
      </c>
      <c r="M200" s="24">
        <v>1</v>
      </c>
      <c r="N200" s="24">
        <v>1</v>
      </c>
      <c r="O200" s="24">
        <v>1</v>
      </c>
      <c r="P200" s="24">
        <v>1</v>
      </c>
      <c r="Q200" s="27" t="s">
        <v>83</v>
      </c>
    </row>
    <row r="201" spans="1:17" ht="22.5">
      <c r="A201" s="376"/>
      <c r="B201" s="401"/>
      <c r="C201" s="375"/>
      <c r="D201" s="20" t="s">
        <v>94</v>
      </c>
      <c r="E201" s="21">
        <v>0</v>
      </c>
      <c r="F201" s="21">
        <v>0</v>
      </c>
      <c r="G201" s="21">
        <f t="shared" si="36"/>
        <v>0</v>
      </c>
      <c r="H201" s="21">
        <v>0</v>
      </c>
      <c r="I201" s="26" t="s">
        <v>117</v>
      </c>
      <c r="J201" s="24"/>
      <c r="K201" s="24"/>
      <c r="L201" s="24"/>
      <c r="M201" s="24"/>
      <c r="N201" s="24"/>
      <c r="O201" s="24"/>
      <c r="P201" s="24"/>
      <c r="Q201" s="30"/>
    </row>
    <row r="202" spans="1:17">
      <c r="A202" s="376"/>
      <c r="B202" s="401"/>
      <c r="C202" s="375"/>
      <c r="D202" s="20" t="s">
        <v>93</v>
      </c>
      <c r="E202" s="21">
        <v>950</v>
      </c>
      <c r="F202" s="21">
        <v>950</v>
      </c>
      <c r="G202" s="21">
        <f t="shared" si="36"/>
        <v>0</v>
      </c>
      <c r="H202" s="21">
        <v>948.11800000000005</v>
      </c>
      <c r="I202" s="26">
        <f t="shared" si="37"/>
        <v>99.802000000000007</v>
      </c>
      <c r="J202" s="24"/>
      <c r="K202" s="24"/>
      <c r="L202" s="24"/>
      <c r="M202" s="24"/>
      <c r="N202" s="24"/>
      <c r="O202" s="24"/>
      <c r="P202" s="24"/>
      <c r="Q202" s="30"/>
    </row>
    <row r="203" spans="1:17" ht="22.5">
      <c r="A203" s="376"/>
      <c r="B203" s="401"/>
      <c r="C203" s="375"/>
      <c r="D203" s="20" t="s">
        <v>104</v>
      </c>
      <c r="E203" s="21">
        <v>0</v>
      </c>
      <c r="F203" s="21">
        <v>0</v>
      </c>
      <c r="G203" s="21">
        <f t="shared" si="36"/>
        <v>0</v>
      </c>
      <c r="H203" s="21">
        <v>0</v>
      </c>
      <c r="I203" s="26" t="s">
        <v>117</v>
      </c>
      <c r="J203" s="24"/>
      <c r="K203" s="24"/>
      <c r="L203" s="24"/>
      <c r="M203" s="24"/>
      <c r="N203" s="24"/>
      <c r="O203" s="24"/>
      <c r="P203" s="24"/>
      <c r="Q203" s="27"/>
    </row>
    <row r="204" spans="1:17">
      <c r="A204" s="376"/>
      <c r="B204" s="401" t="s">
        <v>36</v>
      </c>
      <c r="C204" s="375" t="s">
        <v>95</v>
      </c>
      <c r="D204" s="20" t="s">
        <v>92</v>
      </c>
      <c r="E204" s="21">
        <f>E205+E206</f>
        <v>34571.296000000002</v>
      </c>
      <c r="F204" s="21">
        <f>F205+F206</f>
        <v>40300.078000000001</v>
      </c>
      <c r="G204" s="21">
        <f t="shared" si="36"/>
        <v>5728.7819999999992</v>
      </c>
      <c r="H204" s="21">
        <f>H205+H206</f>
        <v>40254.853000000003</v>
      </c>
      <c r="I204" s="29">
        <f t="shared" si="37"/>
        <v>99.888000000000005</v>
      </c>
      <c r="J204" s="24">
        <v>3</v>
      </c>
      <c r="K204" s="24">
        <v>1</v>
      </c>
      <c r="L204" s="26">
        <f t="shared" si="34"/>
        <v>33.333333333333336</v>
      </c>
      <c r="M204" s="24">
        <v>1</v>
      </c>
      <c r="N204" s="24">
        <v>1</v>
      </c>
      <c r="O204" s="24">
        <v>1</v>
      </c>
      <c r="P204" s="24">
        <v>1</v>
      </c>
      <c r="Q204" s="30" t="s">
        <v>83</v>
      </c>
    </row>
    <row r="205" spans="1:17" ht="22.5">
      <c r="A205" s="376"/>
      <c r="B205" s="401"/>
      <c r="C205" s="375"/>
      <c r="D205" s="20" t="s">
        <v>94</v>
      </c>
      <c r="E205" s="21">
        <v>0</v>
      </c>
      <c r="F205" s="21">
        <v>0</v>
      </c>
      <c r="G205" s="21">
        <f t="shared" si="36"/>
        <v>0</v>
      </c>
      <c r="H205" s="21">
        <v>0</v>
      </c>
      <c r="I205" s="26" t="s">
        <v>117</v>
      </c>
      <c r="J205" s="24"/>
      <c r="K205" s="24"/>
      <c r="L205" s="24"/>
      <c r="M205" s="24"/>
      <c r="N205" s="24"/>
      <c r="O205" s="24"/>
      <c r="P205" s="24"/>
      <c r="Q205" s="30"/>
    </row>
    <row r="206" spans="1:17">
      <c r="A206" s="376"/>
      <c r="B206" s="401"/>
      <c r="C206" s="375"/>
      <c r="D206" s="20" t="s">
        <v>93</v>
      </c>
      <c r="E206" s="21">
        <v>34571.296000000002</v>
      </c>
      <c r="F206" s="21">
        <v>40300.078000000001</v>
      </c>
      <c r="G206" s="21">
        <f t="shared" si="36"/>
        <v>5728.7819999999992</v>
      </c>
      <c r="H206" s="21">
        <v>40254.853000000003</v>
      </c>
      <c r="I206" s="29">
        <f t="shared" si="37"/>
        <v>99.888000000000005</v>
      </c>
      <c r="J206" s="24"/>
      <c r="K206" s="24"/>
      <c r="L206" s="24"/>
      <c r="M206" s="24"/>
      <c r="N206" s="24"/>
      <c r="O206" s="24"/>
      <c r="P206" s="24"/>
      <c r="Q206" s="30"/>
    </row>
    <row r="207" spans="1:17" ht="22.5">
      <c r="A207" s="376"/>
      <c r="B207" s="401"/>
      <c r="C207" s="375"/>
      <c r="D207" s="20" t="s">
        <v>104</v>
      </c>
      <c r="E207" s="21">
        <v>0</v>
      </c>
      <c r="F207" s="21">
        <v>0</v>
      </c>
      <c r="G207" s="21">
        <f t="shared" si="36"/>
        <v>0</v>
      </c>
      <c r="H207" s="21">
        <v>0</v>
      </c>
      <c r="I207" s="21" t="s">
        <v>117</v>
      </c>
      <c r="J207" s="24"/>
      <c r="K207" s="24"/>
      <c r="L207" s="24"/>
      <c r="M207" s="24"/>
      <c r="N207" s="24"/>
      <c r="O207" s="24"/>
      <c r="P207" s="24"/>
      <c r="Q207" s="30"/>
    </row>
    <row r="208" spans="1:17">
      <c r="A208" s="428"/>
      <c r="B208" s="401" t="s">
        <v>144</v>
      </c>
      <c r="C208" s="375" t="s">
        <v>95</v>
      </c>
      <c r="D208" s="20" t="s">
        <v>92</v>
      </c>
      <c r="E208" s="21">
        <f>E209+E210</f>
        <v>557.54100000000005</v>
      </c>
      <c r="F208" s="21">
        <f>F209+F210</f>
        <v>557.54100000000005</v>
      </c>
      <c r="G208" s="21">
        <f t="shared" si="36"/>
        <v>0</v>
      </c>
      <c r="H208" s="21">
        <f>H209+H210</f>
        <v>507.541</v>
      </c>
      <c r="I208" s="26">
        <f t="shared" si="37"/>
        <v>91.031999999999996</v>
      </c>
      <c r="J208" s="24">
        <v>2</v>
      </c>
      <c r="K208" s="24">
        <v>1</v>
      </c>
      <c r="L208" s="24">
        <f t="shared" si="34"/>
        <v>50</v>
      </c>
      <c r="M208" s="24">
        <v>1</v>
      </c>
      <c r="N208" s="24">
        <v>1</v>
      </c>
      <c r="O208" s="24">
        <v>3</v>
      </c>
      <c r="P208" s="24">
        <v>3</v>
      </c>
      <c r="Q208" s="30" t="s">
        <v>83</v>
      </c>
    </row>
    <row r="209" spans="1:17" ht="22.5">
      <c r="A209" s="429"/>
      <c r="B209" s="401"/>
      <c r="C209" s="375"/>
      <c r="D209" s="20" t="s">
        <v>94</v>
      </c>
      <c r="E209" s="21">
        <v>0</v>
      </c>
      <c r="F209" s="21">
        <v>0</v>
      </c>
      <c r="G209" s="21">
        <f t="shared" si="36"/>
        <v>0</v>
      </c>
      <c r="H209" s="21">
        <v>0</v>
      </c>
      <c r="I209" s="26" t="s">
        <v>117</v>
      </c>
      <c r="J209" s="24"/>
      <c r="K209" s="24"/>
      <c r="L209" s="24"/>
      <c r="M209" s="24"/>
      <c r="N209" s="24"/>
      <c r="O209" s="24"/>
      <c r="P209" s="24"/>
      <c r="Q209" s="30"/>
    </row>
    <row r="210" spans="1:17">
      <c r="A210" s="429"/>
      <c r="B210" s="401"/>
      <c r="C210" s="375"/>
      <c r="D210" s="20" t="s">
        <v>93</v>
      </c>
      <c r="E210" s="21">
        <v>557.54100000000005</v>
      </c>
      <c r="F210" s="21">
        <v>557.54100000000005</v>
      </c>
      <c r="G210" s="21">
        <f t="shared" si="36"/>
        <v>0</v>
      </c>
      <c r="H210" s="21">
        <v>507.541</v>
      </c>
      <c r="I210" s="26">
        <f t="shared" si="37"/>
        <v>91.031999999999996</v>
      </c>
      <c r="J210" s="24"/>
      <c r="K210" s="24"/>
      <c r="L210" s="24"/>
      <c r="M210" s="24"/>
      <c r="N210" s="24"/>
      <c r="O210" s="24"/>
      <c r="P210" s="24"/>
      <c r="Q210" s="30"/>
    </row>
    <row r="211" spans="1:17" ht="22.5">
      <c r="A211" s="430"/>
      <c r="B211" s="401"/>
      <c r="C211" s="375"/>
      <c r="D211" s="20" t="s">
        <v>104</v>
      </c>
      <c r="E211" s="21">
        <v>0</v>
      </c>
      <c r="F211" s="21">
        <v>0</v>
      </c>
      <c r="G211" s="21">
        <f t="shared" si="36"/>
        <v>0</v>
      </c>
      <c r="H211" s="21">
        <v>0</v>
      </c>
      <c r="I211" s="26" t="s">
        <v>117</v>
      </c>
      <c r="J211" s="24"/>
      <c r="K211" s="24"/>
      <c r="L211" s="24"/>
      <c r="M211" s="24"/>
      <c r="N211" s="24"/>
      <c r="O211" s="24"/>
      <c r="P211" s="24"/>
      <c r="Q211" s="30"/>
    </row>
    <row r="212" spans="1:17">
      <c r="A212" s="376">
        <v>11</v>
      </c>
      <c r="B212" s="377" t="s">
        <v>37</v>
      </c>
      <c r="C212" s="378" t="s">
        <v>195</v>
      </c>
      <c r="D212" s="15" t="s">
        <v>92</v>
      </c>
      <c r="E212" s="16">
        <f>E213+E214+E215+E216</f>
        <v>2960593.1739999996</v>
      </c>
      <c r="F212" s="16">
        <f>F213+F214+F215+F216</f>
        <v>3092101.5719999997</v>
      </c>
      <c r="G212" s="16">
        <f t="shared" si="36"/>
        <v>131508.39800000004</v>
      </c>
      <c r="H212" s="16">
        <f>H213+H214+H215+H216</f>
        <v>3080556.5190000003</v>
      </c>
      <c r="I212" s="26">
        <f t="shared" si="37"/>
        <v>99.626999999999995</v>
      </c>
      <c r="J212" s="18">
        <v>57</v>
      </c>
      <c r="K212" s="18">
        <v>49</v>
      </c>
      <c r="L212" s="19">
        <f t="shared" si="34"/>
        <v>85.964912280701753</v>
      </c>
      <c r="M212" s="18">
        <v>22</v>
      </c>
      <c r="N212" s="18">
        <v>22</v>
      </c>
      <c r="O212" s="48">
        <v>36</v>
      </c>
      <c r="P212" s="48">
        <v>36</v>
      </c>
      <c r="Q212" s="410" t="s">
        <v>126</v>
      </c>
    </row>
    <row r="213" spans="1:17" ht="22.5">
      <c r="A213" s="376"/>
      <c r="B213" s="377"/>
      <c r="C213" s="378"/>
      <c r="D213" s="20" t="s">
        <v>94</v>
      </c>
      <c r="E213" s="21">
        <f>E218+E228+E223+E233+E238</f>
        <v>676993.7</v>
      </c>
      <c r="F213" s="21">
        <f>F218+F228+F223+F233+F238</f>
        <v>676993.7</v>
      </c>
      <c r="G213" s="21">
        <f t="shared" si="36"/>
        <v>0</v>
      </c>
      <c r="H213" s="21">
        <f>H218+H228+H223+H233+H238</f>
        <v>676992.29399999999</v>
      </c>
      <c r="I213" s="26">
        <f t="shared" si="37"/>
        <v>100</v>
      </c>
      <c r="J213" s="23">
        <v>6</v>
      </c>
      <c r="K213" s="24">
        <v>6</v>
      </c>
      <c r="L213" s="24"/>
      <c r="M213" s="24"/>
      <c r="N213" s="24"/>
      <c r="O213" s="59"/>
      <c r="P213" s="59"/>
      <c r="Q213" s="411"/>
    </row>
    <row r="214" spans="1:17">
      <c r="A214" s="376"/>
      <c r="B214" s="377"/>
      <c r="C214" s="378"/>
      <c r="D214" s="20" t="s">
        <v>93</v>
      </c>
      <c r="E214" s="21">
        <f>E219+E229+E224+E234+E239</f>
        <v>1797738.3939999999</v>
      </c>
      <c r="F214" s="21">
        <f>F219+F229+F224+F234+F239</f>
        <v>1929246.7919999999</v>
      </c>
      <c r="G214" s="21">
        <f t="shared" si="36"/>
        <v>131508.39800000004</v>
      </c>
      <c r="H214" s="21">
        <f>H219+H229+H224+H234+H239</f>
        <v>1917703.145</v>
      </c>
      <c r="I214" s="26">
        <f t="shared" si="37"/>
        <v>99.402000000000001</v>
      </c>
      <c r="J214" s="24"/>
      <c r="K214" s="24"/>
      <c r="L214" s="24"/>
      <c r="M214" s="24"/>
      <c r="N214" s="24"/>
      <c r="O214" s="59"/>
      <c r="P214" s="59"/>
      <c r="Q214" s="411"/>
    </row>
    <row r="215" spans="1:17">
      <c r="A215" s="376"/>
      <c r="B215" s="377"/>
      <c r="C215" s="378"/>
      <c r="D215" s="20" t="s">
        <v>105</v>
      </c>
      <c r="E215" s="21">
        <f>E220+E230+E225</f>
        <v>452716.53</v>
      </c>
      <c r="F215" s="21">
        <f>F220+F230+F225</f>
        <v>452716.53</v>
      </c>
      <c r="G215" s="21">
        <f t="shared" si="36"/>
        <v>0</v>
      </c>
      <c r="H215" s="21">
        <f>H220+H230+H225</f>
        <v>452716.53</v>
      </c>
      <c r="I215" s="26">
        <f t="shared" si="37"/>
        <v>100</v>
      </c>
      <c r="J215" s="24"/>
      <c r="K215" s="24"/>
      <c r="L215" s="24"/>
      <c r="M215" s="24"/>
      <c r="N215" s="24"/>
      <c r="O215" s="59"/>
      <c r="P215" s="59"/>
      <c r="Q215" s="411"/>
    </row>
    <row r="216" spans="1:17" ht="22.5">
      <c r="A216" s="376"/>
      <c r="B216" s="377"/>
      <c r="C216" s="378"/>
      <c r="D216" s="25" t="s">
        <v>104</v>
      </c>
      <c r="E216" s="41">
        <f>E221+E231+E226</f>
        <v>33144.550000000003</v>
      </c>
      <c r="F216" s="41">
        <f>F221+F231+F226</f>
        <v>33144.550000000003</v>
      </c>
      <c r="G216" s="41">
        <f t="shared" si="36"/>
        <v>0</v>
      </c>
      <c r="H216" s="41">
        <f>H221+H231+H226</f>
        <v>33144.550000000003</v>
      </c>
      <c r="I216" s="60">
        <f t="shared" si="37"/>
        <v>100</v>
      </c>
      <c r="J216" s="24"/>
      <c r="K216" s="24"/>
      <c r="L216" s="24"/>
      <c r="M216" s="24"/>
      <c r="N216" s="24"/>
      <c r="O216" s="59"/>
      <c r="P216" s="59"/>
      <c r="Q216" s="412"/>
    </row>
    <row r="217" spans="1:17">
      <c r="A217" s="376"/>
      <c r="B217" s="401" t="s">
        <v>39</v>
      </c>
      <c r="C217" s="375" t="s">
        <v>195</v>
      </c>
      <c r="D217" s="20" t="s">
        <v>92</v>
      </c>
      <c r="E217" s="21">
        <f>E218+E219+E220+E221</f>
        <v>1371914.3929999999</v>
      </c>
      <c r="F217" s="21">
        <f>F218+F219+F220+F221</f>
        <v>1505335.524</v>
      </c>
      <c r="G217" s="21">
        <f t="shared" si="36"/>
        <v>133421.13100000005</v>
      </c>
      <c r="H217" s="21">
        <f>H218+H219+H220+H221</f>
        <v>1505335.523</v>
      </c>
      <c r="I217" s="26">
        <f t="shared" si="37"/>
        <v>100</v>
      </c>
      <c r="J217" s="24">
        <v>11</v>
      </c>
      <c r="K217" s="24">
        <v>9</v>
      </c>
      <c r="L217" s="26">
        <f t="shared" si="34"/>
        <v>81.818181818181813</v>
      </c>
      <c r="M217" s="24">
        <v>5</v>
      </c>
      <c r="N217" s="24">
        <v>5</v>
      </c>
      <c r="O217" s="59">
        <v>8</v>
      </c>
      <c r="P217" s="59">
        <v>8</v>
      </c>
      <c r="Q217" s="61" t="s">
        <v>83</v>
      </c>
    </row>
    <row r="218" spans="1:17" ht="22.5">
      <c r="A218" s="376"/>
      <c r="B218" s="401"/>
      <c r="C218" s="375"/>
      <c r="D218" s="20" t="s">
        <v>94</v>
      </c>
      <c r="E218" s="21">
        <v>414861.2</v>
      </c>
      <c r="F218" s="37">
        <v>414861.2</v>
      </c>
      <c r="G218" s="21">
        <f t="shared" si="36"/>
        <v>0</v>
      </c>
      <c r="H218" s="21">
        <v>414861.2</v>
      </c>
      <c r="I218" s="26">
        <f t="shared" si="37"/>
        <v>100</v>
      </c>
      <c r="J218" s="62"/>
      <c r="K218" s="24"/>
      <c r="L218" s="24"/>
      <c r="M218" s="24"/>
      <c r="N218" s="24"/>
      <c r="O218" s="59"/>
      <c r="P218" s="59"/>
      <c r="Q218" s="61"/>
    </row>
    <row r="219" spans="1:17">
      <c r="A219" s="376"/>
      <c r="B219" s="401"/>
      <c r="C219" s="375"/>
      <c r="D219" s="20" t="s">
        <v>93</v>
      </c>
      <c r="E219" s="21">
        <v>807929.86499999999</v>
      </c>
      <c r="F219" s="37">
        <v>941350.99600000004</v>
      </c>
      <c r="G219" s="21">
        <f t="shared" si="36"/>
        <v>133421.13100000005</v>
      </c>
      <c r="H219" s="21">
        <v>941350.995</v>
      </c>
      <c r="I219" s="26">
        <f t="shared" si="37"/>
        <v>100</v>
      </c>
      <c r="J219" s="24"/>
      <c r="K219" s="24"/>
      <c r="L219" s="24"/>
      <c r="M219" s="24"/>
      <c r="N219" s="24"/>
      <c r="O219" s="59"/>
      <c r="P219" s="59"/>
      <c r="Q219" s="61"/>
    </row>
    <row r="220" spans="1:17">
      <c r="A220" s="376"/>
      <c r="B220" s="401"/>
      <c r="C220" s="375"/>
      <c r="D220" s="20" t="s">
        <v>105</v>
      </c>
      <c r="E220" s="21">
        <v>144122.01</v>
      </c>
      <c r="F220" s="21">
        <v>144122.01</v>
      </c>
      <c r="G220" s="21">
        <f t="shared" si="36"/>
        <v>0</v>
      </c>
      <c r="H220" s="21">
        <v>144122.01</v>
      </c>
      <c r="I220" s="26">
        <f t="shared" si="37"/>
        <v>100</v>
      </c>
      <c r="J220" s="24"/>
      <c r="K220" s="24"/>
      <c r="L220" s="24"/>
      <c r="M220" s="24"/>
      <c r="N220" s="24"/>
      <c r="O220" s="59"/>
      <c r="P220" s="59"/>
      <c r="Q220" s="61"/>
    </row>
    <row r="221" spans="1:17" ht="22.5">
      <c r="A221" s="376"/>
      <c r="B221" s="401"/>
      <c r="C221" s="375"/>
      <c r="D221" s="20" t="s">
        <v>104</v>
      </c>
      <c r="E221" s="21">
        <v>5001.3180000000002</v>
      </c>
      <c r="F221" s="21">
        <v>5001.3180000000002</v>
      </c>
      <c r="G221" s="21">
        <f t="shared" si="36"/>
        <v>0</v>
      </c>
      <c r="H221" s="21">
        <v>5001.3180000000002</v>
      </c>
      <c r="I221" s="26">
        <f t="shared" si="37"/>
        <v>100</v>
      </c>
      <c r="J221" s="24"/>
      <c r="K221" s="24"/>
      <c r="L221" s="24"/>
      <c r="M221" s="24"/>
      <c r="N221" s="24"/>
      <c r="O221" s="59"/>
      <c r="P221" s="59"/>
      <c r="Q221" s="61"/>
    </row>
    <row r="222" spans="1:17">
      <c r="A222" s="376"/>
      <c r="B222" s="401" t="s">
        <v>40</v>
      </c>
      <c r="C222" s="375" t="s">
        <v>195</v>
      </c>
      <c r="D222" s="20" t="s">
        <v>92</v>
      </c>
      <c r="E222" s="21">
        <f>E223+E224+E225+E226</f>
        <v>1126541.2689999999</v>
      </c>
      <c r="F222" s="21">
        <f>F223+F224+F225+F226</f>
        <v>1117829.4629999998</v>
      </c>
      <c r="G222" s="21">
        <f t="shared" si="36"/>
        <v>-8711.8060000000987</v>
      </c>
      <c r="H222" s="21">
        <f>H223+H224+H225+H226</f>
        <v>1106758.2109999999</v>
      </c>
      <c r="I222" s="26">
        <f t="shared" si="37"/>
        <v>99.01</v>
      </c>
      <c r="J222" s="24">
        <v>17</v>
      </c>
      <c r="K222" s="24">
        <v>14</v>
      </c>
      <c r="L222" s="26">
        <f t="shared" ref="L222:L291" si="38">K222*100/J222</f>
        <v>82.352941176470594</v>
      </c>
      <c r="M222" s="24">
        <v>6</v>
      </c>
      <c r="N222" s="24">
        <v>6</v>
      </c>
      <c r="O222" s="59">
        <v>12</v>
      </c>
      <c r="P222" s="59">
        <v>12</v>
      </c>
      <c r="Q222" s="61" t="s">
        <v>83</v>
      </c>
    </row>
    <row r="223" spans="1:17" ht="22.5">
      <c r="A223" s="376"/>
      <c r="B223" s="401"/>
      <c r="C223" s="375"/>
      <c r="D223" s="20" t="s">
        <v>94</v>
      </c>
      <c r="E223" s="21">
        <v>134560.5</v>
      </c>
      <c r="F223" s="37">
        <v>134560.5</v>
      </c>
      <c r="G223" s="21">
        <f t="shared" si="36"/>
        <v>0</v>
      </c>
      <c r="H223" s="21">
        <v>134560.5</v>
      </c>
      <c r="I223" s="26">
        <f t="shared" si="37"/>
        <v>100</v>
      </c>
      <c r="J223" s="23"/>
      <c r="K223" s="24"/>
      <c r="L223" s="24"/>
      <c r="M223" s="24"/>
      <c r="N223" s="24"/>
      <c r="O223" s="59"/>
      <c r="P223" s="59"/>
      <c r="Q223" s="63"/>
    </row>
    <row r="224" spans="1:17">
      <c r="A224" s="376"/>
      <c r="B224" s="401"/>
      <c r="C224" s="375"/>
      <c r="D224" s="20" t="s">
        <v>93</v>
      </c>
      <c r="E224" s="21">
        <v>656054.21699999995</v>
      </c>
      <c r="F224" s="37">
        <v>647342.41099999996</v>
      </c>
      <c r="G224" s="21">
        <f t="shared" si="36"/>
        <v>-8711.8059999999823</v>
      </c>
      <c r="H224" s="21">
        <v>636271.15899999999</v>
      </c>
      <c r="I224" s="26">
        <f t="shared" si="37"/>
        <v>98.29</v>
      </c>
      <c r="J224" s="24"/>
      <c r="K224" s="24"/>
      <c r="L224" s="24"/>
      <c r="M224" s="24"/>
      <c r="N224" s="24"/>
      <c r="O224" s="59"/>
      <c r="P224" s="59"/>
      <c r="Q224" s="63"/>
    </row>
    <row r="225" spans="1:17">
      <c r="A225" s="376"/>
      <c r="B225" s="401"/>
      <c r="C225" s="375"/>
      <c r="D225" s="20" t="s">
        <v>105</v>
      </c>
      <c r="E225" s="21">
        <v>308594.52</v>
      </c>
      <c r="F225" s="21">
        <v>308594.52</v>
      </c>
      <c r="G225" s="21">
        <f t="shared" si="36"/>
        <v>0</v>
      </c>
      <c r="H225" s="21">
        <v>308594.52</v>
      </c>
      <c r="I225" s="26">
        <f t="shared" si="37"/>
        <v>100</v>
      </c>
      <c r="J225" s="24"/>
      <c r="K225" s="24"/>
      <c r="L225" s="24"/>
      <c r="M225" s="24"/>
      <c r="N225" s="24"/>
      <c r="O225" s="59"/>
      <c r="P225" s="59"/>
      <c r="Q225" s="63"/>
    </row>
    <row r="226" spans="1:17" ht="22.5">
      <c r="A226" s="376"/>
      <c r="B226" s="401"/>
      <c r="C226" s="375"/>
      <c r="D226" s="20" t="s">
        <v>104</v>
      </c>
      <c r="E226" s="21">
        <v>27332.031999999999</v>
      </c>
      <c r="F226" s="21">
        <v>27332.031999999999</v>
      </c>
      <c r="G226" s="21">
        <f t="shared" si="36"/>
        <v>0</v>
      </c>
      <c r="H226" s="21">
        <v>27332.031999999999</v>
      </c>
      <c r="I226" s="26">
        <f t="shared" si="37"/>
        <v>100</v>
      </c>
      <c r="J226" s="24"/>
      <c r="K226" s="24"/>
      <c r="L226" s="24"/>
      <c r="M226" s="24"/>
      <c r="N226" s="24"/>
      <c r="O226" s="59"/>
      <c r="P226" s="59"/>
      <c r="Q226" s="61"/>
    </row>
    <row r="227" spans="1:17">
      <c r="A227" s="376"/>
      <c r="B227" s="401" t="s">
        <v>157</v>
      </c>
      <c r="C227" s="375" t="s">
        <v>195</v>
      </c>
      <c r="D227" s="20" t="s">
        <v>92</v>
      </c>
      <c r="E227" s="21">
        <f>E228+E229+E231</f>
        <v>425302.723</v>
      </c>
      <c r="F227" s="37">
        <f>F228+F229+F231</f>
        <v>432102.04600000003</v>
      </c>
      <c r="G227" s="21">
        <f t="shared" si="36"/>
        <v>6799.3230000000331</v>
      </c>
      <c r="H227" s="21">
        <f>H228+H229+H231</f>
        <v>431642.62300000002</v>
      </c>
      <c r="I227" s="26">
        <f t="shared" si="37"/>
        <v>99.894000000000005</v>
      </c>
      <c r="J227" s="24">
        <v>14</v>
      </c>
      <c r="K227" s="24">
        <v>12</v>
      </c>
      <c r="L227" s="26">
        <f t="shared" ref="L227" si="39">K227*100/J227</f>
        <v>85.714285714285708</v>
      </c>
      <c r="M227" s="24">
        <v>5</v>
      </c>
      <c r="N227" s="24">
        <v>5</v>
      </c>
      <c r="O227" s="59">
        <v>7</v>
      </c>
      <c r="P227" s="59">
        <v>7</v>
      </c>
      <c r="Q227" s="63" t="s">
        <v>83</v>
      </c>
    </row>
    <row r="228" spans="1:17" ht="22.5">
      <c r="A228" s="376"/>
      <c r="B228" s="401"/>
      <c r="C228" s="375"/>
      <c r="D228" s="20" t="s">
        <v>94</v>
      </c>
      <c r="E228" s="21">
        <v>114021.5</v>
      </c>
      <c r="F228" s="37">
        <v>114021.5</v>
      </c>
      <c r="G228" s="21">
        <f t="shared" si="36"/>
        <v>0</v>
      </c>
      <c r="H228" s="21">
        <v>114021.5</v>
      </c>
      <c r="I228" s="26">
        <f t="shared" si="37"/>
        <v>100</v>
      </c>
      <c r="J228" s="62"/>
      <c r="K228" s="24"/>
      <c r="L228" s="24"/>
      <c r="M228" s="24"/>
      <c r="N228" s="24"/>
      <c r="O228" s="59"/>
      <c r="P228" s="59"/>
      <c r="Q228" s="63"/>
    </row>
    <row r="229" spans="1:17">
      <c r="A229" s="376"/>
      <c r="B229" s="401"/>
      <c r="C229" s="375"/>
      <c r="D229" s="20" t="s">
        <v>93</v>
      </c>
      <c r="E229" s="21">
        <v>310470.02299999999</v>
      </c>
      <c r="F229" s="37">
        <v>317269.34600000002</v>
      </c>
      <c r="G229" s="21">
        <f t="shared" si="36"/>
        <v>6799.3230000000331</v>
      </c>
      <c r="H229" s="21">
        <v>316809.92300000001</v>
      </c>
      <c r="I229" s="26">
        <f t="shared" si="37"/>
        <v>99.855000000000004</v>
      </c>
      <c r="J229" s="24"/>
      <c r="K229" s="24"/>
      <c r="L229" s="24"/>
      <c r="M229" s="24"/>
      <c r="N229" s="24"/>
      <c r="O229" s="59"/>
      <c r="P229" s="59"/>
      <c r="Q229" s="63"/>
    </row>
    <row r="230" spans="1:17">
      <c r="A230" s="376"/>
      <c r="B230" s="401"/>
      <c r="C230" s="375"/>
      <c r="D230" s="20" t="s">
        <v>105</v>
      </c>
      <c r="E230" s="21"/>
      <c r="F230" s="21"/>
      <c r="G230" s="21">
        <f t="shared" si="36"/>
        <v>0</v>
      </c>
      <c r="H230" s="21"/>
      <c r="I230" s="26" t="e">
        <f t="shared" si="37"/>
        <v>#DIV/0!</v>
      </c>
      <c r="J230" s="24"/>
      <c r="K230" s="24"/>
      <c r="L230" s="24" t="e">
        <f t="shared" ref="L230" si="40">K230*100/J230</f>
        <v>#DIV/0!</v>
      </c>
      <c r="M230" s="24"/>
      <c r="N230" s="24"/>
      <c r="O230" s="59"/>
      <c r="P230" s="59"/>
      <c r="Q230" s="63"/>
    </row>
    <row r="231" spans="1:17" ht="22.5">
      <c r="A231" s="376"/>
      <c r="B231" s="401"/>
      <c r="C231" s="375"/>
      <c r="D231" s="20" t="s">
        <v>104</v>
      </c>
      <c r="E231" s="21">
        <v>811.2</v>
      </c>
      <c r="F231" s="21">
        <v>811.2</v>
      </c>
      <c r="G231" s="21">
        <f t="shared" si="36"/>
        <v>0</v>
      </c>
      <c r="H231" s="21">
        <v>811.2</v>
      </c>
      <c r="I231" s="26">
        <f t="shared" si="37"/>
        <v>100</v>
      </c>
      <c r="J231" s="24"/>
      <c r="K231" s="24"/>
      <c r="L231" s="24"/>
      <c r="M231" s="24"/>
      <c r="N231" s="24"/>
      <c r="O231" s="59"/>
      <c r="P231" s="59"/>
      <c r="Q231" s="63"/>
    </row>
    <row r="232" spans="1:17">
      <c r="A232" s="376"/>
      <c r="B232" s="401" t="s">
        <v>153</v>
      </c>
      <c r="C232" s="375" t="s">
        <v>196</v>
      </c>
      <c r="D232" s="20" t="s">
        <v>92</v>
      </c>
      <c r="E232" s="21">
        <f>E233+E234+E236</f>
        <v>23007.746999999999</v>
      </c>
      <c r="F232" s="21">
        <f>F233+F234+F236</f>
        <v>23007.496999999999</v>
      </c>
      <c r="G232" s="21">
        <f t="shared" si="36"/>
        <v>-0.25</v>
      </c>
      <c r="H232" s="21">
        <f>H233+H234+H236</f>
        <v>22994.555</v>
      </c>
      <c r="I232" s="26">
        <f t="shared" si="37"/>
        <v>99.944000000000003</v>
      </c>
      <c r="J232" s="24">
        <v>7</v>
      </c>
      <c r="K232" s="24">
        <v>7</v>
      </c>
      <c r="L232" s="24">
        <f t="shared" si="38"/>
        <v>100</v>
      </c>
      <c r="M232" s="24">
        <v>5</v>
      </c>
      <c r="N232" s="24">
        <v>5</v>
      </c>
      <c r="O232" s="59">
        <v>8</v>
      </c>
      <c r="P232" s="59">
        <v>8</v>
      </c>
      <c r="Q232" s="63" t="s">
        <v>83</v>
      </c>
    </row>
    <row r="233" spans="1:17" ht="22.5">
      <c r="A233" s="376"/>
      <c r="B233" s="401"/>
      <c r="C233" s="375"/>
      <c r="D233" s="20" t="s">
        <v>94</v>
      </c>
      <c r="E233" s="21">
        <v>0</v>
      </c>
      <c r="F233" s="21">
        <v>0</v>
      </c>
      <c r="G233" s="21">
        <f t="shared" si="36"/>
        <v>0</v>
      </c>
      <c r="H233" s="21">
        <v>0</v>
      </c>
      <c r="I233" s="26" t="s">
        <v>197</v>
      </c>
      <c r="J233" s="62"/>
      <c r="K233" s="24"/>
      <c r="L233" s="24"/>
      <c r="M233" s="24"/>
      <c r="N233" s="24"/>
      <c r="O233" s="59"/>
      <c r="P233" s="59"/>
      <c r="Q233" s="63"/>
    </row>
    <row r="234" spans="1:17">
      <c r="A234" s="376"/>
      <c r="B234" s="401"/>
      <c r="C234" s="375"/>
      <c r="D234" s="20" t="s">
        <v>93</v>
      </c>
      <c r="E234" s="21">
        <v>23007.746999999999</v>
      </c>
      <c r="F234" s="21">
        <v>23007.496999999999</v>
      </c>
      <c r="G234" s="21">
        <f t="shared" si="36"/>
        <v>-0.25</v>
      </c>
      <c r="H234" s="21">
        <v>22994.555</v>
      </c>
      <c r="I234" s="26">
        <f t="shared" si="37"/>
        <v>99.944000000000003</v>
      </c>
      <c r="J234" s="24"/>
      <c r="K234" s="24"/>
      <c r="L234" s="24"/>
      <c r="M234" s="24"/>
      <c r="N234" s="24"/>
      <c r="O234" s="59"/>
      <c r="P234" s="59"/>
      <c r="Q234" s="63"/>
    </row>
    <row r="235" spans="1:17">
      <c r="A235" s="376"/>
      <c r="B235" s="401"/>
      <c r="C235" s="375"/>
      <c r="D235" s="20" t="s">
        <v>105</v>
      </c>
      <c r="E235" s="21"/>
      <c r="F235" s="21"/>
      <c r="G235" s="21">
        <f t="shared" si="36"/>
        <v>0</v>
      </c>
      <c r="H235" s="21"/>
      <c r="I235" s="26" t="e">
        <f t="shared" si="37"/>
        <v>#DIV/0!</v>
      </c>
      <c r="J235" s="24"/>
      <c r="K235" s="24"/>
      <c r="L235" s="24" t="e">
        <f t="shared" si="38"/>
        <v>#DIV/0!</v>
      </c>
      <c r="M235" s="24"/>
      <c r="N235" s="24"/>
      <c r="O235" s="59"/>
      <c r="P235" s="59"/>
      <c r="Q235" s="63"/>
    </row>
    <row r="236" spans="1:17" ht="22.5">
      <c r="A236" s="376"/>
      <c r="B236" s="401"/>
      <c r="C236" s="375"/>
      <c r="D236" s="20" t="s">
        <v>104</v>
      </c>
      <c r="E236" s="21">
        <v>0</v>
      </c>
      <c r="F236" s="21">
        <v>0</v>
      </c>
      <c r="G236" s="21">
        <f t="shared" si="36"/>
        <v>0</v>
      </c>
      <c r="H236" s="21">
        <v>0</v>
      </c>
      <c r="I236" s="26" t="s">
        <v>117</v>
      </c>
      <c r="J236" s="24"/>
      <c r="K236" s="24"/>
      <c r="L236" s="24"/>
      <c r="M236" s="24"/>
      <c r="N236" s="24"/>
      <c r="O236" s="59"/>
      <c r="P236" s="59"/>
      <c r="Q236" s="63"/>
    </row>
    <row r="237" spans="1:17">
      <c r="A237" s="428"/>
      <c r="B237" s="401" t="s">
        <v>194</v>
      </c>
      <c r="C237" s="375" t="s">
        <v>195</v>
      </c>
      <c r="D237" s="20" t="s">
        <v>92</v>
      </c>
      <c r="E237" s="21">
        <f>E238+E239+E241</f>
        <v>13827.041999999999</v>
      </c>
      <c r="F237" s="21">
        <f>F238+F239+F241</f>
        <v>13827.041999999999</v>
      </c>
      <c r="G237" s="21">
        <f t="shared" si="36"/>
        <v>0</v>
      </c>
      <c r="H237" s="21">
        <f>H238+H239+H241</f>
        <v>13825.607</v>
      </c>
      <c r="I237" s="26">
        <f t="shared" ref="I237:I240" si="41">ROUND(H237/F237 *100,3)</f>
        <v>99.99</v>
      </c>
      <c r="J237" s="24">
        <v>2</v>
      </c>
      <c r="K237" s="24">
        <v>1</v>
      </c>
      <c r="L237" s="24">
        <f t="shared" ref="L237" si="42">K237*100/J237</f>
        <v>50</v>
      </c>
      <c r="M237" s="24">
        <v>1</v>
      </c>
      <c r="N237" s="24">
        <v>1</v>
      </c>
      <c r="O237" s="59">
        <v>1</v>
      </c>
      <c r="P237" s="59">
        <v>1</v>
      </c>
      <c r="Q237" s="63" t="s">
        <v>83</v>
      </c>
    </row>
    <row r="238" spans="1:17" ht="22.5">
      <c r="A238" s="429"/>
      <c r="B238" s="401"/>
      <c r="C238" s="375"/>
      <c r="D238" s="20" t="s">
        <v>94</v>
      </c>
      <c r="E238" s="21">
        <v>13550.5</v>
      </c>
      <c r="F238" s="21">
        <v>13550.5</v>
      </c>
      <c r="G238" s="21">
        <f t="shared" si="36"/>
        <v>0</v>
      </c>
      <c r="H238" s="21">
        <v>13549.093999999999</v>
      </c>
      <c r="I238" s="26">
        <f t="shared" si="41"/>
        <v>99.99</v>
      </c>
      <c r="J238" s="62"/>
      <c r="K238" s="24"/>
      <c r="L238" s="24"/>
      <c r="M238" s="24"/>
      <c r="N238" s="24"/>
      <c r="O238" s="59"/>
      <c r="P238" s="59"/>
      <c r="Q238" s="63"/>
    </row>
    <row r="239" spans="1:17">
      <c r="A239" s="429"/>
      <c r="B239" s="401"/>
      <c r="C239" s="375"/>
      <c r="D239" s="20" t="s">
        <v>93</v>
      </c>
      <c r="E239" s="21">
        <v>276.54199999999997</v>
      </c>
      <c r="F239" s="21">
        <v>276.54199999999997</v>
      </c>
      <c r="G239" s="21">
        <f t="shared" si="36"/>
        <v>0</v>
      </c>
      <c r="H239" s="21">
        <v>276.51299999999998</v>
      </c>
      <c r="I239" s="26">
        <f t="shared" si="41"/>
        <v>99.99</v>
      </c>
      <c r="J239" s="24"/>
      <c r="K239" s="24"/>
      <c r="L239" s="24"/>
      <c r="M239" s="24"/>
      <c r="N239" s="24"/>
      <c r="O239" s="59"/>
      <c r="P239" s="59"/>
      <c r="Q239" s="63"/>
    </row>
    <row r="240" spans="1:17">
      <c r="A240" s="429"/>
      <c r="B240" s="401"/>
      <c r="C240" s="375"/>
      <c r="D240" s="20" t="s">
        <v>105</v>
      </c>
      <c r="E240" s="21"/>
      <c r="F240" s="21"/>
      <c r="G240" s="21">
        <f t="shared" si="36"/>
        <v>0</v>
      </c>
      <c r="H240" s="21"/>
      <c r="I240" s="26" t="e">
        <f t="shared" si="41"/>
        <v>#DIV/0!</v>
      </c>
      <c r="J240" s="24"/>
      <c r="K240" s="24"/>
      <c r="L240" s="24" t="e">
        <f t="shared" ref="L240" si="43">K240*100/J240</f>
        <v>#DIV/0!</v>
      </c>
      <c r="M240" s="24"/>
      <c r="N240" s="24"/>
      <c r="O240" s="59"/>
      <c r="P240" s="59"/>
      <c r="Q240" s="63"/>
    </row>
    <row r="241" spans="1:17" ht="22.5">
      <c r="A241" s="430"/>
      <c r="B241" s="401"/>
      <c r="C241" s="375"/>
      <c r="D241" s="20" t="s">
        <v>104</v>
      </c>
      <c r="E241" s="21">
        <v>0</v>
      </c>
      <c r="F241" s="21">
        <v>0</v>
      </c>
      <c r="G241" s="21">
        <f t="shared" si="36"/>
        <v>0</v>
      </c>
      <c r="H241" s="21">
        <v>0</v>
      </c>
      <c r="I241" s="26" t="s">
        <v>117</v>
      </c>
      <c r="J241" s="24"/>
      <c r="K241" s="24"/>
      <c r="L241" s="24"/>
      <c r="M241" s="24"/>
      <c r="N241" s="24"/>
      <c r="O241" s="59"/>
      <c r="P241" s="59"/>
      <c r="Q241" s="63"/>
    </row>
    <row r="242" spans="1:17">
      <c r="A242" s="376">
        <v>12</v>
      </c>
      <c r="B242" s="377" t="s">
        <v>41</v>
      </c>
      <c r="C242" s="409" t="s">
        <v>202</v>
      </c>
      <c r="D242" s="64" t="s">
        <v>92</v>
      </c>
      <c r="E242" s="16">
        <f t="shared" ref="E242:F242" si="44">E247+E252+E257</f>
        <v>2497723.96</v>
      </c>
      <c r="F242" s="16">
        <f t="shared" si="44"/>
        <v>2487218.1840000004</v>
      </c>
      <c r="G242" s="16">
        <f t="shared" ref="G242" si="45">SUM(G243:G246)</f>
        <v>-10505.776</v>
      </c>
      <c r="H242" s="16">
        <f>H247+H252+H257</f>
        <v>2410958.6490000002</v>
      </c>
      <c r="I242" s="19">
        <f t="shared" si="37"/>
        <v>96.933999999999997</v>
      </c>
      <c r="J242" s="65">
        <v>24</v>
      </c>
      <c r="K242" s="65">
        <v>22</v>
      </c>
      <c r="L242" s="19">
        <f t="shared" si="38"/>
        <v>91.666666666666671</v>
      </c>
      <c r="M242" s="65">
        <v>12</v>
      </c>
      <c r="N242" s="65">
        <v>12</v>
      </c>
      <c r="O242" s="65">
        <v>24</v>
      </c>
      <c r="P242" s="65">
        <v>23</v>
      </c>
      <c r="Q242" s="379" t="s">
        <v>126</v>
      </c>
    </row>
    <row r="243" spans="1:17" ht="22.5">
      <c r="A243" s="376"/>
      <c r="B243" s="377"/>
      <c r="C243" s="409"/>
      <c r="D243" s="20" t="s">
        <v>94</v>
      </c>
      <c r="E243" s="21">
        <v>516874.5</v>
      </c>
      <c r="F243" s="21">
        <v>507313.1</v>
      </c>
      <c r="G243" s="21">
        <f t="shared" ref="G243:G245" si="46">G248+G258+G253</f>
        <v>-9561.3999999999651</v>
      </c>
      <c r="H243" s="21">
        <v>500567.70699999999</v>
      </c>
      <c r="I243" s="26">
        <f t="shared" si="37"/>
        <v>98.67</v>
      </c>
      <c r="J243" s="23">
        <v>3</v>
      </c>
      <c r="K243" s="24">
        <v>3</v>
      </c>
      <c r="L243" s="24"/>
      <c r="M243" s="24"/>
      <c r="N243" s="24"/>
      <c r="O243" s="24"/>
      <c r="P243" s="24"/>
      <c r="Q243" s="380"/>
    </row>
    <row r="244" spans="1:17">
      <c r="A244" s="376"/>
      <c r="B244" s="377"/>
      <c r="C244" s="409"/>
      <c r="D244" s="20" t="s">
        <v>93</v>
      </c>
      <c r="E244" s="21">
        <v>1954148.56</v>
      </c>
      <c r="F244" s="21">
        <v>1953204.1839999999</v>
      </c>
      <c r="G244" s="21">
        <f t="shared" si="46"/>
        <v>-944.37600000003476</v>
      </c>
      <c r="H244" s="21">
        <v>1883690.0419999999</v>
      </c>
      <c r="I244" s="26">
        <f t="shared" si="37"/>
        <v>96.441000000000003</v>
      </c>
      <c r="J244" s="24"/>
      <c r="K244" s="24"/>
      <c r="L244" s="24"/>
      <c r="M244" s="24"/>
      <c r="N244" s="24"/>
      <c r="O244" s="24"/>
      <c r="P244" s="24"/>
      <c r="Q244" s="380"/>
    </row>
    <row r="245" spans="1:17">
      <c r="A245" s="376"/>
      <c r="B245" s="377"/>
      <c r="C245" s="409"/>
      <c r="D245" s="20" t="s">
        <v>105</v>
      </c>
      <c r="E245" s="21">
        <v>24700.9</v>
      </c>
      <c r="F245" s="21">
        <v>24700.9</v>
      </c>
      <c r="G245" s="21">
        <f t="shared" si="46"/>
        <v>0</v>
      </c>
      <c r="H245" s="21">
        <v>24700.9</v>
      </c>
      <c r="I245" s="26">
        <f t="shared" si="37"/>
        <v>100</v>
      </c>
      <c r="J245" s="24"/>
      <c r="K245" s="24"/>
      <c r="L245" s="24"/>
      <c r="M245" s="24"/>
      <c r="N245" s="24"/>
      <c r="O245" s="24"/>
      <c r="P245" s="24"/>
      <c r="Q245" s="380"/>
    </row>
    <row r="246" spans="1:17" ht="22.5">
      <c r="A246" s="376"/>
      <c r="B246" s="377"/>
      <c r="C246" s="409"/>
      <c r="D246" s="20" t="s">
        <v>104</v>
      </c>
      <c r="E246" s="21">
        <f>E251+E261+E256</f>
        <v>2000</v>
      </c>
      <c r="F246" s="21">
        <f t="shared" ref="F246:H246" si="47">F251+F261+F256</f>
        <v>2000</v>
      </c>
      <c r="G246" s="21">
        <f t="shared" si="47"/>
        <v>0</v>
      </c>
      <c r="H246" s="21">
        <f t="shared" si="47"/>
        <v>2000</v>
      </c>
      <c r="I246" s="26">
        <f t="shared" si="37"/>
        <v>100</v>
      </c>
      <c r="J246" s="24"/>
      <c r="K246" s="24"/>
      <c r="L246" s="24"/>
      <c r="M246" s="24"/>
      <c r="N246" s="24"/>
      <c r="O246" s="24"/>
      <c r="P246" s="24"/>
      <c r="Q246" s="381"/>
    </row>
    <row r="247" spans="1:17">
      <c r="A247" s="376"/>
      <c r="B247" s="401" t="s">
        <v>42</v>
      </c>
      <c r="C247" s="370" t="s">
        <v>202</v>
      </c>
      <c r="D247" s="8" t="s">
        <v>92</v>
      </c>
      <c r="E247" s="21">
        <f>SUM(E248:E250)</f>
        <v>1755071.905</v>
      </c>
      <c r="F247" s="21">
        <f t="shared" ref="F247:H247" si="48">SUM(F248:F251)</f>
        <v>1733665.2790000001</v>
      </c>
      <c r="G247" s="21">
        <f t="shared" si="36"/>
        <v>-21406.625999999931</v>
      </c>
      <c r="H247" s="21">
        <f t="shared" si="48"/>
        <v>1658917.075</v>
      </c>
      <c r="I247" s="26">
        <f t="shared" si="37"/>
        <v>95.688000000000002</v>
      </c>
      <c r="J247" s="24">
        <v>10</v>
      </c>
      <c r="K247" s="24">
        <v>9</v>
      </c>
      <c r="L247" s="26">
        <f t="shared" si="38"/>
        <v>90</v>
      </c>
      <c r="M247" s="24">
        <v>6</v>
      </c>
      <c r="N247" s="24">
        <v>6</v>
      </c>
      <c r="O247" s="24">
        <v>12</v>
      </c>
      <c r="P247" s="24">
        <v>12</v>
      </c>
      <c r="Q247" s="27" t="s">
        <v>83</v>
      </c>
    </row>
    <row r="248" spans="1:17" ht="22.5">
      <c r="A248" s="376"/>
      <c r="B248" s="401"/>
      <c r="C248" s="370"/>
      <c r="D248" s="20" t="s">
        <v>94</v>
      </c>
      <c r="E248" s="21">
        <v>503374.8</v>
      </c>
      <c r="F248" s="21">
        <v>493813.4</v>
      </c>
      <c r="G248" s="21">
        <f t="shared" si="36"/>
        <v>-9561.3999999999651</v>
      </c>
      <c r="H248" s="21">
        <v>487068.00699999998</v>
      </c>
      <c r="I248" s="26">
        <f t="shared" si="37"/>
        <v>98.634</v>
      </c>
      <c r="J248" s="24"/>
      <c r="K248" s="24"/>
      <c r="L248" s="24"/>
      <c r="M248" s="24"/>
      <c r="N248" s="24"/>
      <c r="O248" s="24"/>
      <c r="P248" s="24"/>
      <c r="Q248" s="27"/>
    </row>
    <row r="249" spans="1:17">
      <c r="A249" s="376"/>
      <c r="B249" s="401"/>
      <c r="C249" s="370"/>
      <c r="D249" s="20" t="s">
        <v>93</v>
      </c>
      <c r="E249" s="21">
        <v>1226996.2050000001</v>
      </c>
      <c r="F249" s="21">
        <v>1215150.9790000001</v>
      </c>
      <c r="G249" s="21">
        <f t="shared" si="36"/>
        <v>-11845.226000000024</v>
      </c>
      <c r="H249" s="21">
        <v>1147148.1680000001</v>
      </c>
      <c r="I249" s="26">
        <f t="shared" si="37"/>
        <v>94.403999999999996</v>
      </c>
      <c r="J249" s="24"/>
      <c r="K249" s="24"/>
      <c r="L249" s="24"/>
      <c r="M249" s="24"/>
      <c r="N249" s="24"/>
      <c r="O249" s="24"/>
      <c r="P249" s="24"/>
      <c r="Q249" s="27"/>
    </row>
    <row r="250" spans="1:17">
      <c r="A250" s="376"/>
      <c r="B250" s="401"/>
      <c r="C250" s="370"/>
      <c r="D250" s="20" t="s">
        <v>105</v>
      </c>
      <c r="E250" s="21">
        <v>24700.9</v>
      </c>
      <c r="F250" s="21">
        <v>24700.9</v>
      </c>
      <c r="G250" s="21">
        <f t="shared" si="36"/>
        <v>0</v>
      </c>
      <c r="H250" s="21">
        <v>24700.9</v>
      </c>
      <c r="I250" s="29">
        <f t="shared" si="37"/>
        <v>100</v>
      </c>
      <c r="J250" s="24"/>
      <c r="K250" s="24"/>
      <c r="L250" s="24"/>
      <c r="M250" s="24"/>
      <c r="N250" s="24"/>
      <c r="O250" s="24"/>
      <c r="P250" s="24"/>
      <c r="Q250" s="27"/>
    </row>
    <row r="251" spans="1:17" ht="22.5">
      <c r="A251" s="376"/>
      <c r="B251" s="401"/>
      <c r="C251" s="370"/>
      <c r="D251" s="20" t="s">
        <v>104</v>
      </c>
      <c r="E251" s="21">
        <v>0</v>
      </c>
      <c r="F251" s="21">
        <v>0</v>
      </c>
      <c r="G251" s="21">
        <f t="shared" si="36"/>
        <v>0</v>
      </c>
      <c r="H251" s="21">
        <v>0</v>
      </c>
      <c r="I251" s="26" t="s">
        <v>117</v>
      </c>
      <c r="J251" s="24"/>
      <c r="K251" s="24"/>
      <c r="L251" s="24"/>
      <c r="M251" s="24"/>
      <c r="N251" s="24"/>
      <c r="O251" s="24"/>
      <c r="P251" s="24"/>
      <c r="Q251" s="27"/>
    </row>
    <row r="252" spans="1:17">
      <c r="A252" s="376"/>
      <c r="B252" s="401" t="s">
        <v>137</v>
      </c>
      <c r="C252" s="370" t="s">
        <v>202</v>
      </c>
      <c r="D252" s="8" t="s">
        <v>92</v>
      </c>
      <c r="E252" s="21">
        <f t="shared" ref="E252:H252" si="49">SUM(E253:E256)</f>
        <v>729048.45399999991</v>
      </c>
      <c r="F252" s="21">
        <f t="shared" si="49"/>
        <v>737281.4439999999</v>
      </c>
      <c r="G252" s="21">
        <f t="shared" si="36"/>
        <v>8232.9899999999907</v>
      </c>
      <c r="H252" s="21">
        <f t="shared" si="49"/>
        <v>735844.625</v>
      </c>
      <c r="I252" s="26">
        <f t="shared" si="37"/>
        <v>99.805000000000007</v>
      </c>
      <c r="J252" s="24">
        <v>8</v>
      </c>
      <c r="K252" s="24">
        <v>8</v>
      </c>
      <c r="L252" s="29">
        <f t="shared" si="38"/>
        <v>100</v>
      </c>
      <c r="M252" s="24">
        <v>4</v>
      </c>
      <c r="N252" s="24">
        <v>4</v>
      </c>
      <c r="O252" s="24">
        <v>11</v>
      </c>
      <c r="P252" s="24">
        <v>11</v>
      </c>
      <c r="Q252" s="27" t="s">
        <v>83</v>
      </c>
    </row>
    <row r="253" spans="1:17" ht="22.5">
      <c r="A253" s="376"/>
      <c r="B253" s="401"/>
      <c r="C253" s="370"/>
      <c r="D253" s="20" t="s">
        <v>94</v>
      </c>
      <c r="E253" s="21">
        <v>13499.7</v>
      </c>
      <c r="F253" s="21">
        <v>13499.7</v>
      </c>
      <c r="G253" s="21">
        <f t="shared" si="36"/>
        <v>0</v>
      </c>
      <c r="H253" s="21">
        <v>13499.7</v>
      </c>
      <c r="I253" s="26">
        <f t="shared" si="37"/>
        <v>100</v>
      </c>
      <c r="J253" s="24"/>
      <c r="K253" s="24"/>
      <c r="L253" s="24"/>
      <c r="M253" s="24"/>
      <c r="N253" s="24"/>
      <c r="O253" s="24"/>
      <c r="P253" s="24"/>
      <c r="Q253" s="30"/>
    </row>
    <row r="254" spans="1:17">
      <c r="A254" s="376"/>
      <c r="B254" s="401"/>
      <c r="C254" s="370"/>
      <c r="D254" s="20" t="s">
        <v>93</v>
      </c>
      <c r="E254" s="21">
        <v>713548.75399999996</v>
      </c>
      <c r="F254" s="21">
        <v>721781.74399999995</v>
      </c>
      <c r="G254" s="21">
        <f t="shared" si="36"/>
        <v>8232.9899999999907</v>
      </c>
      <c r="H254" s="21">
        <v>720344.92500000005</v>
      </c>
      <c r="I254" s="26">
        <f t="shared" si="37"/>
        <v>99.801000000000002</v>
      </c>
      <c r="J254" s="24"/>
      <c r="K254" s="24"/>
      <c r="L254" s="24"/>
      <c r="M254" s="24"/>
      <c r="N254" s="24"/>
      <c r="O254" s="24"/>
      <c r="P254" s="24"/>
      <c r="Q254" s="30"/>
    </row>
    <row r="255" spans="1:17" ht="22.5">
      <c r="A255" s="376"/>
      <c r="B255" s="401"/>
      <c r="C255" s="370"/>
      <c r="D255" s="20" t="s">
        <v>120</v>
      </c>
      <c r="E255" s="21">
        <v>0</v>
      </c>
      <c r="F255" s="21">
        <v>0</v>
      </c>
      <c r="G255" s="21">
        <f t="shared" si="36"/>
        <v>0</v>
      </c>
      <c r="H255" s="21">
        <v>0</v>
      </c>
      <c r="I255" s="26" t="s">
        <v>117</v>
      </c>
      <c r="J255" s="24"/>
      <c r="K255" s="24"/>
      <c r="L255" s="24"/>
      <c r="M255" s="24"/>
      <c r="N255" s="24"/>
      <c r="O255" s="24"/>
      <c r="P255" s="24"/>
      <c r="Q255" s="30"/>
    </row>
    <row r="256" spans="1:17" ht="22.5">
      <c r="A256" s="376"/>
      <c r="B256" s="401"/>
      <c r="C256" s="370"/>
      <c r="D256" s="20" t="s">
        <v>104</v>
      </c>
      <c r="E256" s="21">
        <v>2000</v>
      </c>
      <c r="F256" s="21">
        <v>2000</v>
      </c>
      <c r="G256" s="21">
        <f t="shared" ref="G256:H304" si="50">F256-E256</f>
        <v>0</v>
      </c>
      <c r="H256" s="21">
        <v>2000</v>
      </c>
      <c r="I256" s="29">
        <f t="shared" si="37"/>
        <v>100</v>
      </c>
      <c r="J256" s="24"/>
      <c r="K256" s="24"/>
      <c r="L256" s="24"/>
      <c r="M256" s="24"/>
      <c r="N256" s="24"/>
      <c r="O256" s="24"/>
      <c r="P256" s="24"/>
      <c r="Q256" s="30"/>
    </row>
    <row r="257" spans="1:17">
      <c r="A257" s="376"/>
      <c r="B257" s="401" t="s">
        <v>43</v>
      </c>
      <c r="C257" s="370" t="s">
        <v>202</v>
      </c>
      <c r="D257" s="8" t="s">
        <v>92</v>
      </c>
      <c r="E257" s="21">
        <f t="shared" ref="E257:H257" si="51">SUM(E258:E261)</f>
        <v>13603.601000000001</v>
      </c>
      <c r="F257" s="21">
        <f t="shared" si="51"/>
        <v>16271.460999999999</v>
      </c>
      <c r="G257" s="21">
        <f t="shared" si="50"/>
        <v>2667.8599999999988</v>
      </c>
      <c r="H257" s="21">
        <f t="shared" si="51"/>
        <v>16196.949000000001</v>
      </c>
      <c r="I257" s="26">
        <f t="shared" si="37"/>
        <v>99.542000000000002</v>
      </c>
      <c r="J257" s="24">
        <v>3</v>
      </c>
      <c r="K257" s="24">
        <v>2</v>
      </c>
      <c r="L257" s="26">
        <f t="shared" si="38"/>
        <v>66.666666666666671</v>
      </c>
      <c r="M257" s="24">
        <v>2</v>
      </c>
      <c r="N257" s="24">
        <v>2</v>
      </c>
      <c r="O257" s="24">
        <v>1</v>
      </c>
      <c r="P257" s="24">
        <v>0</v>
      </c>
      <c r="Q257" s="30" t="s">
        <v>83</v>
      </c>
    </row>
    <row r="258" spans="1:17" ht="22.5">
      <c r="A258" s="376"/>
      <c r="B258" s="401"/>
      <c r="C258" s="370"/>
      <c r="D258" s="20" t="s">
        <v>94</v>
      </c>
      <c r="E258" s="21">
        <v>0</v>
      </c>
      <c r="F258" s="21">
        <v>0</v>
      </c>
      <c r="G258" s="21">
        <f t="shared" si="50"/>
        <v>0</v>
      </c>
      <c r="H258" s="21">
        <v>0</v>
      </c>
      <c r="I258" s="26" t="s">
        <v>117</v>
      </c>
      <c r="J258" s="34"/>
      <c r="K258" s="34"/>
      <c r="L258" s="24"/>
      <c r="M258" s="34"/>
      <c r="N258" s="34"/>
      <c r="O258" s="34"/>
      <c r="P258" s="34"/>
      <c r="Q258" s="55"/>
    </row>
    <row r="259" spans="1:17">
      <c r="A259" s="376"/>
      <c r="B259" s="401"/>
      <c r="C259" s="370"/>
      <c r="D259" s="20" t="s">
        <v>93</v>
      </c>
      <c r="E259" s="21">
        <v>13603.601000000001</v>
      </c>
      <c r="F259" s="21">
        <v>16271.460999999999</v>
      </c>
      <c r="G259" s="21">
        <f t="shared" si="50"/>
        <v>2667.8599999999988</v>
      </c>
      <c r="H259" s="21">
        <v>16196.949000000001</v>
      </c>
      <c r="I259" s="26">
        <f t="shared" si="37"/>
        <v>99.542000000000002</v>
      </c>
      <c r="J259" s="34"/>
      <c r="K259" s="34"/>
      <c r="L259" s="24"/>
      <c r="M259" s="34"/>
      <c r="N259" s="34"/>
      <c r="O259" s="34"/>
      <c r="P259" s="34"/>
      <c r="Q259" s="55"/>
    </row>
    <row r="260" spans="1:17" ht="22.5">
      <c r="A260" s="376"/>
      <c r="B260" s="401"/>
      <c r="C260" s="370"/>
      <c r="D260" s="20" t="s">
        <v>120</v>
      </c>
      <c r="E260" s="21">
        <v>0</v>
      </c>
      <c r="F260" s="21">
        <v>0</v>
      </c>
      <c r="G260" s="21">
        <f t="shared" si="50"/>
        <v>0</v>
      </c>
      <c r="H260" s="21">
        <v>0</v>
      </c>
      <c r="I260" s="26" t="s">
        <v>117</v>
      </c>
      <c r="J260" s="34"/>
      <c r="K260" s="34"/>
      <c r="L260" s="24"/>
      <c r="M260" s="34"/>
      <c r="N260" s="34"/>
      <c r="O260" s="34"/>
      <c r="P260" s="34"/>
      <c r="Q260" s="55"/>
    </row>
    <row r="261" spans="1:17" ht="22.5">
      <c r="A261" s="376"/>
      <c r="B261" s="401"/>
      <c r="C261" s="370"/>
      <c r="D261" s="20" t="s">
        <v>104</v>
      </c>
      <c r="E261" s="21">
        <v>0</v>
      </c>
      <c r="F261" s="21">
        <v>0</v>
      </c>
      <c r="G261" s="21">
        <f t="shared" si="50"/>
        <v>0</v>
      </c>
      <c r="H261" s="21">
        <v>0</v>
      </c>
      <c r="I261" s="26"/>
      <c r="J261" s="34"/>
      <c r="K261" s="34"/>
      <c r="L261" s="24"/>
      <c r="M261" s="34"/>
      <c r="N261" s="34"/>
      <c r="O261" s="34"/>
      <c r="P261" s="34"/>
      <c r="Q261" s="56"/>
    </row>
    <row r="262" spans="1:17">
      <c r="A262" s="376">
        <v>13</v>
      </c>
      <c r="B262" s="377" t="s">
        <v>44</v>
      </c>
      <c r="C262" s="378" t="s">
        <v>196</v>
      </c>
      <c r="D262" s="15" t="s">
        <v>92</v>
      </c>
      <c r="E262" s="16">
        <f>E267+E272+E276+E281</f>
        <v>753446.51100000006</v>
      </c>
      <c r="F262" s="16">
        <f>F267+F272+F276+F281</f>
        <v>757938.527</v>
      </c>
      <c r="G262" s="16">
        <f t="shared" si="50"/>
        <v>4492.0159999999451</v>
      </c>
      <c r="H262" s="16">
        <f>H267+H272+H276+H283</f>
        <v>757895.30499999993</v>
      </c>
      <c r="I262" s="19">
        <f t="shared" ref="I262:I264" si="52">ROUND(H262/F262 *100,3)</f>
        <v>99.994</v>
      </c>
      <c r="J262" s="48">
        <v>12</v>
      </c>
      <c r="K262" s="48">
        <v>12</v>
      </c>
      <c r="L262" s="66">
        <f t="shared" si="38"/>
        <v>100</v>
      </c>
      <c r="M262" s="48">
        <v>7</v>
      </c>
      <c r="N262" s="48">
        <v>7</v>
      </c>
      <c r="O262" s="48">
        <v>16</v>
      </c>
      <c r="P262" s="48">
        <v>16</v>
      </c>
      <c r="Q262" s="379" t="s">
        <v>126</v>
      </c>
    </row>
    <row r="263" spans="1:17" ht="22.5">
      <c r="A263" s="376"/>
      <c r="B263" s="377"/>
      <c r="C263" s="378"/>
      <c r="D263" s="20" t="s">
        <v>94</v>
      </c>
      <c r="E263" s="21">
        <f t="shared" ref="E263:F263" si="53">E273+E268</f>
        <v>0</v>
      </c>
      <c r="F263" s="21">
        <f t="shared" si="53"/>
        <v>0</v>
      </c>
      <c r="G263" s="21">
        <f t="shared" si="50"/>
        <v>0</v>
      </c>
      <c r="H263" s="21">
        <f t="shared" ref="H263" si="54">H273+H268</f>
        <v>0</v>
      </c>
      <c r="I263" s="26" t="s">
        <v>197</v>
      </c>
      <c r="J263" s="67">
        <v>2</v>
      </c>
      <c r="K263" s="59">
        <v>2</v>
      </c>
      <c r="L263" s="59"/>
      <c r="M263" s="59"/>
      <c r="N263" s="59"/>
      <c r="O263" s="59"/>
      <c r="P263" s="59"/>
      <c r="Q263" s="380"/>
    </row>
    <row r="264" spans="1:17">
      <c r="A264" s="376"/>
      <c r="B264" s="377"/>
      <c r="C264" s="378"/>
      <c r="D264" s="20" t="s">
        <v>93</v>
      </c>
      <c r="E264" s="21">
        <f>E269+E278+E283</f>
        <v>646459.4040000001</v>
      </c>
      <c r="F264" s="21">
        <f>F269+F278+F283</f>
        <v>650951.42000000004</v>
      </c>
      <c r="G264" s="21">
        <f t="shared" si="50"/>
        <v>4492.0159999999451</v>
      </c>
      <c r="H264" s="21">
        <f>H269+H278+H283</f>
        <v>650908.19800000009</v>
      </c>
      <c r="I264" s="26">
        <f t="shared" si="52"/>
        <v>99.992999999999995</v>
      </c>
      <c r="J264" s="59"/>
      <c r="K264" s="59"/>
      <c r="L264" s="59"/>
      <c r="M264" s="59"/>
      <c r="N264" s="59"/>
      <c r="O264" s="59"/>
      <c r="P264" s="59"/>
      <c r="Q264" s="380"/>
    </row>
    <row r="265" spans="1:17" ht="22.5">
      <c r="A265" s="376"/>
      <c r="B265" s="377"/>
      <c r="C265" s="378"/>
      <c r="D265" s="20" t="s">
        <v>104</v>
      </c>
      <c r="E265" s="21">
        <f>E270+E279+E285</f>
        <v>0</v>
      </c>
      <c r="F265" s="21">
        <f>F270+F279+F285</f>
        <v>0</v>
      </c>
      <c r="G265" s="21">
        <f t="shared" si="50"/>
        <v>0</v>
      </c>
      <c r="H265" s="21">
        <f>H270+H279+H285</f>
        <v>0</v>
      </c>
      <c r="I265" s="26" t="s">
        <v>117</v>
      </c>
      <c r="J265" s="59"/>
      <c r="K265" s="59"/>
      <c r="L265" s="59"/>
      <c r="M265" s="59"/>
      <c r="N265" s="59"/>
      <c r="O265" s="59"/>
      <c r="P265" s="59"/>
      <c r="Q265" s="380"/>
    </row>
    <row r="266" spans="1:17">
      <c r="A266" s="376"/>
      <c r="B266" s="377"/>
      <c r="C266" s="378"/>
      <c r="D266" s="20" t="s">
        <v>105</v>
      </c>
      <c r="E266" s="21">
        <f>E271+E280+E284</f>
        <v>106987.107</v>
      </c>
      <c r="F266" s="21">
        <f>F271+F280+F284</f>
        <v>106987.107</v>
      </c>
      <c r="G266" s="21">
        <f t="shared" si="50"/>
        <v>0</v>
      </c>
      <c r="H266" s="37">
        <f>H271+H280+H284</f>
        <v>106987.107</v>
      </c>
      <c r="I266" s="26">
        <f t="shared" ref="I266:I283" si="55">H266/F266*100</f>
        <v>100</v>
      </c>
      <c r="J266" s="59"/>
      <c r="K266" s="59"/>
      <c r="L266" s="59"/>
      <c r="M266" s="59"/>
      <c r="N266" s="59"/>
      <c r="O266" s="59"/>
      <c r="P266" s="59"/>
      <c r="Q266" s="381"/>
    </row>
    <row r="267" spans="1:17">
      <c r="A267" s="376"/>
      <c r="B267" s="401" t="s">
        <v>45</v>
      </c>
      <c r="C267" s="375" t="s">
        <v>196</v>
      </c>
      <c r="D267" s="20" t="s">
        <v>92</v>
      </c>
      <c r="E267" s="21">
        <f>E268+E269</f>
        <v>191858.42600000001</v>
      </c>
      <c r="F267" s="21">
        <f>F268+F269</f>
        <v>191658.42600000001</v>
      </c>
      <c r="G267" s="21">
        <f t="shared" si="50"/>
        <v>-200</v>
      </c>
      <c r="H267" s="21">
        <f>H268+H269</f>
        <v>191658.42499999999</v>
      </c>
      <c r="I267" s="26">
        <f t="shared" si="55"/>
        <v>99.999999478238422</v>
      </c>
      <c r="J267" s="59">
        <v>7</v>
      </c>
      <c r="K267" s="59">
        <v>7</v>
      </c>
      <c r="L267" s="59">
        <f t="shared" si="38"/>
        <v>100</v>
      </c>
      <c r="M267" s="59">
        <v>5</v>
      </c>
      <c r="N267" s="59">
        <v>5</v>
      </c>
      <c r="O267" s="59">
        <v>12</v>
      </c>
      <c r="P267" s="59">
        <v>12</v>
      </c>
      <c r="Q267" s="27" t="s">
        <v>83</v>
      </c>
    </row>
    <row r="268" spans="1:17" ht="22.5">
      <c r="A268" s="376"/>
      <c r="B268" s="401"/>
      <c r="C268" s="375"/>
      <c r="D268" s="20" t="s">
        <v>94</v>
      </c>
      <c r="E268" s="21">
        <v>0</v>
      </c>
      <c r="F268" s="21">
        <v>0</v>
      </c>
      <c r="G268" s="21">
        <f t="shared" si="50"/>
        <v>0</v>
      </c>
      <c r="H268" s="21">
        <v>0</v>
      </c>
      <c r="I268" s="26" t="s">
        <v>117</v>
      </c>
      <c r="J268" s="59"/>
      <c r="K268" s="59"/>
      <c r="L268" s="59"/>
      <c r="M268" s="59"/>
      <c r="N268" s="59"/>
      <c r="O268" s="59"/>
      <c r="P268" s="59"/>
      <c r="Q268" s="27"/>
    </row>
    <row r="269" spans="1:17">
      <c r="A269" s="376"/>
      <c r="B269" s="401"/>
      <c r="C269" s="375"/>
      <c r="D269" s="20" t="s">
        <v>93</v>
      </c>
      <c r="E269" s="21">
        <v>191858.42600000001</v>
      </c>
      <c r="F269" s="21">
        <v>191658.42600000001</v>
      </c>
      <c r="G269" s="21">
        <f t="shared" si="50"/>
        <v>-200</v>
      </c>
      <c r="H269" s="21">
        <v>191658.42499999999</v>
      </c>
      <c r="I269" s="26">
        <f t="shared" si="55"/>
        <v>99.999999478238422</v>
      </c>
      <c r="J269" s="59"/>
      <c r="K269" s="59"/>
      <c r="L269" s="59"/>
      <c r="M269" s="59"/>
      <c r="N269" s="59"/>
      <c r="O269" s="59"/>
      <c r="P269" s="59"/>
      <c r="Q269" s="27"/>
    </row>
    <row r="270" spans="1:17" ht="22.5">
      <c r="A270" s="376"/>
      <c r="B270" s="401"/>
      <c r="C270" s="375"/>
      <c r="D270" s="20" t="s">
        <v>104</v>
      </c>
      <c r="E270" s="21">
        <v>0</v>
      </c>
      <c r="F270" s="21">
        <v>0</v>
      </c>
      <c r="G270" s="21">
        <f t="shared" si="50"/>
        <v>0</v>
      </c>
      <c r="H270" s="21">
        <v>0</v>
      </c>
      <c r="I270" s="26" t="s">
        <v>117</v>
      </c>
      <c r="J270" s="59"/>
      <c r="K270" s="59"/>
      <c r="L270" s="59"/>
      <c r="M270" s="59"/>
      <c r="N270" s="59"/>
      <c r="O270" s="59"/>
      <c r="P270" s="59"/>
      <c r="Q270" s="27"/>
    </row>
    <row r="271" spans="1:17">
      <c r="A271" s="376"/>
      <c r="B271" s="401"/>
      <c r="C271" s="375"/>
      <c r="D271" s="20" t="s">
        <v>105</v>
      </c>
      <c r="E271" s="21">
        <v>0</v>
      </c>
      <c r="F271" s="21">
        <v>0</v>
      </c>
      <c r="G271" s="21">
        <f t="shared" si="50"/>
        <v>0</v>
      </c>
      <c r="H271" s="21">
        <v>0</v>
      </c>
      <c r="I271" s="26" t="s">
        <v>117</v>
      </c>
      <c r="J271" s="59"/>
      <c r="K271" s="59"/>
      <c r="L271" s="59"/>
      <c r="M271" s="59"/>
      <c r="N271" s="59"/>
      <c r="O271" s="59"/>
      <c r="P271" s="59"/>
      <c r="Q271" s="27"/>
    </row>
    <row r="272" spans="1:17">
      <c r="A272" s="376"/>
      <c r="B272" s="401" t="s">
        <v>46</v>
      </c>
      <c r="C272" s="375" t="s">
        <v>38</v>
      </c>
      <c r="D272" s="20" t="s">
        <v>92</v>
      </c>
      <c r="E272" s="21">
        <f>E273+E274</f>
        <v>0</v>
      </c>
      <c r="F272" s="21">
        <f>F273+F274</f>
        <v>0</v>
      </c>
      <c r="G272" s="21">
        <f t="shared" si="50"/>
        <v>0</v>
      </c>
      <c r="H272" s="21">
        <f>H273+H274</f>
        <v>0</v>
      </c>
      <c r="I272" s="26" t="s">
        <v>117</v>
      </c>
      <c r="J272" s="59"/>
      <c r="K272" s="59"/>
      <c r="L272" s="59"/>
      <c r="M272" s="59"/>
      <c r="N272" s="59"/>
      <c r="O272" s="59"/>
      <c r="P272" s="59"/>
      <c r="Q272" s="27" t="s">
        <v>83</v>
      </c>
    </row>
    <row r="273" spans="1:17" ht="22.5">
      <c r="A273" s="376"/>
      <c r="B273" s="401"/>
      <c r="C273" s="375"/>
      <c r="D273" s="20" t="s">
        <v>94</v>
      </c>
      <c r="E273" s="21">
        <v>0</v>
      </c>
      <c r="F273" s="21">
        <v>0</v>
      </c>
      <c r="G273" s="21">
        <f t="shared" si="50"/>
        <v>0</v>
      </c>
      <c r="H273" s="21">
        <v>0</v>
      </c>
      <c r="I273" s="26" t="s">
        <v>117</v>
      </c>
      <c r="J273" s="59"/>
      <c r="K273" s="59"/>
      <c r="L273" s="59"/>
      <c r="M273" s="59"/>
      <c r="N273" s="59"/>
      <c r="O273" s="59"/>
      <c r="P273" s="59"/>
      <c r="Q273" s="27"/>
    </row>
    <row r="274" spans="1:17">
      <c r="A274" s="376"/>
      <c r="B274" s="401"/>
      <c r="C274" s="375"/>
      <c r="D274" s="20" t="s">
        <v>93</v>
      </c>
      <c r="E274" s="21">
        <v>0</v>
      </c>
      <c r="F274" s="21">
        <v>0</v>
      </c>
      <c r="G274" s="21">
        <f t="shared" si="50"/>
        <v>0</v>
      </c>
      <c r="H274" s="21">
        <v>0</v>
      </c>
      <c r="I274" s="26" t="s">
        <v>117</v>
      </c>
      <c r="J274" s="59"/>
      <c r="K274" s="59"/>
      <c r="L274" s="59"/>
      <c r="M274" s="59"/>
      <c r="N274" s="59"/>
      <c r="O274" s="59"/>
      <c r="P274" s="59"/>
      <c r="Q274" s="27"/>
    </row>
    <row r="275" spans="1:17" ht="22.5">
      <c r="A275" s="376"/>
      <c r="B275" s="401"/>
      <c r="C275" s="375"/>
      <c r="D275" s="20" t="s">
        <v>104</v>
      </c>
      <c r="E275" s="21">
        <v>0</v>
      </c>
      <c r="F275" s="21">
        <v>0</v>
      </c>
      <c r="G275" s="21">
        <f t="shared" si="50"/>
        <v>0</v>
      </c>
      <c r="H275" s="21">
        <v>0</v>
      </c>
      <c r="I275" s="26" t="s">
        <v>117</v>
      </c>
      <c r="J275" s="59"/>
      <c r="K275" s="59"/>
      <c r="L275" s="59"/>
      <c r="M275" s="59"/>
      <c r="N275" s="59"/>
      <c r="O275" s="59"/>
      <c r="P275" s="59"/>
      <c r="Q275" s="27"/>
    </row>
    <row r="276" spans="1:17">
      <c r="A276" s="376"/>
      <c r="B276" s="401" t="s">
        <v>47</v>
      </c>
      <c r="C276" s="375" t="s">
        <v>196</v>
      </c>
      <c r="D276" s="20" t="s">
        <v>92</v>
      </c>
      <c r="E276" s="21">
        <f>E278+E280</f>
        <v>548469.81200000003</v>
      </c>
      <c r="F276" s="21">
        <f>F278+F280</f>
        <v>547586.31200000003</v>
      </c>
      <c r="G276" s="21">
        <f t="shared" si="50"/>
        <v>-883.5</v>
      </c>
      <c r="H276" s="21">
        <f>H277+H278+H280</f>
        <v>547583.49199999997</v>
      </c>
      <c r="I276" s="26">
        <f t="shared" si="55"/>
        <v>99.999485012693285</v>
      </c>
      <c r="J276" s="59">
        <v>2</v>
      </c>
      <c r="K276" s="59">
        <v>2</v>
      </c>
      <c r="L276" s="59">
        <f t="shared" si="38"/>
        <v>100</v>
      </c>
      <c r="M276" s="59">
        <v>1</v>
      </c>
      <c r="N276" s="59">
        <v>1</v>
      </c>
      <c r="O276" s="59">
        <v>3</v>
      </c>
      <c r="P276" s="59">
        <v>3</v>
      </c>
      <c r="Q276" s="27" t="s">
        <v>83</v>
      </c>
    </row>
    <row r="277" spans="1:17" ht="22.5">
      <c r="A277" s="376"/>
      <c r="B277" s="401"/>
      <c r="C277" s="375"/>
      <c r="D277" s="20" t="s">
        <v>94</v>
      </c>
      <c r="E277" s="21">
        <v>0</v>
      </c>
      <c r="F277" s="21">
        <v>0</v>
      </c>
      <c r="G277" s="21">
        <f t="shared" si="50"/>
        <v>0</v>
      </c>
      <c r="H277" s="21">
        <v>0</v>
      </c>
      <c r="I277" s="26" t="s">
        <v>117</v>
      </c>
      <c r="J277" s="59"/>
      <c r="K277" s="59"/>
      <c r="L277" s="59"/>
      <c r="M277" s="59"/>
      <c r="N277" s="59"/>
      <c r="O277" s="59"/>
      <c r="P277" s="59"/>
      <c r="Q277" s="30"/>
    </row>
    <row r="278" spans="1:17">
      <c r="A278" s="376"/>
      <c r="B278" s="401"/>
      <c r="C278" s="375"/>
      <c r="D278" s="20" t="s">
        <v>93</v>
      </c>
      <c r="E278" s="21">
        <v>441482.70500000002</v>
      </c>
      <c r="F278" s="21">
        <v>440599.20500000002</v>
      </c>
      <c r="G278" s="21">
        <f t="shared" si="50"/>
        <v>-883.5</v>
      </c>
      <c r="H278" s="21">
        <v>440596.38500000001</v>
      </c>
      <c r="I278" s="26">
        <f t="shared" si="55"/>
        <v>99.999359962531017</v>
      </c>
      <c r="J278" s="59"/>
      <c r="K278" s="59"/>
      <c r="L278" s="59"/>
      <c r="M278" s="59"/>
      <c r="N278" s="59"/>
      <c r="O278" s="59"/>
      <c r="P278" s="59"/>
      <c r="Q278" s="30"/>
    </row>
    <row r="279" spans="1:17" ht="22.5">
      <c r="A279" s="376"/>
      <c r="B279" s="401"/>
      <c r="C279" s="375"/>
      <c r="D279" s="20" t="s">
        <v>104</v>
      </c>
      <c r="E279" s="21"/>
      <c r="F279" s="21"/>
      <c r="G279" s="21">
        <f t="shared" si="50"/>
        <v>0</v>
      </c>
      <c r="H279" s="21"/>
      <c r="I279" s="26" t="s">
        <v>117</v>
      </c>
      <c r="J279" s="59"/>
      <c r="K279" s="59"/>
      <c r="L279" s="59"/>
      <c r="M279" s="59"/>
      <c r="N279" s="59"/>
      <c r="O279" s="59"/>
      <c r="P279" s="59"/>
      <c r="Q279" s="30"/>
    </row>
    <row r="280" spans="1:17">
      <c r="A280" s="376"/>
      <c r="B280" s="401"/>
      <c r="C280" s="375"/>
      <c r="D280" s="20" t="s">
        <v>105</v>
      </c>
      <c r="E280" s="21">
        <v>106987.107</v>
      </c>
      <c r="F280" s="21">
        <v>106987.107</v>
      </c>
      <c r="G280" s="21">
        <f t="shared" si="50"/>
        <v>0</v>
      </c>
      <c r="H280" s="37">
        <v>106987.107</v>
      </c>
      <c r="I280" s="26">
        <f t="shared" si="55"/>
        <v>100</v>
      </c>
      <c r="J280" s="59"/>
      <c r="K280" s="59"/>
      <c r="L280" s="59"/>
      <c r="M280" s="59"/>
      <c r="N280" s="59"/>
      <c r="O280" s="59"/>
      <c r="P280" s="59"/>
      <c r="Q280" s="30"/>
    </row>
    <row r="281" spans="1:17">
      <c r="A281" s="376"/>
      <c r="B281" s="401" t="s">
        <v>48</v>
      </c>
      <c r="C281" s="375" t="s">
        <v>196</v>
      </c>
      <c r="D281" s="20" t="s">
        <v>92</v>
      </c>
      <c r="E281" s="21">
        <f>E282+E283</f>
        <v>13118.272999999999</v>
      </c>
      <c r="F281" s="21">
        <f>F282+F283</f>
        <v>18693.789000000001</v>
      </c>
      <c r="G281" s="21">
        <f t="shared" si="50"/>
        <v>5575.5160000000014</v>
      </c>
      <c r="H281" s="21">
        <f>H282+H283</f>
        <v>18653.387999999999</v>
      </c>
      <c r="I281" s="26">
        <f t="shared" si="55"/>
        <v>99.783880089798799</v>
      </c>
      <c r="J281" s="59">
        <v>1</v>
      </c>
      <c r="K281" s="59">
        <v>1</v>
      </c>
      <c r="L281" s="59">
        <f t="shared" si="38"/>
        <v>100</v>
      </c>
      <c r="M281" s="59">
        <v>1</v>
      </c>
      <c r="N281" s="59">
        <v>1</v>
      </c>
      <c r="O281" s="59">
        <v>1</v>
      </c>
      <c r="P281" s="59">
        <v>1</v>
      </c>
      <c r="Q281" s="30" t="s">
        <v>83</v>
      </c>
    </row>
    <row r="282" spans="1:17" ht="22.5">
      <c r="A282" s="376"/>
      <c r="B282" s="401"/>
      <c r="C282" s="375"/>
      <c r="D282" s="20" t="s">
        <v>94</v>
      </c>
      <c r="E282" s="21">
        <v>0</v>
      </c>
      <c r="F282" s="21">
        <v>0</v>
      </c>
      <c r="G282" s="21">
        <f t="shared" si="50"/>
        <v>0</v>
      </c>
      <c r="H282" s="21">
        <v>0</v>
      </c>
      <c r="I282" s="26" t="s">
        <v>117</v>
      </c>
      <c r="J282" s="59"/>
      <c r="K282" s="59"/>
      <c r="L282" s="59"/>
      <c r="M282" s="59"/>
      <c r="N282" s="59"/>
      <c r="O282" s="59"/>
      <c r="P282" s="59"/>
      <c r="Q282" s="30"/>
    </row>
    <row r="283" spans="1:17">
      <c r="A283" s="376"/>
      <c r="B283" s="401"/>
      <c r="C283" s="375"/>
      <c r="D283" s="20" t="s">
        <v>93</v>
      </c>
      <c r="E283" s="21">
        <v>13118.272999999999</v>
      </c>
      <c r="F283" s="21">
        <v>18693.789000000001</v>
      </c>
      <c r="G283" s="21">
        <f t="shared" si="50"/>
        <v>5575.5160000000014</v>
      </c>
      <c r="H283" s="21">
        <v>18653.387999999999</v>
      </c>
      <c r="I283" s="26">
        <f t="shared" si="55"/>
        <v>99.783880089798799</v>
      </c>
      <c r="J283" s="59"/>
      <c r="K283" s="59"/>
      <c r="L283" s="59"/>
      <c r="M283" s="59"/>
      <c r="N283" s="59"/>
      <c r="O283" s="59"/>
      <c r="P283" s="59"/>
      <c r="Q283" s="30"/>
    </row>
    <row r="284" spans="1:17">
      <c r="A284" s="376"/>
      <c r="B284" s="401"/>
      <c r="C284" s="375"/>
      <c r="D284" s="20" t="s">
        <v>105</v>
      </c>
      <c r="E284" s="21">
        <v>0</v>
      </c>
      <c r="F284" s="21">
        <v>0</v>
      </c>
      <c r="G284" s="21">
        <f t="shared" si="50"/>
        <v>0</v>
      </c>
      <c r="H284" s="21">
        <v>0</v>
      </c>
      <c r="I284" s="26" t="s">
        <v>117</v>
      </c>
      <c r="J284" s="59"/>
      <c r="K284" s="59"/>
      <c r="L284" s="59"/>
      <c r="M284" s="59"/>
      <c r="N284" s="59"/>
      <c r="O284" s="59"/>
      <c r="P284" s="59"/>
      <c r="Q284" s="30"/>
    </row>
    <row r="285" spans="1:17" ht="22.5">
      <c r="A285" s="376"/>
      <c r="B285" s="401"/>
      <c r="C285" s="375"/>
      <c r="D285" s="20" t="s">
        <v>104</v>
      </c>
      <c r="E285" s="21">
        <v>0</v>
      </c>
      <c r="F285" s="21">
        <v>0</v>
      </c>
      <c r="G285" s="21">
        <f t="shared" si="50"/>
        <v>0</v>
      </c>
      <c r="H285" s="21">
        <v>0</v>
      </c>
      <c r="I285" s="26" t="s">
        <v>117</v>
      </c>
      <c r="J285" s="24"/>
      <c r="K285" s="24"/>
      <c r="L285" s="24"/>
      <c r="M285" s="24"/>
      <c r="N285" s="24"/>
      <c r="O285" s="24"/>
      <c r="P285" s="24"/>
      <c r="Q285" s="27"/>
    </row>
    <row r="286" spans="1:17">
      <c r="A286" s="376">
        <v>14</v>
      </c>
      <c r="B286" s="377" t="s">
        <v>49</v>
      </c>
      <c r="C286" s="378" t="s">
        <v>50</v>
      </c>
      <c r="D286" s="15" t="s">
        <v>92</v>
      </c>
      <c r="E286" s="16">
        <f>E293+E298</f>
        <v>117618.94</v>
      </c>
      <c r="F286" s="16">
        <f>F293+F298</f>
        <v>119437.776</v>
      </c>
      <c r="G286" s="16">
        <f t="shared" si="50"/>
        <v>1818.8359999999957</v>
      </c>
      <c r="H286" s="16">
        <f>H293+H298</f>
        <v>119426.22200000001</v>
      </c>
      <c r="I286" s="19">
        <f>H286/F286*100</f>
        <v>99.990326343651958</v>
      </c>
      <c r="J286" s="18">
        <v>17</v>
      </c>
      <c r="K286" s="18">
        <v>17</v>
      </c>
      <c r="L286" s="19">
        <f t="shared" si="38"/>
        <v>100</v>
      </c>
      <c r="M286" s="18">
        <v>9</v>
      </c>
      <c r="N286" s="18">
        <v>9</v>
      </c>
      <c r="O286" s="18">
        <v>23</v>
      </c>
      <c r="P286" s="18">
        <v>23</v>
      </c>
      <c r="Q286" s="379" t="s">
        <v>126</v>
      </c>
    </row>
    <row r="287" spans="1:17" ht="22.5">
      <c r="A287" s="376"/>
      <c r="B287" s="377"/>
      <c r="C287" s="378"/>
      <c r="D287" s="20" t="s">
        <v>94</v>
      </c>
      <c r="E287" s="21">
        <v>0</v>
      </c>
      <c r="F287" s="21">
        <v>0</v>
      </c>
      <c r="G287" s="21">
        <f t="shared" si="50"/>
        <v>0</v>
      </c>
      <c r="H287" s="21">
        <v>0</v>
      </c>
      <c r="I287" s="26" t="s">
        <v>117</v>
      </c>
      <c r="J287" s="24">
        <v>1</v>
      </c>
      <c r="K287" s="24">
        <v>1</v>
      </c>
      <c r="L287" s="29"/>
      <c r="M287" s="24"/>
      <c r="N287" s="68"/>
      <c r="O287" s="24"/>
      <c r="P287" s="24"/>
      <c r="Q287" s="380"/>
    </row>
    <row r="288" spans="1:17">
      <c r="A288" s="376"/>
      <c r="B288" s="377"/>
      <c r="C288" s="378"/>
      <c r="D288" s="20" t="s">
        <v>93</v>
      </c>
      <c r="E288" s="21">
        <f>E298+E293</f>
        <v>117618.94</v>
      </c>
      <c r="F288" s="21">
        <f t="shared" ref="F288:H288" si="56">F298+F293</f>
        <v>119437.776</v>
      </c>
      <c r="G288" s="21">
        <f t="shared" si="56"/>
        <v>1818.8360000000011</v>
      </c>
      <c r="H288" s="21">
        <f t="shared" si="56"/>
        <v>119426.22200000001</v>
      </c>
      <c r="I288" s="26">
        <f t="shared" ref="I288:I298" si="57">H288/F288*100</f>
        <v>99.990326343651958</v>
      </c>
      <c r="J288" s="24"/>
      <c r="K288" s="24"/>
      <c r="L288" s="29"/>
      <c r="M288" s="24"/>
      <c r="N288" s="24"/>
      <c r="O288" s="24"/>
      <c r="P288" s="24"/>
      <c r="Q288" s="380"/>
    </row>
    <row r="289" spans="1:17">
      <c r="A289" s="376"/>
      <c r="B289" s="377"/>
      <c r="C289" s="378"/>
      <c r="D289" s="20" t="s">
        <v>105</v>
      </c>
      <c r="E289" s="21">
        <v>0</v>
      </c>
      <c r="F289" s="21">
        <v>0</v>
      </c>
      <c r="G289" s="21">
        <f t="shared" si="50"/>
        <v>0</v>
      </c>
      <c r="H289" s="21">
        <v>0</v>
      </c>
      <c r="I289" s="26" t="s">
        <v>117</v>
      </c>
      <c r="J289" s="24"/>
      <c r="K289" s="24"/>
      <c r="L289" s="29"/>
      <c r="M289" s="24"/>
      <c r="N289" s="24"/>
      <c r="O289" s="24"/>
      <c r="P289" s="24"/>
      <c r="Q289" s="380"/>
    </row>
    <row r="290" spans="1:17" ht="22.5">
      <c r="A290" s="376"/>
      <c r="B290" s="377"/>
      <c r="C290" s="378"/>
      <c r="D290" s="20" t="s">
        <v>104</v>
      </c>
      <c r="E290" s="21">
        <v>0</v>
      </c>
      <c r="F290" s="21">
        <v>0</v>
      </c>
      <c r="G290" s="21">
        <f t="shared" si="50"/>
        <v>0</v>
      </c>
      <c r="H290" s="21">
        <v>0</v>
      </c>
      <c r="I290" s="26" t="s">
        <v>117</v>
      </c>
      <c r="J290" s="24"/>
      <c r="K290" s="24"/>
      <c r="L290" s="29"/>
      <c r="M290" s="24"/>
      <c r="N290" s="24"/>
      <c r="O290" s="24"/>
      <c r="P290" s="24"/>
      <c r="Q290" s="381"/>
    </row>
    <row r="291" spans="1:17">
      <c r="A291" s="376"/>
      <c r="B291" s="401" t="s">
        <v>145</v>
      </c>
      <c r="C291" s="375" t="s">
        <v>50</v>
      </c>
      <c r="D291" s="20" t="s">
        <v>92</v>
      </c>
      <c r="E291" s="21">
        <f>E292+E293</f>
        <v>109171.344</v>
      </c>
      <c r="F291" s="21">
        <f>F292+F293</f>
        <v>109171.344</v>
      </c>
      <c r="G291" s="21">
        <f t="shared" si="50"/>
        <v>0</v>
      </c>
      <c r="H291" s="21">
        <f>H292+H293</f>
        <v>109160.254</v>
      </c>
      <c r="I291" s="26">
        <f t="shared" si="57"/>
        <v>99.98984165661642</v>
      </c>
      <c r="J291" s="24">
        <v>8</v>
      </c>
      <c r="K291" s="24">
        <v>8</v>
      </c>
      <c r="L291" s="29">
        <f t="shared" si="38"/>
        <v>100</v>
      </c>
      <c r="M291" s="24">
        <v>4</v>
      </c>
      <c r="N291" s="24">
        <v>4</v>
      </c>
      <c r="O291" s="24">
        <v>10</v>
      </c>
      <c r="P291" s="24">
        <v>10</v>
      </c>
      <c r="Q291" s="27" t="s">
        <v>83</v>
      </c>
    </row>
    <row r="292" spans="1:17" ht="22.5">
      <c r="A292" s="376"/>
      <c r="B292" s="401"/>
      <c r="C292" s="375"/>
      <c r="D292" s="20" t="s">
        <v>94</v>
      </c>
      <c r="E292" s="21">
        <v>0</v>
      </c>
      <c r="F292" s="21">
        <v>0</v>
      </c>
      <c r="G292" s="21">
        <f t="shared" si="50"/>
        <v>0</v>
      </c>
      <c r="H292" s="21">
        <v>0</v>
      </c>
      <c r="I292" s="29" t="s">
        <v>117</v>
      </c>
      <c r="J292" s="24"/>
      <c r="K292" s="24"/>
      <c r="L292" s="29"/>
      <c r="M292" s="24"/>
      <c r="N292" s="24"/>
      <c r="O292" s="24"/>
      <c r="P292" s="24"/>
      <c r="Q292" s="30"/>
    </row>
    <row r="293" spans="1:17">
      <c r="A293" s="376"/>
      <c r="B293" s="401"/>
      <c r="C293" s="375"/>
      <c r="D293" s="20" t="s">
        <v>93</v>
      </c>
      <c r="E293" s="21">
        <v>109171.344</v>
      </c>
      <c r="F293" s="21">
        <v>109171.344</v>
      </c>
      <c r="G293" s="21">
        <f t="shared" si="50"/>
        <v>0</v>
      </c>
      <c r="H293" s="21">
        <v>109160.254</v>
      </c>
      <c r="I293" s="26">
        <f t="shared" si="57"/>
        <v>99.98984165661642</v>
      </c>
      <c r="J293" s="24"/>
      <c r="K293" s="24"/>
      <c r="L293" s="29"/>
      <c r="M293" s="24"/>
      <c r="N293" s="24"/>
      <c r="O293" s="24"/>
      <c r="P293" s="24"/>
      <c r="Q293" s="30"/>
    </row>
    <row r="294" spans="1:17" ht="22.5">
      <c r="A294" s="376"/>
      <c r="B294" s="401"/>
      <c r="C294" s="375"/>
      <c r="D294" s="20" t="s">
        <v>106</v>
      </c>
      <c r="E294" s="21">
        <v>0</v>
      </c>
      <c r="F294" s="21">
        <v>0</v>
      </c>
      <c r="G294" s="21">
        <f t="shared" si="50"/>
        <v>0</v>
      </c>
      <c r="H294" s="21">
        <v>0</v>
      </c>
      <c r="I294" s="26" t="s">
        <v>117</v>
      </c>
      <c r="J294" s="24"/>
      <c r="K294" s="24"/>
      <c r="L294" s="29"/>
      <c r="M294" s="24"/>
      <c r="N294" s="24"/>
      <c r="O294" s="24"/>
      <c r="P294" s="24"/>
      <c r="Q294" s="30"/>
    </row>
    <row r="295" spans="1:17" ht="22.5">
      <c r="A295" s="376"/>
      <c r="B295" s="401"/>
      <c r="C295" s="375"/>
      <c r="D295" s="20" t="s">
        <v>104</v>
      </c>
      <c r="E295" s="21">
        <v>0</v>
      </c>
      <c r="F295" s="21">
        <v>0</v>
      </c>
      <c r="G295" s="21">
        <f t="shared" si="50"/>
        <v>0</v>
      </c>
      <c r="H295" s="21">
        <v>1</v>
      </c>
      <c r="I295" s="26" t="s">
        <v>117</v>
      </c>
      <c r="J295" s="24"/>
      <c r="K295" s="24"/>
      <c r="L295" s="29"/>
      <c r="M295" s="24"/>
      <c r="N295" s="24"/>
      <c r="O295" s="24"/>
      <c r="P295" s="24"/>
      <c r="Q295" s="30"/>
    </row>
    <row r="296" spans="1:17">
      <c r="A296" s="376"/>
      <c r="B296" s="401" t="s">
        <v>51</v>
      </c>
      <c r="C296" s="375" t="s">
        <v>50</v>
      </c>
      <c r="D296" s="20" t="s">
        <v>92</v>
      </c>
      <c r="E296" s="21">
        <f>E297+E298</f>
        <v>8447.5959999999995</v>
      </c>
      <c r="F296" s="21">
        <f>F297+F298</f>
        <v>10266.432000000001</v>
      </c>
      <c r="G296" s="21">
        <f t="shared" si="50"/>
        <v>1818.8360000000011</v>
      </c>
      <c r="H296" s="21">
        <f>H297+H298</f>
        <v>10265.968000000001</v>
      </c>
      <c r="I296" s="26">
        <f t="shared" si="57"/>
        <v>99.995480416175738</v>
      </c>
      <c r="J296" s="24">
        <v>8</v>
      </c>
      <c r="K296" s="24">
        <v>8</v>
      </c>
      <c r="L296" s="29">
        <f t="shared" ref="L296:L352" si="58">K296*100/J296</f>
        <v>100</v>
      </c>
      <c r="M296" s="24">
        <v>5</v>
      </c>
      <c r="N296" s="24">
        <v>5</v>
      </c>
      <c r="O296" s="24">
        <v>13</v>
      </c>
      <c r="P296" s="24">
        <v>13</v>
      </c>
      <c r="Q296" s="30" t="s">
        <v>83</v>
      </c>
    </row>
    <row r="297" spans="1:17" ht="22.5">
      <c r="A297" s="376"/>
      <c r="B297" s="401"/>
      <c r="C297" s="375"/>
      <c r="D297" s="20" t="s">
        <v>94</v>
      </c>
      <c r="E297" s="21">
        <v>0</v>
      </c>
      <c r="F297" s="21">
        <v>0</v>
      </c>
      <c r="G297" s="21">
        <f t="shared" si="50"/>
        <v>0</v>
      </c>
      <c r="H297" s="21">
        <v>0</v>
      </c>
      <c r="I297" s="26" t="s">
        <v>117</v>
      </c>
      <c r="J297" s="24"/>
      <c r="K297" s="24"/>
      <c r="L297" s="24"/>
      <c r="M297" s="24"/>
      <c r="N297" s="24"/>
      <c r="O297" s="24"/>
      <c r="P297" s="24"/>
      <c r="Q297" s="30"/>
    </row>
    <row r="298" spans="1:17">
      <c r="A298" s="376"/>
      <c r="B298" s="401"/>
      <c r="C298" s="375"/>
      <c r="D298" s="20" t="s">
        <v>93</v>
      </c>
      <c r="E298" s="21">
        <v>8447.5959999999995</v>
      </c>
      <c r="F298" s="21">
        <v>10266.432000000001</v>
      </c>
      <c r="G298" s="21">
        <f t="shared" si="50"/>
        <v>1818.8360000000011</v>
      </c>
      <c r="H298" s="21">
        <v>10265.968000000001</v>
      </c>
      <c r="I298" s="26">
        <f t="shared" si="57"/>
        <v>99.995480416175738</v>
      </c>
      <c r="J298" s="24"/>
      <c r="K298" s="24"/>
      <c r="L298" s="24"/>
      <c r="M298" s="24"/>
      <c r="N298" s="24"/>
      <c r="O298" s="24"/>
      <c r="P298" s="24"/>
      <c r="Q298" s="30"/>
    </row>
    <row r="299" spans="1:17" ht="22.5">
      <c r="A299" s="376"/>
      <c r="B299" s="401"/>
      <c r="C299" s="375"/>
      <c r="D299" s="20" t="s">
        <v>106</v>
      </c>
      <c r="E299" s="21">
        <v>0</v>
      </c>
      <c r="F299" s="21">
        <v>0</v>
      </c>
      <c r="G299" s="21">
        <f t="shared" si="50"/>
        <v>0</v>
      </c>
      <c r="H299" s="21">
        <v>0</v>
      </c>
      <c r="I299" s="26" t="s">
        <v>117</v>
      </c>
      <c r="J299" s="24"/>
      <c r="K299" s="24"/>
      <c r="L299" s="24"/>
      <c r="M299" s="24"/>
      <c r="N299" s="24"/>
      <c r="O299" s="24"/>
      <c r="P299" s="24"/>
      <c r="Q299" s="30"/>
    </row>
    <row r="300" spans="1:17" ht="22.5">
      <c r="A300" s="376"/>
      <c r="B300" s="401"/>
      <c r="C300" s="375"/>
      <c r="D300" s="20" t="s">
        <v>104</v>
      </c>
      <c r="E300" s="21">
        <v>0</v>
      </c>
      <c r="F300" s="21">
        <v>0</v>
      </c>
      <c r="G300" s="21">
        <f t="shared" si="50"/>
        <v>0</v>
      </c>
      <c r="H300" s="21">
        <v>0</v>
      </c>
      <c r="I300" s="26" t="s">
        <v>117</v>
      </c>
      <c r="J300" s="24"/>
      <c r="K300" s="24"/>
      <c r="L300" s="24"/>
      <c r="M300" s="24"/>
      <c r="N300" s="24"/>
      <c r="O300" s="24"/>
      <c r="P300" s="24"/>
      <c r="Q300" s="27"/>
    </row>
    <row r="301" spans="1:17">
      <c r="A301" s="376">
        <v>15</v>
      </c>
      <c r="B301" s="377" t="s">
        <v>52</v>
      </c>
      <c r="C301" s="378" t="s">
        <v>186</v>
      </c>
      <c r="D301" s="15" t="s">
        <v>92</v>
      </c>
      <c r="E301" s="16">
        <f>E306+E311+E316+E320+E325+E335</f>
        <v>2105155.0280000004</v>
      </c>
      <c r="F301" s="31">
        <f>F306+F311+F316+F320+F325+F335</f>
        <v>2118056.273</v>
      </c>
      <c r="G301" s="16">
        <f t="shared" si="50"/>
        <v>12901.244999999646</v>
      </c>
      <c r="H301" s="16">
        <f>H306+H311+H316+H320+H325+H335</f>
        <v>2117302.9209999996</v>
      </c>
      <c r="I301" s="19">
        <f>H301/F301*100</f>
        <v>99.964431917621653</v>
      </c>
      <c r="J301" s="69">
        <v>54</v>
      </c>
      <c r="K301" s="18">
        <f>K302+K306+K311+K316+K320+K325+K335</f>
        <v>52</v>
      </c>
      <c r="L301" s="19">
        <f t="shared" si="58"/>
        <v>96.296296296296291</v>
      </c>
      <c r="M301" s="18">
        <v>17</v>
      </c>
      <c r="N301" s="18">
        <v>17</v>
      </c>
      <c r="O301" s="18">
        <v>47</v>
      </c>
      <c r="P301" s="18">
        <v>46</v>
      </c>
      <c r="Q301" s="379" t="s">
        <v>126</v>
      </c>
    </row>
    <row r="302" spans="1:17" ht="22.5">
      <c r="A302" s="376"/>
      <c r="B302" s="377"/>
      <c r="C302" s="378"/>
      <c r="D302" s="20" t="s">
        <v>94</v>
      </c>
      <c r="E302" s="21">
        <v>72882.3</v>
      </c>
      <c r="F302" s="21">
        <v>72882.3</v>
      </c>
      <c r="G302" s="21">
        <f t="shared" si="50"/>
        <v>0</v>
      </c>
      <c r="H302" s="21">
        <v>72858.399999999994</v>
      </c>
      <c r="I302" s="26">
        <f t="shared" ref="I302:I303" si="59">H302/F302*100</f>
        <v>99.967207401522714</v>
      </c>
      <c r="J302" s="23">
        <v>6</v>
      </c>
      <c r="K302" s="24">
        <v>6</v>
      </c>
      <c r="L302" s="24"/>
      <c r="M302" s="24"/>
      <c r="N302" s="24"/>
      <c r="O302" s="24"/>
      <c r="P302" s="24"/>
      <c r="Q302" s="380"/>
    </row>
    <row r="303" spans="1:17">
      <c r="A303" s="376"/>
      <c r="B303" s="377"/>
      <c r="C303" s="378"/>
      <c r="D303" s="20" t="s">
        <v>93</v>
      </c>
      <c r="E303" s="21">
        <v>2032272.7279999999</v>
      </c>
      <c r="F303" s="21">
        <v>2045173.973</v>
      </c>
      <c r="G303" s="21">
        <f t="shared" si="50"/>
        <v>12901.245000000112</v>
      </c>
      <c r="H303" s="21">
        <v>2044444.5209999999</v>
      </c>
      <c r="I303" s="26">
        <f t="shared" si="59"/>
        <v>99.964333009825566</v>
      </c>
      <c r="J303" s="24"/>
      <c r="K303" s="24"/>
      <c r="L303" s="24"/>
      <c r="M303" s="24"/>
      <c r="N303" s="24"/>
      <c r="O303" s="24"/>
      <c r="P303" s="24"/>
      <c r="Q303" s="380"/>
    </row>
    <row r="304" spans="1:17">
      <c r="A304" s="376"/>
      <c r="B304" s="377"/>
      <c r="C304" s="378"/>
      <c r="D304" s="20" t="s">
        <v>105</v>
      </c>
      <c r="E304" s="21">
        <v>0</v>
      </c>
      <c r="F304" s="21">
        <v>0</v>
      </c>
      <c r="G304" s="21">
        <f t="shared" si="50"/>
        <v>0</v>
      </c>
      <c r="H304" s="21">
        <f t="shared" si="50"/>
        <v>0</v>
      </c>
      <c r="I304" s="26" t="s">
        <v>117</v>
      </c>
      <c r="J304" s="24"/>
      <c r="K304" s="24"/>
      <c r="L304" s="24"/>
      <c r="M304" s="24"/>
      <c r="N304" s="24"/>
      <c r="O304" s="24"/>
      <c r="P304" s="24"/>
      <c r="Q304" s="380"/>
    </row>
    <row r="305" spans="1:17" ht="22.5">
      <c r="A305" s="376"/>
      <c r="B305" s="377"/>
      <c r="C305" s="378"/>
      <c r="D305" s="20" t="s">
        <v>104</v>
      </c>
      <c r="E305" s="21">
        <v>0</v>
      </c>
      <c r="F305" s="21">
        <v>0</v>
      </c>
      <c r="G305" s="21">
        <f t="shared" ref="G305:H353" si="60">F305-E305</f>
        <v>0</v>
      </c>
      <c r="H305" s="21">
        <v>0</v>
      </c>
      <c r="I305" s="29" t="s">
        <v>117</v>
      </c>
      <c r="J305" s="24"/>
      <c r="K305" s="24"/>
      <c r="L305" s="24"/>
      <c r="M305" s="24"/>
      <c r="N305" s="24"/>
      <c r="O305" s="24"/>
      <c r="P305" s="24"/>
      <c r="Q305" s="381"/>
    </row>
    <row r="306" spans="1:17">
      <c r="A306" s="376"/>
      <c r="B306" s="401" t="s">
        <v>53</v>
      </c>
      <c r="C306" s="375" t="s">
        <v>186</v>
      </c>
      <c r="D306" s="20" t="s">
        <v>92</v>
      </c>
      <c r="E306" s="21">
        <f>E307+E308</f>
        <v>1365049.3770000001</v>
      </c>
      <c r="F306" s="21">
        <f>F307+F308</f>
        <v>1365049.3770000001</v>
      </c>
      <c r="G306" s="21">
        <f t="shared" si="60"/>
        <v>0</v>
      </c>
      <c r="H306" s="21">
        <f>H307+H308</f>
        <v>1364806.78</v>
      </c>
      <c r="I306" s="26">
        <f>H306/F306*100</f>
        <v>99.982227968886136</v>
      </c>
      <c r="J306" s="24">
        <v>21</v>
      </c>
      <c r="K306" s="24">
        <v>21</v>
      </c>
      <c r="L306" s="24">
        <f t="shared" si="58"/>
        <v>100</v>
      </c>
      <c r="M306" s="24">
        <v>3</v>
      </c>
      <c r="N306" s="24">
        <v>3</v>
      </c>
      <c r="O306" s="24">
        <v>12</v>
      </c>
      <c r="P306" s="24">
        <v>12</v>
      </c>
      <c r="Q306" s="27" t="s">
        <v>83</v>
      </c>
    </row>
    <row r="307" spans="1:17" ht="22.5">
      <c r="A307" s="376"/>
      <c r="B307" s="401"/>
      <c r="C307" s="375"/>
      <c r="D307" s="20" t="s">
        <v>94</v>
      </c>
      <c r="E307" s="21">
        <v>19440.099999999999</v>
      </c>
      <c r="F307" s="21">
        <v>19440.099999999999</v>
      </c>
      <c r="G307" s="21">
        <f t="shared" si="60"/>
        <v>0</v>
      </c>
      <c r="H307" s="21">
        <v>19440.099999999999</v>
      </c>
      <c r="I307" s="26">
        <f t="shared" ref="I307:I308" si="61">H307/F307*100</f>
        <v>100</v>
      </c>
      <c r="J307" s="24"/>
      <c r="K307" s="24"/>
      <c r="L307" s="24"/>
      <c r="M307" s="24"/>
      <c r="N307" s="24"/>
      <c r="O307" s="24"/>
      <c r="P307" s="24"/>
      <c r="Q307" s="27"/>
    </row>
    <row r="308" spans="1:17">
      <c r="A308" s="376"/>
      <c r="B308" s="401"/>
      <c r="C308" s="375"/>
      <c r="D308" s="20" t="s">
        <v>93</v>
      </c>
      <c r="E308" s="21">
        <v>1345609.277</v>
      </c>
      <c r="F308" s="21">
        <v>1345609.277</v>
      </c>
      <c r="G308" s="21">
        <f t="shared" si="60"/>
        <v>0</v>
      </c>
      <c r="H308" s="21">
        <v>1345366.68</v>
      </c>
      <c r="I308" s="26">
        <f t="shared" si="61"/>
        <v>99.981971215259392</v>
      </c>
      <c r="J308" s="24"/>
      <c r="K308" s="24"/>
      <c r="L308" s="24"/>
      <c r="M308" s="24"/>
      <c r="N308" s="24"/>
      <c r="O308" s="24"/>
      <c r="P308" s="24"/>
      <c r="Q308" s="27"/>
    </row>
    <row r="309" spans="1:17">
      <c r="A309" s="376"/>
      <c r="B309" s="401"/>
      <c r="C309" s="375"/>
      <c r="D309" s="20" t="s">
        <v>105</v>
      </c>
      <c r="E309" s="21">
        <v>0</v>
      </c>
      <c r="F309" s="21">
        <v>0</v>
      </c>
      <c r="G309" s="21">
        <f t="shared" si="60"/>
        <v>0</v>
      </c>
      <c r="H309" s="21">
        <f t="shared" si="60"/>
        <v>0</v>
      </c>
      <c r="I309" s="26" t="s">
        <v>117</v>
      </c>
      <c r="J309" s="24"/>
      <c r="K309" s="24"/>
      <c r="L309" s="24"/>
      <c r="M309" s="24"/>
      <c r="N309" s="24"/>
      <c r="O309" s="24"/>
      <c r="P309" s="24"/>
      <c r="Q309" s="27"/>
    </row>
    <row r="310" spans="1:17" ht="22.5">
      <c r="A310" s="376"/>
      <c r="B310" s="401"/>
      <c r="C310" s="375"/>
      <c r="D310" s="20" t="s">
        <v>104</v>
      </c>
      <c r="E310" s="21">
        <v>0</v>
      </c>
      <c r="F310" s="21">
        <v>0</v>
      </c>
      <c r="G310" s="21">
        <f t="shared" si="60"/>
        <v>0</v>
      </c>
      <c r="H310" s="21">
        <f t="shared" si="60"/>
        <v>0</v>
      </c>
      <c r="I310" s="26" t="s">
        <v>117</v>
      </c>
      <c r="J310" s="24"/>
      <c r="K310" s="24"/>
      <c r="L310" s="24"/>
      <c r="M310" s="24"/>
      <c r="N310" s="24"/>
      <c r="O310" s="24"/>
      <c r="P310" s="24"/>
      <c r="Q310" s="27"/>
    </row>
    <row r="311" spans="1:17">
      <c r="A311" s="376"/>
      <c r="B311" s="401" t="s">
        <v>54</v>
      </c>
      <c r="C311" s="370" t="s">
        <v>188</v>
      </c>
      <c r="D311" s="20" t="s">
        <v>92</v>
      </c>
      <c r="E311" s="21">
        <f>E312+E313</f>
        <v>179046.87400000001</v>
      </c>
      <c r="F311" s="21">
        <f>F312+F313</f>
        <v>184067.57699999999</v>
      </c>
      <c r="G311" s="21">
        <f t="shared" si="60"/>
        <v>5020.7029999999795</v>
      </c>
      <c r="H311" s="21">
        <f>H312+H313</f>
        <v>183739.41</v>
      </c>
      <c r="I311" s="26">
        <f>H311/F311*100</f>
        <v>99.821713848061364</v>
      </c>
      <c r="J311" s="24">
        <v>13</v>
      </c>
      <c r="K311" s="24">
        <v>13</v>
      </c>
      <c r="L311" s="26">
        <f t="shared" si="58"/>
        <v>100</v>
      </c>
      <c r="M311" s="24">
        <v>6</v>
      </c>
      <c r="N311" s="24">
        <v>6</v>
      </c>
      <c r="O311" s="24">
        <v>11</v>
      </c>
      <c r="P311" s="24">
        <v>11</v>
      </c>
      <c r="Q311" s="27" t="s">
        <v>83</v>
      </c>
    </row>
    <row r="312" spans="1:17" ht="22.5">
      <c r="A312" s="376"/>
      <c r="B312" s="401"/>
      <c r="C312" s="370"/>
      <c r="D312" s="20" t="s">
        <v>94</v>
      </c>
      <c r="E312" s="21">
        <v>53442.2</v>
      </c>
      <c r="F312" s="21">
        <v>53442.2</v>
      </c>
      <c r="G312" s="21">
        <f t="shared" si="60"/>
        <v>0</v>
      </c>
      <c r="H312" s="21">
        <v>53418.3</v>
      </c>
      <c r="I312" s="26">
        <f t="shared" ref="I312:I313" si="62">H312/F312*100</f>
        <v>99.955278787175686</v>
      </c>
      <c r="J312" s="24"/>
      <c r="K312" s="24"/>
      <c r="L312" s="24"/>
      <c r="M312" s="24"/>
      <c r="N312" s="24"/>
      <c r="O312" s="24"/>
      <c r="P312" s="24"/>
      <c r="Q312" s="27"/>
    </row>
    <row r="313" spans="1:17">
      <c r="A313" s="376"/>
      <c r="B313" s="401"/>
      <c r="C313" s="370"/>
      <c r="D313" s="20" t="s">
        <v>93</v>
      </c>
      <c r="E313" s="21">
        <v>125604.674</v>
      </c>
      <c r="F313" s="21">
        <v>130625.37699999999</v>
      </c>
      <c r="G313" s="21">
        <f t="shared" si="60"/>
        <v>5020.7029999999941</v>
      </c>
      <c r="H313" s="21">
        <v>130321.11</v>
      </c>
      <c r="I313" s="26">
        <f t="shared" si="62"/>
        <v>99.767068997626708</v>
      </c>
      <c r="J313" s="24"/>
      <c r="K313" s="24"/>
      <c r="L313" s="24"/>
      <c r="M313" s="24"/>
      <c r="N313" s="24"/>
      <c r="O313" s="24"/>
      <c r="P313" s="24"/>
      <c r="Q313" s="27"/>
    </row>
    <row r="314" spans="1:17">
      <c r="A314" s="376"/>
      <c r="B314" s="401"/>
      <c r="C314" s="370"/>
      <c r="D314" s="20" t="s">
        <v>105</v>
      </c>
      <c r="E314" s="21">
        <v>0</v>
      </c>
      <c r="F314" s="21">
        <v>0</v>
      </c>
      <c r="G314" s="21">
        <f t="shared" si="60"/>
        <v>0</v>
      </c>
      <c r="H314" s="21">
        <f t="shared" si="60"/>
        <v>0</v>
      </c>
      <c r="I314" s="26" t="s">
        <v>117</v>
      </c>
      <c r="J314" s="24"/>
      <c r="K314" s="24"/>
      <c r="L314" s="24"/>
      <c r="M314" s="24"/>
      <c r="N314" s="24"/>
      <c r="O314" s="24"/>
      <c r="P314" s="24"/>
      <c r="Q314" s="27"/>
    </row>
    <row r="315" spans="1:17" ht="22.5">
      <c r="A315" s="376"/>
      <c r="B315" s="401"/>
      <c r="C315" s="370"/>
      <c r="D315" s="20" t="s">
        <v>104</v>
      </c>
      <c r="E315" s="21">
        <v>0</v>
      </c>
      <c r="F315" s="21">
        <v>0</v>
      </c>
      <c r="G315" s="21">
        <f t="shared" si="60"/>
        <v>0</v>
      </c>
      <c r="H315" s="21">
        <v>0</v>
      </c>
      <c r="I315" s="29" t="s">
        <v>117</v>
      </c>
      <c r="J315" s="24"/>
      <c r="K315" s="24"/>
      <c r="L315" s="24"/>
      <c r="M315" s="24"/>
      <c r="N315" s="24"/>
      <c r="O315" s="24"/>
      <c r="P315" s="24"/>
      <c r="Q315" s="27"/>
    </row>
    <row r="316" spans="1:17">
      <c r="A316" s="376"/>
      <c r="B316" s="401" t="s">
        <v>55</v>
      </c>
      <c r="C316" s="370" t="s">
        <v>187</v>
      </c>
      <c r="D316" s="20" t="s">
        <v>92</v>
      </c>
      <c r="E316" s="21">
        <f>E317+E318</f>
        <v>462540.16</v>
      </c>
      <c r="F316" s="21">
        <f>F317+F318</f>
        <v>462540.16</v>
      </c>
      <c r="G316" s="21">
        <f t="shared" si="60"/>
        <v>0</v>
      </c>
      <c r="H316" s="21">
        <f>H317+H318</f>
        <v>462540.16</v>
      </c>
      <c r="I316" s="26">
        <f>H316/F316*100</f>
        <v>100</v>
      </c>
      <c r="J316" s="24">
        <v>5</v>
      </c>
      <c r="K316" s="24">
        <v>5</v>
      </c>
      <c r="L316" s="24">
        <f t="shared" si="58"/>
        <v>100</v>
      </c>
      <c r="M316" s="24">
        <v>2</v>
      </c>
      <c r="N316" s="24">
        <v>2</v>
      </c>
      <c r="O316" s="24">
        <v>13</v>
      </c>
      <c r="P316" s="24">
        <v>13</v>
      </c>
      <c r="Q316" s="27" t="s">
        <v>83</v>
      </c>
    </row>
    <row r="317" spans="1:17" ht="22.5">
      <c r="A317" s="376"/>
      <c r="B317" s="401"/>
      <c r="C317" s="370"/>
      <c r="D317" s="20" t="s">
        <v>94</v>
      </c>
      <c r="E317" s="21">
        <v>0</v>
      </c>
      <c r="F317" s="21">
        <v>0</v>
      </c>
      <c r="G317" s="21">
        <f t="shared" si="60"/>
        <v>0</v>
      </c>
      <c r="H317" s="21">
        <f t="shared" si="60"/>
        <v>0</v>
      </c>
      <c r="I317" s="26" t="s">
        <v>117</v>
      </c>
      <c r="J317" s="24"/>
      <c r="K317" s="24"/>
      <c r="L317" s="24"/>
      <c r="M317" s="24"/>
      <c r="N317" s="24"/>
      <c r="O317" s="24"/>
      <c r="P317" s="24"/>
      <c r="Q317" s="27"/>
    </row>
    <row r="318" spans="1:17">
      <c r="A318" s="376"/>
      <c r="B318" s="401"/>
      <c r="C318" s="370"/>
      <c r="D318" s="20" t="s">
        <v>93</v>
      </c>
      <c r="E318" s="21">
        <v>462540.16</v>
      </c>
      <c r="F318" s="21">
        <v>462540.16</v>
      </c>
      <c r="G318" s="21">
        <f t="shared" si="60"/>
        <v>0</v>
      </c>
      <c r="H318" s="21">
        <v>462540.16</v>
      </c>
      <c r="I318" s="26">
        <f t="shared" ref="I318" si="63">H318/F318*100</f>
        <v>100</v>
      </c>
      <c r="J318" s="24"/>
      <c r="K318" s="24"/>
      <c r="L318" s="24"/>
      <c r="M318" s="24"/>
      <c r="N318" s="24"/>
      <c r="O318" s="24"/>
      <c r="P318" s="24"/>
      <c r="Q318" s="27"/>
    </row>
    <row r="319" spans="1:17">
      <c r="A319" s="376"/>
      <c r="B319" s="401"/>
      <c r="C319" s="370"/>
      <c r="D319" s="20" t="s">
        <v>105</v>
      </c>
      <c r="E319" s="21">
        <v>0</v>
      </c>
      <c r="F319" s="21">
        <v>0</v>
      </c>
      <c r="G319" s="21">
        <f t="shared" si="60"/>
        <v>0</v>
      </c>
      <c r="H319" s="21">
        <f t="shared" si="60"/>
        <v>0</v>
      </c>
      <c r="I319" s="26" t="s">
        <v>117</v>
      </c>
      <c r="J319" s="24"/>
      <c r="K319" s="24"/>
      <c r="L319" s="24"/>
      <c r="M319" s="24"/>
      <c r="N319" s="24"/>
      <c r="O319" s="24"/>
      <c r="P319" s="24"/>
      <c r="Q319" s="27"/>
    </row>
    <row r="320" spans="1:17">
      <c r="A320" s="376"/>
      <c r="B320" s="401" t="s">
        <v>121</v>
      </c>
      <c r="C320" s="375" t="s">
        <v>186</v>
      </c>
      <c r="D320" s="20" t="s">
        <v>92</v>
      </c>
      <c r="E320" s="21">
        <f>E321+E322</f>
        <v>36332.572999999997</v>
      </c>
      <c r="F320" s="21">
        <f>F321+F322</f>
        <v>35480.572999999997</v>
      </c>
      <c r="G320" s="21">
        <f t="shared" si="60"/>
        <v>-852</v>
      </c>
      <c r="H320" s="21">
        <f>H321+H322</f>
        <v>35411.64</v>
      </c>
      <c r="I320" s="26">
        <f>H320/F320*100</f>
        <v>99.805716215462482</v>
      </c>
      <c r="J320" s="24">
        <v>4</v>
      </c>
      <c r="K320" s="24">
        <v>4</v>
      </c>
      <c r="L320" s="24">
        <f t="shared" si="58"/>
        <v>100</v>
      </c>
      <c r="M320" s="24">
        <v>1</v>
      </c>
      <c r="N320" s="24">
        <v>1</v>
      </c>
      <c r="O320" s="24">
        <v>5</v>
      </c>
      <c r="P320" s="24">
        <v>5</v>
      </c>
      <c r="Q320" s="27" t="s">
        <v>83</v>
      </c>
    </row>
    <row r="321" spans="1:17" ht="22.5">
      <c r="A321" s="376"/>
      <c r="B321" s="401"/>
      <c r="C321" s="375"/>
      <c r="D321" s="20" t="s">
        <v>94</v>
      </c>
      <c r="E321" s="21">
        <v>0</v>
      </c>
      <c r="F321" s="21">
        <v>0</v>
      </c>
      <c r="G321" s="21">
        <f t="shared" si="60"/>
        <v>0</v>
      </c>
      <c r="H321" s="21">
        <f t="shared" si="60"/>
        <v>0</v>
      </c>
      <c r="I321" s="26" t="s">
        <v>117</v>
      </c>
      <c r="J321" s="24"/>
      <c r="K321" s="24"/>
      <c r="L321" s="24"/>
      <c r="M321" s="24"/>
      <c r="N321" s="24"/>
      <c r="O321" s="24"/>
      <c r="P321" s="24"/>
      <c r="Q321" s="27"/>
    </row>
    <row r="322" spans="1:17">
      <c r="A322" s="376"/>
      <c r="B322" s="401"/>
      <c r="C322" s="375"/>
      <c r="D322" s="20" t="s">
        <v>93</v>
      </c>
      <c r="E322" s="21">
        <v>36332.572999999997</v>
      </c>
      <c r="F322" s="21">
        <v>35480.572999999997</v>
      </c>
      <c r="G322" s="21">
        <f t="shared" si="60"/>
        <v>-852</v>
      </c>
      <c r="H322" s="21">
        <v>35411.64</v>
      </c>
      <c r="I322" s="26">
        <f t="shared" ref="I322" si="64">H322/F322*100</f>
        <v>99.805716215462482</v>
      </c>
      <c r="J322" s="24"/>
      <c r="K322" s="24"/>
      <c r="L322" s="24"/>
      <c r="M322" s="24"/>
      <c r="N322" s="24"/>
      <c r="O322" s="24"/>
      <c r="P322" s="24"/>
      <c r="Q322" s="27"/>
    </row>
    <row r="323" spans="1:17">
      <c r="A323" s="376"/>
      <c r="B323" s="401"/>
      <c r="C323" s="375"/>
      <c r="D323" s="20" t="s">
        <v>105</v>
      </c>
      <c r="E323" s="21">
        <v>0</v>
      </c>
      <c r="F323" s="21">
        <v>0</v>
      </c>
      <c r="G323" s="21">
        <f t="shared" si="60"/>
        <v>0</v>
      </c>
      <c r="H323" s="21">
        <f t="shared" si="60"/>
        <v>0</v>
      </c>
      <c r="I323" s="26" t="s">
        <v>117</v>
      </c>
      <c r="J323" s="24"/>
      <c r="K323" s="24"/>
      <c r="L323" s="24"/>
      <c r="M323" s="24"/>
      <c r="N323" s="24"/>
      <c r="O323" s="24"/>
      <c r="P323" s="24"/>
      <c r="Q323" s="27"/>
    </row>
    <row r="324" spans="1:17" ht="22.5">
      <c r="A324" s="376"/>
      <c r="B324" s="401"/>
      <c r="C324" s="375"/>
      <c r="D324" s="20" t="s">
        <v>104</v>
      </c>
      <c r="E324" s="21">
        <v>0</v>
      </c>
      <c r="F324" s="21">
        <v>0</v>
      </c>
      <c r="G324" s="21">
        <f t="shared" si="60"/>
        <v>0</v>
      </c>
      <c r="H324" s="21">
        <f t="shared" si="60"/>
        <v>0</v>
      </c>
      <c r="I324" s="26" t="s">
        <v>117</v>
      </c>
      <c r="J324" s="24"/>
      <c r="K324" s="24"/>
      <c r="L324" s="24"/>
      <c r="M324" s="24"/>
      <c r="N324" s="24"/>
      <c r="O324" s="24"/>
      <c r="P324" s="24"/>
      <c r="Q324" s="27"/>
    </row>
    <row r="325" spans="1:17">
      <c r="A325" s="376"/>
      <c r="B325" s="401" t="s">
        <v>56</v>
      </c>
      <c r="C325" s="375" t="s">
        <v>186</v>
      </c>
      <c r="D325" s="20" t="s">
        <v>92</v>
      </c>
      <c r="E325" s="21">
        <f>E326+E327</f>
        <v>0</v>
      </c>
      <c r="F325" s="21">
        <f>F326+F327</f>
        <v>0</v>
      </c>
      <c r="G325" s="21">
        <f t="shared" si="60"/>
        <v>0</v>
      </c>
      <c r="H325" s="21">
        <f>H326+H327</f>
        <v>0</v>
      </c>
      <c r="I325" s="26" t="s">
        <v>117</v>
      </c>
      <c r="J325" s="24">
        <v>2</v>
      </c>
      <c r="K325" s="24">
        <v>2</v>
      </c>
      <c r="L325" s="24">
        <f t="shared" si="58"/>
        <v>100</v>
      </c>
      <c r="M325" s="24">
        <v>2</v>
      </c>
      <c r="N325" s="24">
        <v>2</v>
      </c>
      <c r="O325" s="24">
        <v>2</v>
      </c>
      <c r="P325" s="24">
        <v>2</v>
      </c>
      <c r="Q325" s="27" t="s">
        <v>83</v>
      </c>
    </row>
    <row r="326" spans="1:17" ht="22.5">
      <c r="A326" s="376"/>
      <c r="B326" s="401"/>
      <c r="C326" s="375"/>
      <c r="D326" s="20" t="s">
        <v>94</v>
      </c>
      <c r="E326" s="21">
        <v>0</v>
      </c>
      <c r="F326" s="21">
        <v>0</v>
      </c>
      <c r="G326" s="21">
        <f t="shared" si="60"/>
        <v>0</v>
      </c>
      <c r="H326" s="21">
        <f t="shared" si="60"/>
        <v>0</v>
      </c>
      <c r="I326" s="26" t="s">
        <v>117</v>
      </c>
      <c r="J326" s="24"/>
      <c r="K326" s="24"/>
      <c r="L326" s="24"/>
      <c r="M326" s="24"/>
      <c r="N326" s="24"/>
      <c r="O326" s="24"/>
      <c r="P326" s="24"/>
      <c r="Q326" s="27"/>
    </row>
    <row r="327" spans="1:17">
      <c r="A327" s="376"/>
      <c r="B327" s="401"/>
      <c r="C327" s="375"/>
      <c r="D327" s="20" t="s">
        <v>93</v>
      </c>
      <c r="E327" s="21">
        <v>0</v>
      </c>
      <c r="F327" s="21">
        <v>0</v>
      </c>
      <c r="G327" s="21"/>
      <c r="H327" s="21">
        <v>0</v>
      </c>
      <c r="I327" s="26" t="s">
        <v>117</v>
      </c>
      <c r="J327" s="24"/>
      <c r="K327" s="24"/>
      <c r="L327" s="24"/>
      <c r="M327" s="24"/>
      <c r="N327" s="24"/>
      <c r="O327" s="24"/>
      <c r="P327" s="24"/>
      <c r="Q327" s="27"/>
    </row>
    <row r="328" spans="1:17">
      <c r="A328" s="376"/>
      <c r="B328" s="401"/>
      <c r="C328" s="375"/>
      <c r="D328" s="20" t="s">
        <v>105</v>
      </c>
      <c r="E328" s="21">
        <v>0</v>
      </c>
      <c r="F328" s="21">
        <v>0</v>
      </c>
      <c r="G328" s="21">
        <f t="shared" si="60"/>
        <v>0</v>
      </c>
      <c r="H328" s="21">
        <f t="shared" si="60"/>
        <v>0</v>
      </c>
      <c r="I328" s="26" t="s">
        <v>117</v>
      </c>
      <c r="J328" s="24"/>
      <c r="K328" s="24"/>
      <c r="L328" s="24"/>
      <c r="M328" s="24"/>
      <c r="N328" s="24"/>
      <c r="O328" s="24"/>
      <c r="P328" s="24"/>
      <c r="Q328" s="27"/>
    </row>
    <row r="329" spans="1:17" ht="22.5">
      <c r="A329" s="376"/>
      <c r="B329" s="401"/>
      <c r="C329" s="375"/>
      <c r="D329" s="20" t="s">
        <v>104</v>
      </c>
      <c r="E329" s="21">
        <v>0</v>
      </c>
      <c r="F329" s="21">
        <v>0</v>
      </c>
      <c r="G329" s="21">
        <f t="shared" si="60"/>
        <v>0</v>
      </c>
      <c r="H329" s="21">
        <f t="shared" si="60"/>
        <v>0</v>
      </c>
      <c r="I329" s="26" t="s">
        <v>117</v>
      </c>
      <c r="J329" s="24"/>
      <c r="K329" s="24"/>
      <c r="L329" s="24"/>
      <c r="M329" s="24"/>
      <c r="N329" s="24"/>
      <c r="O329" s="24"/>
      <c r="P329" s="24"/>
      <c r="Q329" s="27"/>
    </row>
    <row r="330" spans="1:17">
      <c r="A330" s="376"/>
      <c r="B330" s="401" t="s">
        <v>57</v>
      </c>
      <c r="C330" s="370" t="s">
        <v>95</v>
      </c>
      <c r="D330" s="20" t="s">
        <v>92</v>
      </c>
      <c r="E330" s="58" t="s">
        <v>117</v>
      </c>
      <c r="F330" s="58" t="s">
        <v>117</v>
      </c>
      <c r="G330" s="21" t="e">
        <f t="shared" si="60"/>
        <v>#VALUE!</v>
      </c>
      <c r="H330" s="62" t="s">
        <v>117</v>
      </c>
      <c r="I330" s="26" t="s">
        <v>117</v>
      </c>
      <c r="J330" s="58" t="s">
        <v>117</v>
      </c>
      <c r="K330" s="58" t="s">
        <v>117</v>
      </c>
      <c r="L330" s="58" t="s">
        <v>117</v>
      </c>
      <c r="M330" s="58" t="s">
        <v>117</v>
      </c>
      <c r="N330" s="58" t="s">
        <v>117</v>
      </c>
      <c r="O330" s="58" t="s">
        <v>117</v>
      </c>
      <c r="P330" s="58" t="s">
        <v>117</v>
      </c>
      <c r="Q330" s="27" t="s">
        <v>83</v>
      </c>
    </row>
    <row r="331" spans="1:17" ht="22.5">
      <c r="A331" s="376"/>
      <c r="B331" s="401"/>
      <c r="C331" s="370"/>
      <c r="D331" s="20" t="s">
        <v>94</v>
      </c>
      <c r="E331" s="58" t="s">
        <v>117</v>
      </c>
      <c r="F331" s="58" t="s">
        <v>117</v>
      </c>
      <c r="G331" s="21" t="e">
        <f t="shared" si="60"/>
        <v>#VALUE!</v>
      </c>
      <c r="H331" s="62" t="s">
        <v>117</v>
      </c>
      <c r="I331" s="26" t="s">
        <v>117</v>
      </c>
      <c r="J331" s="24"/>
      <c r="K331" s="24"/>
      <c r="L331" s="24"/>
      <c r="M331" s="24"/>
      <c r="N331" s="24"/>
      <c r="O331" s="24"/>
      <c r="P331" s="24"/>
      <c r="Q331" s="30"/>
    </row>
    <row r="332" spans="1:17">
      <c r="A332" s="376"/>
      <c r="B332" s="401"/>
      <c r="C332" s="370"/>
      <c r="D332" s="20" t="s">
        <v>93</v>
      </c>
      <c r="E332" s="58" t="s">
        <v>117</v>
      </c>
      <c r="F332" s="58" t="s">
        <v>117</v>
      </c>
      <c r="G332" s="21" t="e">
        <f t="shared" si="60"/>
        <v>#VALUE!</v>
      </c>
      <c r="H332" s="62" t="s">
        <v>117</v>
      </c>
      <c r="I332" s="26" t="s">
        <v>117</v>
      </c>
      <c r="J332" s="24"/>
      <c r="K332" s="24"/>
      <c r="L332" s="24"/>
      <c r="M332" s="24"/>
      <c r="N332" s="24"/>
      <c r="O332" s="24"/>
      <c r="P332" s="24"/>
      <c r="Q332" s="30"/>
    </row>
    <row r="333" spans="1:17">
      <c r="A333" s="376"/>
      <c r="B333" s="401"/>
      <c r="C333" s="370"/>
      <c r="D333" s="20" t="s">
        <v>105</v>
      </c>
      <c r="E333" s="58" t="s">
        <v>117</v>
      </c>
      <c r="F333" s="58" t="s">
        <v>117</v>
      </c>
      <c r="G333" s="21" t="e">
        <f t="shared" si="60"/>
        <v>#VALUE!</v>
      </c>
      <c r="H333" s="62" t="s">
        <v>117</v>
      </c>
      <c r="I333" s="26" t="s">
        <v>117</v>
      </c>
      <c r="J333" s="24"/>
      <c r="K333" s="24"/>
      <c r="L333" s="24"/>
      <c r="M333" s="24"/>
      <c r="N333" s="24"/>
      <c r="O333" s="24"/>
      <c r="P333" s="24"/>
      <c r="Q333" s="30"/>
    </row>
    <row r="334" spans="1:17" ht="22.5">
      <c r="A334" s="376"/>
      <c r="B334" s="401"/>
      <c r="C334" s="370"/>
      <c r="D334" s="20" t="s">
        <v>104</v>
      </c>
      <c r="E334" s="58" t="s">
        <v>117</v>
      </c>
      <c r="F334" s="58" t="s">
        <v>117</v>
      </c>
      <c r="G334" s="21" t="e">
        <f t="shared" si="60"/>
        <v>#VALUE!</v>
      </c>
      <c r="H334" s="62" t="s">
        <v>117</v>
      </c>
      <c r="I334" s="26" t="s">
        <v>117</v>
      </c>
      <c r="J334" s="24"/>
      <c r="K334" s="24"/>
      <c r="L334" s="24"/>
      <c r="M334" s="24"/>
      <c r="N334" s="24"/>
      <c r="O334" s="24"/>
      <c r="P334" s="24"/>
      <c r="Q334" s="30"/>
    </row>
    <row r="335" spans="1:17">
      <c r="A335" s="376"/>
      <c r="B335" s="401" t="s">
        <v>58</v>
      </c>
      <c r="C335" s="375" t="s">
        <v>186</v>
      </c>
      <c r="D335" s="20" t="s">
        <v>92</v>
      </c>
      <c r="E335" s="21">
        <f>E336+E337</f>
        <v>62186.044000000002</v>
      </c>
      <c r="F335" s="21">
        <f>F336+F337</f>
        <v>70918.585999999996</v>
      </c>
      <c r="G335" s="21">
        <f t="shared" si="60"/>
        <v>8732.541999999994</v>
      </c>
      <c r="H335" s="21">
        <f>H336+H337</f>
        <v>70804.930999999997</v>
      </c>
      <c r="I335" s="26">
        <f>H335/F335*100</f>
        <v>99.839738767493188</v>
      </c>
      <c r="J335" s="24">
        <v>3</v>
      </c>
      <c r="K335" s="24">
        <v>1</v>
      </c>
      <c r="L335" s="29">
        <f t="shared" si="58"/>
        <v>33.333333333333336</v>
      </c>
      <c r="M335" s="24">
        <v>3</v>
      </c>
      <c r="N335" s="24">
        <v>3</v>
      </c>
      <c r="O335" s="24">
        <v>4</v>
      </c>
      <c r="P335" s="24">
        <v>3</v>
      </c>
      <c r="Q335" s="30" t="s">
        <v>83</v>
      </c>
    </row>
    <row r="336" spans="1:17" ht="22.5">
      <c r="A336" s="376"/>
      <c r="B336" s="401"/>
      <c r="C336" s="375"/>
      <c r="D336" s="20" t="s">
        <v>94</v>
      </c>
      <c r="E336" s="21">
        <v>0</v>
      </c>
      <c r="F336" s="21">
        <v>0</v>
      </c>
      <c r="G336" s="21">
        <f t="shared" si="60"/>
        <v>0</v>
      </c>
      <c r="H336" s="21">
        <v>0</v>
      </c>
      <c r="I336" s="26" t="s">
        <v>117</v>
      </c>
      <c r="J336" s="24"/>
      <c r="K336" s="24"/>
      <c r="L336" s="24"/>
      <c r="M336" s="24"/>
      <c r="N336" s="24"/>
      <c r="O336" s="24"/>
      <c r="P336" s="24"/>
      <c r="Q336" s="30"/>
    </row>
    <row r="337" spans="1:17">
      <c r="A337" s="376"/>
      <c r="B337" s="401"/>
      <c r="C337" s="375"/>
      <c r="D337" s="20" t="s">
        <v>93</v>
      </c>
      <c r="E337" s="21">
        <v>62186.044000000002</v>
      </c>
      <c r="F337" s="21">
        <v>70918.585999999996</v>
      </c>
      <c r="G337" s="21">
        <f t="shared" si="60"/>
        <v>8732.541999999994</v>
      </c>
      <c r="H337" s="21">
        <v>70804.930999999997</v>
      </c>
      <c r="I337" s="26">
        <f t="shared" ref="I337" si="65">H337/F337*100</f>
        <v>99.839738767493188</v>
      </c>
      <c r="J337" s="24"/>
      <c r="K337" s="24"/>
      <c r="L337" s="24"/>
      <c r="M337" s="24"/>
      <c r="N337" s="24"/>
      <c r="O337" s="24"/>
      <c r="P337" s="24"/>
      <c r="Q337" s="30"/>
    </row>
    <row r="338" spans="1:17">
      <c r="A338" s="376"/>
      <c r="B338" s="401"/>
      <c r="C338" s="375"/>
      <c r="D338" s="20" t="s">
        <v>105</v>
      </c>
      <c r="E338" s="21">
        <v>0</v>
      </c>
      <c r="F338" s="21">
        <v>0</v>
      </c>
      <c r="G338" s="21">
        <f t="shared" si="60"/>
        <v>0</v>
      </c>
      <c r="H338" s="21">
        <f t="shared" si="60"/>
        <v>0</v>
      </c>
      <c r="I338" s="26" t="s">
        <v>117</v>
      </c>
      <c r="J338" s="24"/>
      <c r="K338" s="24"/>
      <c r="L338" s="24"/>
      <c r="M338" s="24"/>
      <c r="N338" s="24"/>
      <c r="O338" s="24"/>
      <c r="P338" s="24"/>
      <c r="Q338" s="30"/>
    </row>
    <row r="339" spans="1:17" ht="22.5">
      <c r="A339" s="376"/>
      <c r="B339" s="401"/>
      <c r="C339" s="375"/>
      <c r="D339" s="20" t="s">
        <v>104</v>
      </c>
      <c r="E339" s="21">
        <v>0</v>
      </c>
      <c r="F339" s="21">
        <v>0</v>
      </c>
      <c r="G339" s="21">
        <f t="shared" si="60"/>
        <v>0</v>
      </c>
      <c r="H339" s="21">
        <v>0</v>
      </c>
      <c r="I339" s="26" t="s">
        <v>117</v>
      </c>
      <c r="J339" s="24"/>
      <c r="K339" s="24"/>
      <c r="L339" s="24"/>
      <c r="M339" s="24"/>
      <c r="N339" s="24"/>
      <c r="O339" s="24"/>
      <c r="P339" s="24"/>
      <c r="Q339" s="30"/>
    </row>
    <row r="340" spans="1:17" s="43" customFormat="1" ht="11.25">
      <c r="A340" s="376">
        <v>16</v>
      </c>
      <c r="B340" s="377" t="s">
        <v>59</v>
      </c>
      <c r="C340" s="378" t="s">
        <v>188</v>
      </c>
      <c r="D340" s="15" t="s">
        <v>92</v>
      </c>
      <c r="E340" s="16">
        <f>E341+E342+E343</f>
        <v>17712051</v>
      </c>
      <c r="F340" s="16">
        <f>F341+F342+F343</f>
        <v>17712051</v>
      </c>
      <c r="G340" s="16">
        <f t="shared" si="60"/>
        <v>0</v>
      </c>
      <c r="H340" s="16">
        <f>H341+H342+H343</f>
        <v>19212050.313000001</v>
      </c>
      <c r="I340" s="17">
        <f t="shared" ref="I340:I351" si="66">H340/F340*100</f>
        <v>108.46880642450725</v>
      </c>
      <c r="J340" s="18">
        <v>15</v>
      </c>
      <c r="K340" s="18">
        <v>14</v>
      </c>
      <c r="L340" s="19">
        <f t="shared" si="58"/>
        <v>93.333333333333329</v>
      </c>
      <c r="M340" s="18">
        <v>5</v>
      </c>
      <c r="N340" s="18">
        <v>5</v>
      </c>
      <c r="O340" s="18">
        <v>6</v>
      </c>
      <c r="P340" s="18">
        <v>6</v>
      </c>
      <c r="Q340" s="379" t="s">
        <v>126</v>
      </c>
    </row>
    <row r="341" spans="1:17" s="43" customFormat="1" ht="22.5">
      <c r="A341" s="376"/>
      <c r="B341" s="377"/>
      <c r="C341" s="378"/>
      <c r="D341" s="20" t="s">
        <v>94</v>
      </c>
      <c r="E341" s="21">
        <v>86301.4</v>
      </c>
      <c r="F341" s="21">
        <v>86301.4</v>
      </c>
      <c r="G341" s="21">
        <f t="shared" si="60"/>
        <v>0</v>
      </c>
      <c r="H341" s="21">
        <v>86301.4</v>
      </c>
      <c r="I341" s="22">
        <f t="shared" si="66"/>
        <v>100</v>
      </c>
      <c r="J341" s="24">
        <v>5</v>
      </c>
      <c r="K341" s="24">
        <v>4</v>
      </c>
      <c r="L341" s="24"/>
      <c r="M341" s="18"/>
      <c r="N341" s="18"/>
      <c r="O341" s="18"/>
      <c r="P341" s="18"/>
      <c r="Q341" s="380"/>
    </row>
    <row r="342" spans="1:17" s="43" customFormat="1" ht="11.25">
      <c r="A342" s="376"/>
      <c r="B342" s="377"/>
      <c r="C342" s="378"/>
      <c r="D342" s="20" t="s">
        <v>93</v>
      </c>
      <c r="E342" s="21">
        <v>125749.6</v>
      </c>
      <c r="F342" s="21">
        <v>125749.6</v>
      </c>
      <c r="G342" s="21">
        <f t="shared" si="60"/>
        <v>0</v>
      </c>
      <c r="H342" s="21">
        <v>125748.913</v>
      </c>
      <c r="I342" s="22">
        <f t="shared" si="66"/>
        <v>99.999453676194591</v>
      </c>
      <c r="J342" s="18"/>
      <c r="K342" s="18"/>
      <c r="L342" s="24"/>
      <c r="M342" s="18"/>
      <c r="N342" s="18"/>
      <c r="O342" s="18"/>
      <c r="P342" s="18"/>
      <c r="Q342" s="380"/>
    </row>
    <row r="343" spans="1:17" s="43" customFormat="1" ht="22.5">
      <c r="A343" s="376"/>
      <c r="B343" s="377"/>
      <c r="C343" s="378"/>
      <c r="D343" s="20" t="s">
        <v>104</v>
      </c>
      <c r="E343" s="21">
        <v>17500000</v>
      </c>
      <c r="F343" s="21">
        <v>17500000</v>
      </c>
      <c r="G343" s="21">
        <f t="shared" si="60"/>
        <v>0</v>
      </c>
      <c r="H343" s="21">
        <v>19000000</v>
      </c>
      <c r="I343" s="22">
        <f t="shared" si="66"/>
        <v>108.57142857142857</v>
      </c>
      <c r="J343" s="18"/>
      <c r="K343" s="18"/>
      <c r="L343" s="24"/>
      <c r="M343" s="18"/>
      <c r="N343" s="18"/>
      <c r="O343" s="18"/>
      <c r="P343" s="18"/>
      <c r="Q343" s="381"/>
    </row>
    <row r="344" spans="1:17" s="44" customFormat="1" ht="11.25">
      <c r="A344" s="376"/>
      <c r="B344" s="401" t="s">
        <v>60</v>
      </c>
      <c r="C344" s="375" t="s">
        <v>188</v>
      </c>
      <c r="D344" s="21" t="s">
        <v>92</v>
      </c>
      <c r="E344" s="21">
        <f t="shared" ref="E344" si="67">E345+E346+E347</f>
        <v>17522051</v>
      </c>
      <c r="F344" s="21">
        <f>F345+F346+F347</f>
        <v>17522051</v>
      </c>
      <c r="G344" s="21">
        <f>F344-E355</f>
        <v>17522051</v>
      </c>
      <c r="H344" s="21">
        <f>H345+H346+H347</f>
        <v>19022050.313000001</v>
      </c>
      <c r="I344" s="22">
        <f t="shared" si="66"/>
        <v>108.56063775296624</v>
      </c>
      <c r="J344" s="24">
        <v>7</v>
      </c>
      <c r="K344" s="24">
        <v>7</v>
      </c>
      <c r="L344" s="70">
        <f t="shared" si="58"/>
        <v>100</v>
      </c>
      <c r="M344" s="24">
        <v>4</v>
      </c>
      <c r="N344" s="24">
        <v>4</v>
      </c>
      <c r="O344" s="24">
        <v>5</v>
      </c>
      <c r="P344" s="24">
        <v>5</v>
      </c>
      <c r="Q344" s="27" t="s">
        <v>83</v>
      </c>
    </row>
    <row r="345" spans="1:17" s="44" customFormat="1" ht="22.5">
      <c r="A345" s="376"/>
      <c r="B345" s="401"/>
      <c r="C345" s="375"/>
      <c r="D345" s="20" t="s">
        <v>94</v>
      </c>
      <c r="E345" s="21">
        <v>86301.4</v>
      </c>
      <c r="F345" s="21">
        <v>86301.4</v>
      </c>
      <c r="G345" s="21">
        <f t="shared" si="60"/>
        <v>0</v>
      </c>
      <c r="H345" s="21">
        <v>86301.4</v>
      </c>
      <c r="I345" s="22">
        <f t="shared" si="66"/>
        <v>100</v>
      </c>
      <c r="J345" s="24"/>
      <c r="K345" s="24"/>
      <c r="L345" s="24"/>
      <c r="M345" s="24"/>
      <c r="N345" s="24"/>
      <c r="O345" s="24"/>
      <c r="P345" s="24"/>
      <c r="Q345" s="27"/>
    </row>
    <row r="346" spans="1:17" s="44" customFormat="1" ht="11.25">
      <c r="A346" s="376"/>
      <c r="B346" s="401"/>
      <c r="C346" s="375"/>
      <c r="D346" s="20" t="s">
        <v>93</v>
      </c>
      <c r="E346" s="21">
        <v>125749.6</v>
      </c>
      <c r="F346" s="21">
        <v>125749.6</v>
      </c>
      <c r="G346" s="21">
        <f t="shared" si="60"/>
        <v>0</v>
      </c>
      <c r="H346" s="21">
        <v>125748.913</v>
      </c>
      <c r="I346" s="22">
        <f t="shared" si="66"/>
        <v>99.999453676194591</v>
      </c>
      <c r="J346" s="24"/>
      <c r="K346" s="24"/>
      <c r="L346" s="24"/>
      <c r="M346" s="24"/>
      <c r="N346" s="24"/>
      <c r="O346" s="24"/>
      <c r="P346" s="24"/>
      <c r="Q346" s="27"/>
    </row>
    <row r="347" spans="1:17" s="44" customFormat="1" ht="22.5">
      <c r="A347" s="376"/>
      <c r="B347" s="401"/>
      <c r="C347" s="375"/>
      <c r="D347" s="20" t="s">
        <v>104</v>
      </c>
      <c r="E347" s="21">
        <v>17310000</v>
      </c>
      <c r="F347" s="21">
        <v>17310000</v>
      </c>
      <c r="G347" s="21">
        <f t="shared" si="60"/>
        <v>0</v>
      </c>
      <c r="H347" s="21">
        <v>18810000</v>
      </c>
      <c r="I347" s="22">
        <f t="shared" si="66"/>
        <v>108.66551126516464</v>
      </c>
      <c r="J347" s="24"/>
      <c r="K347" s="24"/>
      <c r="L347" s="24"/>
      <c r="M347" s="24"/>
      <c r="N347" s="24"/>
      <c r="O347" s="24"/>
      <c r="P347" s="24"/>
      <c r="Q347" s="27"/>
    </row>
    <row r="348" spans="1:17" s="44" customFormat="1" ht="11.25">
      <c r="A348" s="428"/>
      <c r="B348" s="401" t="s">
        <v>163</v>
      </c>
      <c r="C348" s="375" t="s">
        <v>190</v>
      </c>
      <c r="D348" s="21" t="s">
        <v>92</v>
      </c>
      <c r="E348" s="21">
        <f t="shared" ref="E348" si="68">E349+E350+E351</f>
        <v>190000</v>
      </c>
      <c r="F348" s="21">
        <f>F349+F350+F351</f>
        <v>190000</v>
      </c>
      <c r="G348" s="21">
        <f t="shared" si="60"/>
        <v>0</v>
      </c>
      <c r="H348" s="21">
        <f>H349+H350+H351</f>
        <v>190000</v>
      </c>
      <c r="I348" s="22">
        <f t="shared" si="66"/>
        <v>100</v>
      </c>
      <c r="J348" s="24">
        <v>3</v>
      </c>
      <c r="K348" s="24">
        <v>3</v>
      </c>
      <c r="L348" s="29">
        <f t="shared" si="58"/>
        <v>100</v>
      </c>
      <c r="M348" s="24">
        <v>1</v>
      </c>
      <c r="N348" s="24">
        <v>1</v>
      </c>
      <c r="O348" s="24">
        <v>1</v>
      </c>
      <c r="P348" s="24">
        <v>1</v>
      </c>
      <c r="Q348" s="30" t="s">
        <v>83</v>
      </c>
    </row>
    <row r="349" spans="1:17" s="44" customFormat="1" ht="22.5">
      <c r="A349" s="429"/>
      <c r="B349" s="401"/>
      <c r="C349" s="375"/>
      <c r="D349" s="20" t="s">
        <v>94</v>
      </c>
      <c r="E349" s="21">
        <v>0</v>
      </c>
      <c r="F349" s="21">
        <v>0</v>
      </c>
      <c r="G349" s="21">
        <f t="shared" si="60"/>
        <v>0</v>
      </c>
      <c r="H349" s="21">
        <v>0</v>
      </c>
      <c r="I349" s="22" t="s">
        <v>117</v>
      </c>
      <c r="J349" s="24"/>
      <c r="K349" s="24"/>
      <c r="L349" s="24"/>
      <c r="M349" s="24"/>
      <c r="N349" s="24"/>
      <c r="O349" s="24"/>
      <c r="P349" s="24"/>
      <c r="Q349" s="30"/>
    </row>
    <row r="350" spans="1:17" s="44" customFormat="1" ht="11.25">
      <c r="A350" s="429"/>
      <c r="B350" s="401"/>
      <c r="C350" s="375"/>
      <c r="D350" s="20" t="s">
        <v>93</v>
      </c>
      <c r="E350" s="21">
        <v>0</v>
      </c>
      <c r="F350" s="21">
        <v>0</v>
      </c>
      <c r="G350" s="21">
        <f t="shared" si="60"/>
        <v>0</v>
      </c>
      <c r="H350" s="21">
        <v>0</v>
      </c>
      <c r="I350" s="22" t="s">
        <v>117</v>
      </c>
      <c r="J350" s="24"/>
      <c r="K350" s="24"/>
      <c r="L350" s="24"/>
      <c r="M350" s="24"/>
      <c r="N350" s="24"/>
      <c r="O350" s="24"/>
      <c r="P350" s="24"/>
      <c r="Q350" s="30"/>
    </row>
    <row r="351" spans="1:17" s="44" customFormat="1" ht="22.5">
      <c r="A351" s="430"/>
      <c r="B351" s="401"/>
      <c r="C351" s="375"/>
      <c r="D351" s="20" t="s">
        <v>104</v>
      </c>
      <c r="E351" s="21">
        <v>190000</v>
      </c>
      <c r="F351" s="21">
        <v>190000</v>
      </c>
      <c r="G351" s="21">
        <f t="shared" si="60"/>
        <v>0</v>
      </c>
      <c r="H351" s="21">
        <v>190000</v>
      </c>
      <c r="I351" s="22">
        <f t="shared" si="66"/>
        <v>100</v>
      </c>
      <c r="J351" s="24"/>
      <c r="K351" s="24"/>
      <c r="L351" s="24"/>
      <c r="M351" s="24"/>
      <c r="N351" s="24"/>
      <c r="O351" s="24"/>
      <c r="P351" s="24"/>
      <c r="Q351" s="27"/>
    </row>
    <row r="352" spans="1:17">
      <c r="A352" s="428">
        <v>17</v>
      </c>
      <c r="B352" s="377" t="s">
        <v>61</v>
      </c>
      <c r="C352" s="433" t="s">
        <v>203</v>
      </c>
      <c r="D352" s="71" t="s">
        <v>92</v>
      </c>
      <c r="E352" s="16">
        <f>E357+E361+E365+E369+E373+E377</f>
        <v>359338.88500000001</v>
      </c>
      <c r="F352" s="16">
        <f>F357+F361+F365+F369+F373+F377</f>
        <v>369877.96</v>
      </c>
      <c r="G352" s="16">
        <f t="shared" si="60"/>
        <v>10539.075000000012</v>
      </c>
      <c r="H352" s="16">
        <f>H357+H361+H365+H369+H373+H377</f>
        <v>341712.81599999999</v>
      </c>
      <c r="I352" s="17">
        <f>H352/F352*100</f>
        <v>92.385287298545705</v>
      </c>
      <c r="J352" s="18">
        <v>38</v>
      </c>
      <c r="K352" s="18">
        <v>34</v>
      </c>
      <c r="L352" s="19">
        <f t="shared" si="58"/>
        <v>89.473684210526315</v>
      </c>
      <c r="M352" s="18">
        <v>13</v>
      </c>
      <c r="N352" s="18">
        <v>13</v>
      </c>
      <c r="O352" s="18">
        <v>28</v>
      </c>
      <c r="P352" s="18">
        <v>27</v>
      </c>
      <c r="Q352" s="379" t="s">
        <v>126</v>
      </c>
    </row>
    <row r="353" spans="1:17" ht="22.5">
      <c r="A353" s="429"/>
      <c r="B353" s="377"/>
      <c r="C353" s="433"/>
      <c r="D353" s="20" t="s">
        <v>94</v>
      </c>
      <c r="E353" s="21">
        <v>11671.1</v>
      </c>
      <c r="F353" s="21">
        <v>11671.1</v>
      </c>
      <c r="G353" s="21">
        <f t="shared" si="60"/>
        <v>0</v>
      </c>
      <c r="H353" s="21">
        <v>11671.1</v>
      </c>
      <c r="I353" s="22">
        <f t="shared" ref="I353" si="69">H353/F353*100</f>
        <v>100</v>
      </c>
      <c r="J353" s="33">
        <v>2</v>
      </c>
      <c r="K353" s="33">
        <v>2</v>
      </c>
      <c r="L353" s="24"/>
      <c r="M353" s="72"/>
      <c r="N353" s="72"/>
      <c r="O353" s="72"/>
      <c r="P353" s="72"/>
      <c r="Q353" s="380"/>
    </row>
    <row r="354" spans="1:17">
      <c r="A354" s="429"/>
      <c r="B354" s="377"/>
      <c r="C354" s="433"/>
      <c r="D354" s="437" t="s">
        <v>93</v>
      </c>
      <c r="E354" s="437">
        <v>347667.78499999997</v>
      </c>
      <c r="F354" s="440">
        <v>358206.86</v>
      </c>
      <c r="G354" s="21"/>
      <c r="H354" s="440">
        <v>330041.71600000001</v>
      </c>
      <c r="I354" s="442">
        <f>H354/F354*100</f>
        <v>92.137184642415846</v>
      </c>
      <c r="J354" s="444"/>
      <c r="K354" s="444"/>
      <c r="L354" s="446"/>
      <c r="M354" s="435"/>
      <c r="N354" s="435"/>
      <c r="O354" s="435"/>
      <c r="P354" s="435"/>
      <c r="Q354" s="380"/>
    </row>
    <row r="355" spans="1:17">
      <c r="A355" s="429"/>
      <c r="B355" s="377"/>
      <c r="C355" s="433"/>
      <c r="D355" s="438"/>
      <c r="E355" s="438"/>
      <c r="F355" s="441"/>
      <c r="G355" s="21" t="e">
        <f>F354-#REF!</f>
        <v>#REF!</v>
      </c>
      <c r="H355" s="441"/>
      <c r="I355" s="443"/>
      <c r="J355" s="445"/>
      <c r="K355" s="445"/>
      <c r="L355" s="447"/>
      <c r="M355" s="436"/>
      <c r="N355" s="436"/>
      <c r="O355" s="436"/>
      <c r="P355" s="436"/>
      <c r="Q355" s="380"/>
    </row>
    <row r="356" spans="1:17">
      <c r="A356" s="429"/>
      <c r="B356" s="377"/>
      <c r="C356" s="433"/>
      <c r="D356" s="439"/>
      <c r="E356" s="73"/>
      <c r="F356" s="21">
        <v>0</v>
      </c>
      <c r="G356" s="21">
        <f t="shared" ref="G356:G378" si="70">F356-E356</f>
        <v>0</v>
      </c>
      <c r="H356" s="21">
        <v>0</v>
      </c>
      <c r="I356" s="17" t="s">
        <v>117</v>
      </c>
      <c r="J356" s="72"/>
      <c r="K356" s="72"/>
      <c r="L356" s="24"/>
      <c r="M356" s="72"/>
      <c r="N356" s="72"/>
      <c r="O356" s="72"/>
      <c r="P356" s="72"/>
      <c r="Q356" s="381"/>
    </row>
    <row r="357" spans="1:17">
      <c r="A357" s="429"/>
      <c r="B357" s="401" t="s">
        <v>165</v>
      </c>
      <c r="C357" s="434" t="s">
        <v>203</v>
      </c>
      <c r="D357" s="74" t="s">
        <v>92</v>
      </c>
      <c r="E357" s="21">
        <f>E358+E359</f>
        <v>206327.78900000002</v>
      </c>
      <c r="F357" s="21">
        <f>F358+F359</f>
        <v>208494.99900000001</v>
      </c>
      <c r="G357" s="21">
        <f t="shared" si="70"/>
        <v>2167.2099999999919</v>
      </c>
      <c r="H357" s="21">
        <f>H358+H359</f>
        <v>180610.72400000002</v>
      </c>
      <c r="I357" s="22">
        <f t="shared" ref="I357:I377" si="71">H357/F357*100</f>
        <v>86.625926217060012</v>
      </c>
      <c r="J357" s="24">
        <v>27</v>
      </c>
      <c r="K357" s="24">
        <v>24</v>
      </c>
      <c r="L357" s="26">
        <f t="shared" ref="L357:L383" si="72">K357*100/J357</f>
        <v>88.888888888888886</v>
      </c>
      <c r="M357" s="24">
        <v>5</v>
      </c>
      <c r="N357" s="24">
        <v>5</v>
      </c>
      <c r="O357" s="24">
        <v>16</v>
      </c>
      <c r="P357" s="24">
        <v>16</v>
      </c>
      <c r="Q357" s="30" t="s">
        <v>83</v>
      </c>
    </row>
    <row r="358" spans="1:17" ht="22.5">
      <c r="A358" s="429"/>
      <c r="B358" s="401"/>
      <c r="C358" s="434"/>
      <c r="D358" s="20" t="s">
        <v>94</v>
      </c>
      <c r="E358" s="21">
        <v>4099.6000000000004</v>
      </c>
      <c r="F358" s="21">
        <v>4099.6000000000004</v>
      </c>
      <c r="G358" s="21">
        <f t="shared" si="70"/>
        <v>0</v>
      </c>
      <c r="H358" s="21">
        <v>4099.6000000000004</v>
      </c>
      <c r="I358" s="22">
        <f t="shared" si="71"/>
        <v>100</v>
      </c>
      <c r="J358" s="24"/>
      <c r="K358" s="24"/>
      <c r="L358" s="24"/>
      <c r="M358" s="24"/>
      <c r="N358" s="24"/>
      <c r="O358" s="24"/>
      <c r="P358" s="24"/>
      <c r="Q358" s="53"/>
    </row>
    <row r="359" spans="1:17">
      <c r="A359" s="429"/>
      <c r="B359" s="401"/>
      <c r="C359" s="434"/>
      <c r="D359" s="20" t="s">
        <v>93</v>
      </c>
      <c r="E359" s="21">
        <v>202228.18900000001</v>
      </c>
      <c r="F359" s="21">
        <v>204395.399</v>
      </c>
      <c r="G359" s="21">
        <f t="shared" si="70"/>
        <v>2167.2099999999919</v>
      </c>
      <c r="H359" s="21">
        <v>176511.12400000001</v>
      </c>
      <c r="I359" s="22">
        <f t="shared" si="71"/>
        <v>86.357679704913508</v>
      </c>
      <c r="J359" s="24"/>
      <c r="K359" s="24"/>
      <c r="L359" s="24"/>
      <c r="M359" s="24"/>
      <c r="N359" s="24"/>
      <c r="O359" s="24"/>
      <c r="P359" s="24"/>
      <c r="Q359" s="53"/>
    </row>
    <row r="360" spans="1:17" ht="22.5">
      <c r="A360" s="429"/>
      <c r="B360" s="401"/>
      <c r="C360" s="434"/>
      <c r="D360" s="20" t="s">
        <v>104</v>
      </c>
      <c r="E360" s="21">
        <v>0</v>
      </c>
      <c r="F360" s="21">
        <v>0</v>
      </c>
      <c r="G360" s="21">
        <f t="shared" si="70"/>
        <v>0</v>
      </c>
      <c r="H360" s="21">
        <v>0</v>
      </c>
      <c r="I360" s="17" t="s">
        <v>117</v>
      </c>
      <c r="J360" s="24"/>
      <c r="K360" s="24"/>
      <c r="L360" s="24"/>
      <c r="M360" s="24"/>
      <c r="N360" s="24"/>
      <c r="O360" s="24"/>
      <c r="P360" s="24"/>
      <c r="Q360" s="53"/>
    </row>
    <row r="361" spans="1:17">
      <c r="A361" s="429"/>
      <c r="B361" s="401" t="s">
        <v>62</v>
      </c>
      <c r="C361" s="434" t="s">
        <v>203</v>
      </c>
      <c r="D361" s="74" t="s">
        <v>92</v>
      </c>
      <c r="E361" s="21">
        <f>+E362+E363</f>
        <v>31610.985000000001</v>
      </c>
      <c r="F361" s="21">
        <f>F362+F363</f>
        <v>35522.904000000002</v>
      </c>
      <c r="G361" s="21">
        <f t="shared" si="70"/>
        <v>3911.9190000000017</v>
      </c>
      <c r="H361" s="21">
        <f>H362+H363</f>
        <v>35445.154999999999</v>
      </c>
      <c r="I361" s="22">
        <f t="shared" si="71"/>
        <v>99.7811299436555</v>
      </c>
      <c r="J361" s="24">
        <v>3</v>
      </c>
      <c r="K361" s="24">
        <v>3</v>
      </c>
      <c r="L361" s="24">
        <f t="shared" si="72"/>
        <v>100</v>
      </c>
      <c r="M361" s="24">
        <v>3</v>
      </c>
      <c r="N361" s="24">
        <v>3</v>
      </c>
      <c r="O361" s="24">
        <v>6</v>
      </c>
      <c r="P361" s="24">
        <v>6</v>
      </c>
      <c r="Q361" s="30" t="s">
        <v>83</v>
      </c>
    </row>
    <row r="362" spans="1:17" ht="22.5">
      <c r="A362" s="429"/>
      <c r="B362" s="401"/>
      <c r="C362" s="434"/>
      <c r="D362" s="20" t="s">
        <v>94</v>
      </c>
      <c r="E362" s="21">
        <v>0</v>
      </c>
      <c r="F362" s="21">
        <v>0</v>
      </c>
      <c r="G362" s="21">
        <f t="shared" si="70"/>
        <v>0</v>
      </c>
      <c r="H362" s="21">
        <v>0</v>
      </c>
      <c r="I362" s="17" t="s">
        <v>117</v>
      </c>
      <c r="J362" s="35"/>
      <c r="K362" s="35"/>
      <c r="L362" s="24"/>
      <c r="M362" s="24"/>
      <c r="N362" s="24"/>
      <c r="O362" s="24"/>
      <c r="P362" s="24"/>
      <c r="Q362" s="54"/>
    </row>
    <row r="363" spans="1:17">
      <c r="A363" s="429"/>
      <c r="B363" s="401"/>
      <c r="C363" s="434"/>
      <c r="D363" s="20" t="s">
        <v>93</v>
      </c>
      <c r="E363" s="21">
        <v>31610.985000000001</v>
      </c>
      <c r="F363" s="21">
        <v>35522.904000000002</v>
      </c>
      <c r="G363" s="21">
        <f t="shared" si="70"/>
        <v>3911.9190000000017</v>
      </c>
      <c r="H363" s="21">
        <v>35445.154999999999</v>
      </c>
      <c r="I363" s="22">
        <f t="shared" si="71"/>
        <v>99.7811299436555</v>
      </c>
      <c r="J363" s="24"/>
      <c r="K363" s="24"/>
      <c r="L363" s="24"/>
      <c r="M363" s="24"/>
      <c r="N363" s="24"/>
      <c r="O363" s="24"/>
      <c r="P363" s="24"/>
      <c r="Q363" s="54"/>
    </row>
    <row r="364" spans="1:17" ht="22.5">
      <c r="A364" s="429"/>
      <c r="B364" s="401"/>
      <c r="C364" s="434"/>
      <c r="D364" s="20" t="s">
        <v>104</v>
      </c>
      <c r="E364" s="21">
        <v>0</v>
      </c>
      <c r="F364" s="21">
        <v>0</v>
      </c>
      <c r="G364" s="21">
        <f t="shared" si="70"/>
        <v>0</v>
      </c>
      <c r="H364" s="21">
        <v>0</v>
      </c>
      <c r="I364" s="22" t="s">
        <v>117</v>
      </c>
      <c r="J364" s="24"/>
      <c r="K364" s="24"/>
      <c r="L364" s="24"/>
      <c r="M364" s="24"/>
      <c r="N364" s="24"/>
      <c r="O364" s="24"/>
      <c r="P364" s="24"/>
      <c r="Q364" s="54"/>
    </row>
    <row r="365" spans="1:17">
      <c r="A365" s="429"/>
      <c r="B365" s="401" t="s">
        <v>63</v>
      </c>
      <c r="C365" s="434" t="s">
        <v>203</v>
      </c>
      <c r="D365" s="74" t="s">
        <v>92</v>
      </c>
      <c r="E365" s="21">
        <f>E366+E367</f>
        <v>90827.804999999993</v>
      </c>
      <c r="F365" s="21">
        <f>F366+F367</f>
        <v>95287.751000000004</v>
      </c>
      <c r="G365" s="21">
        <f t="shared" si="70"/>
        <v>4459.9460000000108</v>
      </c>
      <c r="H365" s="21">
        <f>H366+H367</f>
        <v>95084.630999999994</v>
      </c>
      <c r="I365" s="22">
        <f t="shared" si="71"/>
        <v>99.786835141066547</v>
      </c>
      <c r="J365" s="24">
        <v>1</v>
      </c>
      <c r="K365" s="24">
        <v>0</v>
      </c>
      <c r="L365" s="24">
        <f t="shared" si="72"/>
        <v>0</v>
      </c>
      <c r="M365" s="24">
        <v>1</v>
      </c>
      <c r="N365" s="24">
        <v>1</v>
      </c>
      <c r="O365" s="24">
        <v>1</v>
      </c>
      <c r="P365" s="24">
        <v>0</v>
      </c>
      <c r="Q365" s="30" t="s">
        <v>83</v>
      </c>
    </row>
    <row r="366" spans="1:17" ht="22.5">
      <c r="A366" s="429"/>
      <c r="B366" s="401"/>
      <c r="C366" s="434"/>
      <c r="D366" s="20" t="s">
        <v>94</v>
      </c>
      <c r="E366" s="21">
        <v>0</v>
      </c>
      <c r="F366" s="21">
        <v>0</v>
      </c>
      <c r="G366" s="21">
        <f t="shared" si="70"/>
        <v>0</v>
      </c>
      <c r="H366" s="21">
        <v>0</v>
      </c>
      <c r="I366" s="22" t="s">
        <v>117</v>
      </c>
      <c r="J366" s="34"/>
      <c r="K366" s="34"/>
      <c r="L366" s="24"/>
      <c r="M366" s="34"/>
      <c r="N366" s="34"/>
      <c r="O366" s="34"/>
      <c r="P366" s="34"/>
      <c r="Q366" s="55"/>
    </row>
    <row r="367" spans="1:17">
      <c r="A367" s="429"/>
      <c r="B367" s="401"/>
      <c r="C367" s="434"/>
      <c r="D367" s="20" t="s">
        <v>93</v>
      </c>
      <c r="E367" s="21">
        <v>90827.804999999993</v>
      </c>
      <c r="F367" s="21">
        <v>95287.751000000004</v>
      </c>
      <c r="G367" s="21">
        <f t="shared" si="70"/>
        <v>4459.9460000000108</v>
      </c>
      <c r="H367" s="21">
        <v>95084.630999999994</v>
      </c>
      <c r="I367" s="22">
        <f t="shared" si="71"/>
        <v>99.786835141066547</v>
      </c>
      <c r="J367" s="34"/>
      <c r="K367" s="34"/>
      <c r="L367" s="24"/>
      <c r="M367" s="34"/>
      <c r="N367" s="34"/>
      <c r="O367" s="34"/>
      <c r="P367" s="34"/>
      <c r="Q367" s="55"/>
    </row>
    <row r="368" spans="1:17" ht="22.5">
      <c r="A368" s="429"/>
      <c r="B368" s="401"/>
      <c r="C368" s="434"/>
      <c r="D368" s="20" t="s">
        <v>104</v>
      </c>
      <c r="E368" s="21">
        <v>0</v>
      </c>
      <c r="F368" s="21">
        <v>0</v>
      </c>
      <c r="G368" s="21">
        <f t="shared" si="70"/>
        <v>0</v>
      </c>
      <c r="H368" s="21">
        <v>0</v>
      </c>
      <c r="I368" s="22" t="e">
        <f t="shared" si="71"/>
        <v>#DIV/0!</v>
      </c>
      <c r="J368" s="34"/>
      <c r="K368" s="34"/>
      <c r="L368" s="24"/>
      <c r="M368" s="34"/>
      <c r="N368" s="34"/>
      <c r="O368" s="34"/>
      <c r="P368" s="34"/>
      <c r="Q368" s="56"/>
    </row>
    <row r="369" spans="1:17">
      <c r="A369" s="429"/>
      <c r="B369" s="401" t="s">
        <v>139</v>
      </c>
      <c r="C369" s="434" t="s">
        <v>203</v>
      </c>
      <c r="D369" s="74" t="s">
        <v>92</v>
      </c>
      <c r="E369" s="21">
        <f>E370+E371</f>
        <v>0</v>
      </c>
      <c r="F369" s="21">
        <f>F370+F371</f>
        <v>0</v>
      </c>
      <c r="G369" s="21"/>
      <c r="H369" s="21">
        <f>H370+H371</f>
        <v>0</v>
      </c>
      <c r="I369" s="22" t="s">
        <v>117</v>
      </c>
      <c r="J369" s="33">
        <v>1</v>
      </c>
      <c r="K369" s="33">
        <v>1</v>
      </c>
      <c r="L369" s="24">
        <v>100</v>
      </c>
      <c r="M369" s="33">
        <v>1</v>
      </c>
      <c r="N369" s="33">
        <v>1</v>
      </c>
      <c r="O369" s="33">
        <v>1</v>
      </c>
      <c r="P369" s="33">
        <v>1</v>
      </c>
      <c r="Q369" s="55"/>
    </row>
    <row r="370" spans="1:17" ht="22.5">
      <c r="A370" s="429"/>
      <c r="B370" s="401"/>
      <c r="C370" s="434"/>
      <c r="D370" s="20" t="s">
        <v>94</v>
      </c>
      <c r="E370" s="21">
        <v>0</v>
      </c>
      <c r="F370" s="21">
        <v>0</v>
      </c>
      <c r="G370" s="21"/>
      <c r="H370" s="21">
        <v>0</v>
      </c>
      <c r="I370" s="22" t="s">
        <v>117</v>
      </c>
      <c r="J370" s="32"/>
      <c r="K370" s="32"/>
      <c r="L370" s="24"/>
      <c r="M370" s="34"/>
      <c r="N370" s="34"/>
      <c r="O370" s="34"/>
      <c r="P370" s="34"/>
      <c r="Q370" s="55"/>
    </row>
    <row r="371" spans="1:17">
      <c r="A371" s="429"/>
      <c r="B371" s="401"/>
      <c r="C371" s="434"/>
      <c r="D371" s="20" t="s">
        <v>93</v>
      </c>
      <c r="E371" s="21">
        <v>0</v>
      </c>
      <c r="F371" s="21">
        <v>0</v>
      </c>
      <c r="G371" s="21"/>
      <c r="H371" s="21">
        <v>0</v>
      </c>
      <c r="I371" s="22" t="s">
        <v>117</v>
      </c>
      <c r="J371" s="32"/>
      <c r="K371" s="32"/>
      <c r="L371" s="24"/>
      <c r="M371" s="34"/>
      <c r="N371" s="34"/>
      <c r="O371" s="34"/>
      <c r="P371" s="34"/>
      <c r="Q371" s="55"/>
    </row>
    <row r="372" spans="1:17">
      <c r="A372" s="429"/>
      <c r="B372" s="401"/>
      <c r="C372" s="434"/>
      <c r="D372" s="20"/>
      <c r="E372" s="21"/>
      <c r="F372" s="21"/>
      <c r="G372" s="21"/>
      <c r="H372" s="21"/>
      <c r="I372" s="22" t="e">
        <f t="shared" si="71"/>
        <v>#DIV/0!</v>
      </c>
      <c r="J372" s="32"/>
      <c r="K372" s="32"/>
      <c r="L372" s="24"/>
      <c r="M372" s="34"/>
      <c r="N372" s="34"/>
      <c r="O372" s="34"/>
      <c r="P372" s="34"/>
      <c r="Q372" s="55"/>
    </row>
    <row r="373" spans="1:17">
      <c r="A373" s="429"/>
      <c r="B373" s="401" t="s">
        <v>174</v>
      </c>
      <c r="C373" s="434" t="s">
        <v>203</v>
      </c>
      <c r="D373" s="74" t="s">
        <v>92</v>
      </c>
      <c r="E373" s="21">
        <f>E374+E375</f>
        <v>7647.98</v>
      </c>
      <c r="F373" s="21">
        <f>F374+F375</f>
        <v>7647.98</v>
      </c>
      <c r="G373" s="21"/>
      <c r="H373" s="21">
        <f>H374+H375</f>
        <v>7647.98</v>
      </c>
      <c r="I373" s="22">
        <f t="shared" si="71"/>
        <v>100</v>
      </c>
      <c r="J373" s="33">
        <v>1</v>
      </c>
      <c r="K373" s="33">
        <v>1</v>
      </c>
      <c r="L373" s="24">
        <v>100</v>
      </c>
      <c r="M373" s="33">
        <v>1</v>
      </c>
      <c r="N373" s="33">
        <v>1</v>
      </c>
      <c r="O373" s="33">
        <v>2</v>
      </c>
      <c r="P373" s="33">
        <v>2</v>
      </c>
      <c r="Q373" s="55"/>
    </row>
    <row r="374" spans="1:17" ht="22.5">
      <c r="A374" s="429"/>
      <c r="B374" s="401"/>
      <c r="C374" s="434"/>
      <c r="D374" s="20" t="s">
        <v>94</v>
      </c>
      <c r="E374" s="21">
        <v>7571.5</v>
      </c>
      <c r="F374" s="21">
        <v>7571.5</v>
      </c>
      <c r="G374" s="21"/>
      <c r="H374" s="21">
        <v>7571.5</v>
      </c>
      <c r="I374" s="22">
        <f t="shared" si="71"/>
        <v>100</v>
      </c>
      <c r="J374" s="34"/>
      <c r="K374" s="34"/>
      <c r="L374" s="24"/>
      <c r="M374" s="34"/>
      <c r="N374" s="34"/>
      <c r="O374" s="34"/>
      <c r="P374" s="34"/>
      <c r="Q374" s="55"/>
    </row>
    <row r="375" spans="1:17">
      <c r="A375" s="429"/>
      <c r="B375" s="401"/>
      <c r="C375" s="434"/>
      <c r="D375" s="388" t="s">
        <v>93</v>
      </c>
      <c r="E375" s="452">
        <v>76.48</v>
      </c>
      <c r="F375" s="452">
        <v>76.48</v>
      </c>
      <c r="G375" s="41"/>
      <c r="H375" s="452">
        <v>76.48</v>
      </c>
      <c r="I375" s="450">
        <v>100</v>
      </c>
      <c r="J375" s="435"/>
      <c r="K375" s="435"/>
      <c r="L375" s="446"/>
      <c r="M375" s="435"/>
      <c r="N375" s="435"/>
      <c r="O375" s="435"/>
      <c r="P375" s="435"/>
      <c r="Q375" s="435"/>
    </row>
    <row r="376" spans="1:17">
      <c r="A376" s="429"/>
      <c r="B376" s="401"/>
      <c r="C376" s="434"/>
      <c r="D376" s="390"/>
      <c r="E376" s="453"/>
      <c r="F376" s="453"/>
      <c r="G376" s="41"/>
      <c r="H376" s="453"/>
      <c r="I376" s="451"/>
      <c r="J376" s="436"/>
      <c r="K376" s="436"/>
      <c r="L376" s="447"/>
      <c r="M376" s="436"/>
      <c r="N376" s="436"/>
      <c r="O376" s="436"/>
      <c r="P376" s="436"/>
      <c r="Q376" s="436"/>
    </row>
    <row r="377" spans="1:17">
      <c r="A377" s="431"/>
      <c r="B377" s="401" t="s">
        <v>175</v>
      </c>
      <c r="C377" s="434" t="s">
        <v>203</v>
      </c>
      <c r="D377" s="74" t="s">
        <v>92</v>
      </c>
      <c r="E377" s="21">
        <f>E378+E379+E380</f>
        <v>22924.326000000001</v>
      </c>
      <c r="F377" s="21">
        <f>F378+F379</f>
        <v>22924.326000000001</v>
      </c>
      <c r="G377" s="21">
        <f t="shared" si="70"/>
        <v>0</v>
      </c>
      <c r="H377" s="21">
        <f>-H378+H379</f>
        <v>22924.326000000001</v>
      </c>
      <c r="I377" s="22">
        <f t="shared" si="71"/>
        <v>100</v>
      </c>
      <c r="J377" s="33">
        <v>3</v>
      </c>
      <c r="K377" s="33">
        <v>3</v>
      </c>
      <c r="L377" s="24">
        <v>100</v>
      </c>
      <c r="M377" s="33">
        <v>2</v>
      </c>
      <c r="N377" s="33">
        <v>2</v>
      </c>
      <c r="O377" s="33">
        <v>2</v>
      </c>
      <c r="P377" s="33">
        <v>2</v>
      </c>
      <c r="Q377" s="30" t="s">
        <v>83</v>
      </c>
    </row>
    <row r="378" spans="1:17" ht="22.5">
      <c r="A378" s="431"/>
      <c r="B378" s="401"/>
      <c r="C378" s="434"/>
      <c r="D378" s="20" t="s">
        <v>94</v>
      </c>
      <c r="E378" s="21">
        <v>0</v>
      </c>
      <c r="F378" s="21">
        <v>0</v>
      </c>
      <c r="G378" s="21">
        <f t="shared" si="70"/>
        <v>0</v>
      </c>
      <c r="H378" s="21">
        <v>0</v>
      </c>
      <c r="I378" s="22" t="s">
        <v>117</v>
      </c>
      <c r="J378" s="34"/>
      <c r="K378" s="34"/>
      <c r="L378" s="24"/>
      <c r="M378" s="34"/>
      <c r="N378" s="34"/>
      <c r="O378" s="34"/>
      <c r="P378" s="34"/>
      <c r="Q378" s="55"/>
    </row>
    <row r="379" spans="1:17">
      <c r="A379" s="431"/>
      <c r="B379" s="401"/>
      <c r="C379" s="434"/>
      <c r="D379" s="298" t="s">
        <v>93</v>
      </c>
      <c r="E379" s="440">
        <v>22924.326000000001</v>
      </c>
      <c r="F379" s="440">
        <v>22924.326000000001</v>
      </c>
      <c r="G379" s="21"/>
      <c r="H379" s="440">
        <v>22924.326000000001</v>
      </c>
      <c r="I379" s="442">
        <f>H379/F379*100</f>
        <v>100</v>
      </c>
      <c r="J379" s="435"/>
      <c r="K379" s="435"/>
      <c r="L379" s="446"/>
      <c r="M379" s="435"/>
      <c r="N379" s="435"/>
      <c r="O379" s="435"/>
      <c r="P379" s="435"/>
      <c r="Q379" s="435"/>
    </row>
    <row r="380" spans="1:17">
      <c r="A380" s="431"/>
      <c r="B380" s="401"/>
      <c r="C380" s="434"/>
      <c r="D380" s="299"/>
      <c r="E380" s="448"/>
      <c r="F380" s="448"/>
      <c r="G380" s="21"/>
      <c r="H380" s="448"/>
      <c r="I380" s="449"/>
      <c r="J380" s="456"/>
      <c r="K380" s="456"/>
      <c r="L380" s="457"/>
      <c r="M380" s="456"/>
      <c r="N380" s="456"/>
      <c r="O380" s="456"/>
      <c r="P380" s="456"/>
      <c r="Q380" s="456"/>
    </row>
    <row r="381" spans="1:17">
      <c r="A381" s="431"/>
      <c r="B381" s="401"/>
      <c r="C381" s="434"/>
      <c r="D381" s="299"/>
      <c r="E381" s="448"/>
      <c r="F381" s="448"/>
      <c r="G381" s="21">
        <f>F381-E380</f>
        <v>0</v>
      </c>
      <c r="H381" s="448"/>
      <c r="I381" s="443"/>
      <c r="J381" s="456"/>
      <c r="K381" s="456"/>
      <c r="L381" s="457"/>
      <c r="M381" s="456"/>
      <c r="N381" s="456"/>
      <c r="O381" s="456"/>
      <c r="P381" s="456"/>
      <c r="Q381" s="456"/>
    </row>
    <row r="382" spans="1:17">
      <c r="A382" s="432"/>
      <c r="B382" s="401"/>
      <c r="C382" s="434"/>
      <c r="D382" s="75"/>
      <c r="E382" s="73"/>
      <c r="F382" s="73"/>
      <c r="G382" s="21">
        <f t="shared" ref="G382:G439" si="73">F382-E382</f>
        <v>0</v>
      </c>
      <c r="H382" s="73"/>
      <c r="I382" s="22" t="s">
        <v>117</v>
      </c>
      <c r="J382" s="76"/>
      <c r="K382" s="76"/>
      <c r="L382" s="77"/>
      <c r="M382" s="76"/>
      <c r="N382" s="76"/>
      <c r="O382" s="76"/>
      <c r="P382" s="76"/>
      <c r="Q382" s="4"/>
    </row>
    <row r="383" spans="1:17">
      <c r="A383" s="376">
        <v>18</v>
      </c>
      <c r="B383" s="377" t="s">
        <v>64</v>
      </c>
      <c r="C383" s="378" t="s">
        <v>204</v>
      </c>
      <c r="D383" s="15" t="s">
        <v>92</v>
      </c>
      <c r="E383" s="16">
        <f t="shared" ref="E383:F383" si="74">E388+E393+E398</f>
        <v>11126709.782000002</v>
      </c>
      <c r="F383" s="31">
        <f t="shared" si="74"/>
        <v>11294682.303000001</v>
      </c>
      <c r="G383" s="16">
        <f t="shared" si="73"/>
        <v>167972.52099999972</v>
      </c>
      <c r="H383" s="16">
        <f>H388+H393+H398</f>
        <v>11316752.049000001</v>
      </c>
      <c r="I383" s="19">
        <f>H383/F383*100</f>
        <v>100.19539944026701</v>
      </c>
      <c r="J383" s="18">
        <v>46</v>
      </c>
      <c r="K383" s="18">
        <v>39</v>
      </c>
      <c r="L383" s="19">
        <f t="shared" si="72"/>
        <v>84.782608695652172</v>
      </c>
      <c r="M383" s="18">
        <v>16</v>
      </c>
      <c r="N383" s="18">
        <v>16</v>
      </c>
      <c r="O383" s="18">
        <v>38</v>
      </c>
      <c r="P383" s="18">
        <v>38</v>
      </c>
      <c r="Q383" s="379" t="s">
        <v>126</v>
      </c>
    </row>
    <row r="384" spans="1:17" ht="22.5">
      <c r="A384" s="376"/>
      <c r="B384" s="377"/>
      <c r="C384" s="378"/>
      <c r="D384" s="20" t="s">
        <v>94</v>
      </c>
      <c r="E384" s="21">
        <v>2407277.4</v>
      </c>
      <c r="F384" s="21">
        <v>2544692.4</v>
      </c>
      <c r="G384" s="21">
        <f t="shared" si="73"/>
        <v>137415</v>
      </c>
      <c r="H384" s="21">
        <v>2544692.3990000002</v>
      </c>
      <c r="I384" s="26">
        <f t="shared" ref="I384:I400" si="75">H384/F384*100</f>
        <v>99.999999960702539</v>
      </c>
      <c r="J384" s="24">
        <v>3</v>
      </c>
      <c r="K384" s="24">
        <v>3</v>
      </c>
      <c r="L384" s="24"/>
      <c r="M384" s="24"/>
      <c r="N384" s="24"/>
      <c r="O384" s="24"/>
      <c r="P384" s="24"/>
      <c r="Q384" s="380"/>
    </row>
    <row r="385" spans="1:17">
      <c r="A385" s="376"/>
      <c r="B385" s="377"/>
      <c r="C385" s="378"/>
      <c r="D385" s="20" t="s">
        <v>93</v>
      </c>
      <c r="E385" s="21">
        <v>8701110.1579999998</v>
      </c>
      <c r="F385" s="21">
        <v>8731667.6789999995</v>
      </c>
      <c r="G385" s="21">
        <f t="shared" si="73"/>
        <v>30557.520999999717</v>
      </c>
      <c r="H385" s="21">
        <v>8624981.909</v>
      </c>
      <c r="I385" s="26">
        <f t="shared" si="75"/>
        <v>98.778174182503733</v>
      </c>
      <c r="J385" s="24"/>
      <c r="K385" s="24"/>
      <c r="L385" s="24"/>
      <c r="M385" s="24"/>
      <c r="N385" s="24"/>
      <c r="O385" s="24"/>
      <c r="P385" s="24"/>
      <c r="Q385" s="380"/>
    </row>
    <row r="386" spans="1:17">
      <c r="A386" s="376"/>
      <c r="B386" s="377"/>
      <c r="C386" s="378"/>
      <c r="D386" s="20" t="s">
        <v>105</v>
      </c>
      <c r="E386" s="21">
        <f>E391+E396+E3962</f>
        <v>18233.223999999998</v>
      </c>
      <c r="F386" s="21">
        <f>F391+F396+F3962</f>
        <v>18233.223999999998</v>
      </c>
      <c r="G386" s="21">
        <f t="shared" si="73"/>
        <v>0</v>
      </c>
      <c r="H386" s="21">
        <v>147077.74100000001</v>
      </c>
      <c r="I386" s="26">
        <f t="shared" si="75"/>
        <v>806.64692651173505</v>
      </c>
      <c r="J386" s="24"/>
      <c r="K386" s="24"/>
      <c r="L386" s="24"/>
      <c r="M386" s="24"/>
      <c r="N386" s="24"/>
      <c r="O386" s="24"/>
      <c r="P386" s="24"/>
      <c r="Q386" s="381"/>
    </row>
    <row r="387" spans="1:17" ht="22.5">
      <c r="A387" s="376"/>
      <c r="B387" s="377"/>
      <c r="C387" s="378"/>
      <c r="D387" s="20" t="s">
        <v>104</v>
      </c>
      <c r="E387" s="21">
        <v>89</v>
      </c>
      <c r="F387" s="21">
        <f>F392+F397+F3963</f>
        <v>89</v>
      </c>
      <c r="G387" s="21">
        <f t="shared" si="73"/>
        <v>0</v>
      </c>
      <c r="H387" s="21">
        <f>H392+H397+H3963</f>
        <v>0</v>
      </c>
      <c r="I387" s="26">
        <f t="shared" si="75"/>
        <v>0</v>
      </c>
      <c r="J387" s="24"/>
      <c r="K387" s="24"/>
      <c r="L387" s="24"/>
      <c r="M387" s="24"/>
      <c r="N387" s="24"/>
      <c r="O387" s="24"/>
      <c r="P387" s="24"/>
      <c r="Q387" s="27"/>
    </row>
    <row r="388" spans="1:17">
      <c r="A388" s="376"/>
      <c r="B388" s="401" t="s">
        <v>65</v>
      </c>
      <c r="C388" s="375" t="s">
        <v>204</v>
      </c>
      <c r="D388" s="20" t="s">
        <v>92</v>
      </c>
      <c r="E388" s="21">
        <f>E389+E390+E391</f>
        <v>9275720.5120000001</v>
      </c>
      <c r="F388" s="28">
        <f>F389+F390+F391</f>
        <v>9419187.4670000002</v>
      </c>
      <c r="G388" s="21">
        <f t="shared" si="73"/>
        <v>143466.95500000007</v>
      </c>
      <c r="H388" s="21">
        <f>H389+H390+H391</f>
        <v>9541869.0730000008</v>
      </c>
      <c r="I388" s="26">
        <f t="shared" si="75"/>
        <v>101.30246485092067</v>
      </c>
      <c r="J388" s="24">
        <v>23</v>
      </c>
      <c r="K388" s="24">
        <v>20</v>
      </c>
      <c r="L388" s="2">
        <f t="shared" ref="L388" si="76">K388*100/J388</f>
        <v>86.956521739130437</v>
      </c>
      <c r="M388" s="24">
        <v>8</v>
      </c>
      <c r="N388" s="24">
        <v>8</v>
      </c>
      <c r="O388" s="24">
        <v>11</v>
      </c>
      <c r="P388" s="24">
        <v>11</v>
      </c>
      <c r="Q388" s="27" t="s">
        <v>83</v>
      </c>
    </row>
    <row r="389" spans="1:17" ht="22.5">
      <c r="A389" s="376"/>
      <c r="B389" s="401"/>
      <c r="C389" s="375"/>
      <c r="D389" s="20" t="s">
        <v>94</v>
      </c>
      <c r="E389" s="21">
        <v>2407277.4</v>
      </c>
      <c r="F389" s="21">
        <v>2544692.4</v>
      </c>
      <c r="G389" s="21">
        <f t="shared" si="73"/>
        <v>137415</v>
      </c>
      <c r="H389" s="21">
        <v>2544692.3990000002</v>
      </c>
      <c r="I389" s="26">
        <f t="shared" si="75"/>
        <v>99.999999960702539</v>
      </c>
      <c r="J389" s="24"/>
      <c r="K389" s="24"/>
      <c r="L389" s="24"/>
      <c r="M389" s="24"/>
      <c r="N389" s="24"/>
      <c r="O389" s="24"/>
      <c r="P389" s="24"/>
      <c r="Q389" s="27"/>
    </row>
    <row r="390" spans="1:17">
      <c r="A390" s="376"/>
      <c r="B390" s="401"/>
      <c r="C390" s="375"/>
      <c r="D390" s="20" t="s">
        <v>93</v>
      </c>
      <c r="E390" s="21">
        <v>6850209.8880000003</v>
      </c>
      <c r="F390" s="21">
        <v>6856261.8430000003</v>
      </c>
      <c r="G390" s="21">
        <f t="shared" si="73"/>
        <v>6051.9550000000745</v>
      </c>
      <c r="H390" s="21">
        <v>6850098.9330000002</v>
      </c>
      <c r="I390" s="26">
        <f t="shared" si="75"/>
        <v>99.910112680333356</v>
      </c>
      <c r="J390" s="24"/>
      <c r="K390" s="24"/>
      <c r="L390" s="24"/>
      <c r="M390" s="24"/>
      <c r="N390" s="24"/>
      <c r="O390" s="24"/>
      <c r="P390" s="24"/>
      <c r="Q390" s="27"/>
    </row>
    <row r="391" spans="1:17">
      <c r="A391" s="376"/>
      <c r="B391" s="401"/>
      <c r="C391" s="375"/>
      <c r="D391" s="20" t="s">
        <v>105</v>
      </c>
      <c r="E391" s="21">
        <v>18233.223999999998</v>
      </c>
      <c r="F391" s="21">
        <v>18233.223999999998</v>
      </c>
      <c r="G391" s="21">
        <f t="shared" si="73"/>
        <v>0</v>
      </c>
      <c r="H391" s="21">
        <v>147077.74100000001</v>
      </c>
      <c r="I391" s="26">
        <f t="shared" si="75"/>
        <v>806.64692651173505</v>
      </c>
      <c r="J391" s="24"/>
      <c r="K391" s="24"/>
      <c r="L391" s="24"/>
      <c r="M391" s="24"/>
      <c r="N391" s="24"/>
      <c r="O391" s="24"/>
      <c r="P391" s="24"/>
      <c r="Q391" s="27"/>
    </row>
    <row r="392" spans="1:17" ht="22.5">
      <c r="A392" s="376"/>
      <c r="B392" s="401"/>
      <c r="C392" s="375"/>
      <c r="D392" s="20" t="s">
        <v>104</v>
      </c>
      <c r="E392" s="21">
        <v>0</v>
      </c>
      <c r="F392" s="21">
        <v>0</v>
      </c>
      <c r="G392" s="21">
        <f t="shared" si="73"/>
        <v>0</v>
      </c>
      <c r="H392" s="21">
        <v>0</v>
      </c>
      <c r="I392" s="26" t="s">
        <v>117</v>
      </c>
      <c r="J392" s="24"/>
      <c r="K392" s="24"/>
      <c r="L392" s="24"/>
      <c r="M392" s="24"/>
      <c r="N392" s="24"/>
      <c r="O392" s="24"/>
      <c r="P392" s="24"/>
      <c r="Q392" s="27"/>
    </row>
    <row r="393" spans="1:17">
      <c r="A393" s="376"/>
      <c r="B393" s="401" t="s">
        <v>66</v>
      </c>
      <c r="C393" s="375" t="s">
        <v>204</v>
      </c>
      <c r="D393" s="20" t="s">
        <v>92</v>
      </c>
      <c r="E393" s="21">
        <f>E395+E397</f>
        <v>1821404.7320000001</v>
      </c>
      <c r="F393" s="28">
        <f>F395+F397</f>
        <v>1845910.298</v>
      </c>
      <c r="G393" s="21">
        <f t="shared" si="73"/>
        <v>24505.565999999875</v>
      </c>
      <c r="H393" s="21">
        <f>H395+H397</f>
        <v>1745325.21</v>
      </c>
      <c r="I393" s="26">
        <f t="shared" si="75"/>
        <v>94.550922213881066</v>
      </c>
      <c r="J393" s="24">
        <v>12</v>
      </c>
      <c r="K393" s="24">
        <v>8</v>
      </c>
      <c r="L393" s="26">
        <f t="shared" ref="L393" si="77">K393*100/J393</f>
        <v>66.666666666666671</v>
      </c>
      <c r="M393" s="24">
        <v>4</v>
      </c>
      <c r="N393" s="24">
        <v>4</v>
      </c>
      <c r="O393" s="24">
        <v>11</v>
      </c>
      <c r="P393" s="24">
        <v>11</v>
      </c>
      <c r="Q393" s="27" t="s">
        <v>83</v>
      </c>
    </row>
    <row r="394" spans="1:17" ht="22.5">
      <c r="A394" s="376"/>
      <c r="B394" s="401"/>
      <c r="C394" s="375"/>
      <c r="D394" s="20" t="s">
        <v>94</v>
      </c>
      <c r="E394" s="21">
        <v>0</v>
      </c>
      <c r="F394" s="21">
        <v>0</v>
      </c>
      <c r="G394" s="21">
        <f t="shared" si="73"/>
        <v>0</v>
      </c>
      <c r="H394" s="21">
        <v>0</v>
      </c>
      <c r="I394" s="26" t="s">
        <v>117</v>
      </c>
      <c r="J394" s="24"/>
      <c r="K394" s="24"/>
      <c r="L394" s="24"/>
      <c r="M394" s="24"/>
      <c r="N394" s="24"/>
      <c r="O394" s="24"/>
      <c r="P394" s="24"/>
      <c r="Q394" s="30"/>
    </row>
    <row r="395" spans="1:17">
      <c r="A395" s="376"/>
      <c r="B395" s="401"/>
      <c r="C395" s="375"/>
      <c r="D395" s="20" t="s">
        <v>93</v>
      </c>
      <c r="E395" s="21">
        <v>1821315.7320000001</v>
      </c>
      <c r="F395" s="21">
        <v>1845821.298</v>
      </c>
      <c r="G395" s="21">
        <f t="shared" si="73"/>
        <v>24505.565999999875</v>
      </c>
      <c r="H395" s="21">
        <v>1745325.21</v>
      </c>
      <c r="I395" s="26">
        <f t="shared" si="75"/>
        <v>94.555481177463363</v>
      </c>
      <c r="J395" s="24"/>
      <c r="K395" s="24"/>
      <c r="L395" s="24"/>
      <c r="M395" s="24"/>
      <c r="N395" s="24"/>
      <c r="O395" s="24"/>
      <c r="P395" s="24"/>
      <c r="Q395" s="30"/>
    </row>
    <row r="396" spans="1:17">
      <c r="A396" s="376"/>
      <c r="B396" s="401"/>
      <c r="C396" s="375"/>
      <c r="D396" s="20" t="s">
        <v>105</v>
      </c>
      <c r="E396" s="21">
        <v>0</v>
      </c>
      <c r="F396" s="21">
        <v>0</v>
      </c>
      <c r="G396" s="21">
        <f t="shared" si="73"/>
        <v>0</v>
      </c>
      <c r="H396" s="21">
        <v>0</v>
      </c>
      <c r="I396" s="26" t="s">
        <v>117</v>
      </c>
      <c r="J396" s="24"/>
      <c r="K396" s="24"/>
      <c r="L396" s="24"/>
      <c r="M396" s="24"/>
      <c r="N396" s="24"/>
      <c r="O396" s="24"/>
      <c r="P396" s="24"/>
      <c r="Q396" s="30"/>
    </row>
    <row r="397" spans="1:17" ht="22.5">
      <c r="A397" s="376"/>
      <c r="B397" s="401"/>
      <c r="C397" s="375"/>
      <c r="D397" s="20" t="s">
        <v>104</v>
      </c>
      <c r="E397" s="21">
        <v>89</v>
      </c>
      <c r="F397" s="21">
        <v>89</v>
      </c>
      <c r="G397" s="21">
        <f t="shared" si="73"/>
        <v>0</v>
      </c>
      <c r="H397" s="21">
        <v>0</v>
      </c>
      <c r="I397" s="26">
        <f t="shared" si="75"/>
        <v>0</v>
      </c>
      <c r="J397" s="24"/>
      <c r="K397" s="24"/>
      <c r="L397" s="24"/>
      <c r="M397" s="24"/>
      <c r="N397" s="24"/>
      <c r="O397" s="24"/>
      <c r="P397" s="24"/>
      <c r="Q397" s="30"/>
    </row>
    <row r="398" spans="1:17">
      <c r="A398" s="376"/>
      <c r="B398" s="401" t="s">
        <v>67</v>
      </c>
      <c r="C398" s="375" t="s">
        <v>204</v>
      </c>
      <c r="D398" s="20" t="s">
        <v>92</v>
      </c>
      <c r="E398" s="21">
        <f>E399+E400</f>
        <v>29584.538</v>
      </c>
      <c r="F398" s="21">
        <f>F399+F400</f>
        <v>29584.538</v>
      </c>
      <c r="G398" s="21">
        <f t="shared" si="73"/>
        <v>0</v>
      </c>
      <c r="H398" s="21">
        <f>H399+H400</f>
        <v>29557.766</v>
      </c>
      <c r="I398" s="29">
        <f t="shared" si="75"/>
        <v>99.909506783577285</v>
      </c>
      <c r="J398" s="24">
        <v>8</v>
      </c>
      <c r="K398" s="24">
        <v>8</v>
      </c>
      <c r="L398" s="70">
        <f t="shared" ref="L398" si="78">K398*100/J398</f>
        <v>100</v>
      </c>
      <c r="M398" s="24">
        <v>4</v>
      </c>
      <c r="N398" s="24">
        <v>4</v>
      </c>
      <c r="O398" s="24">
        <v>16</v>
      </c>
      <c r="P398" s="24">
        <v>16</v>
      </c>
      <c r="Q398" s="30" t="s">
        <v>83</v>
      </c>
    </row>
    <row r="399" spans="1:17" ht="22.5">
      <c r="A399" s="376"/>
      <c r="B399" s="401"/>
      <c r="C399" s="375"/>
      <c r="D399" s="20" t="s">
        <v>94</v>
      </c>
      <c r="E399" s="21">
        <v>0</v>
      </c>
      <c r="F399" s="21">
        <v>0</v>
      </c>
      <c r="G399" s="21">
        <f t="shared" si="73"/>
        <v>0</v>
      </c>
      <c r="H399" s="21">
        <v>0</v>
      </c>
      <c r="I399" s="26" t="s">
        <v>117</v>
      </c>
      <c r="J399" s="24"/>
      <c r="K399" s="24"/>
      <c r="L399" s="24"/>
      <c r="M399" s="24"/>
      <c r="N399" s="24"/>
      <c r="O399" s="24"/>
      <c r="P399" s="24"/>
      <c r="Q399" s="30"/>
    </row>
    <row r="400" spans="1:17">
      <c r="A400" s="376"/>
      <c r="B400" s="401"/>
      <c r="C400" s="375"/>
      <c r="D400" s="20" t="s">
        <v>93</v>
      </c>
      <c r="E400" s="21">
        <v>29584.538</v>
      </c>
      <c r="F400" s="21">
        <v>29584.538</v>
      </c>
      <c r="G400" s="21">
        <f t="shared" si="73"/>
        <v>0</v>
      </c>
      <c r="H400" s="21">
        <v>29557.766</v>
      </c>
      <c r="I400" s="29">
        <f t="shared" si="75"/>
        <v>99.909506783577285</v>
      </c>
      <c r="J400" s="24"/>
      <c r="K400" s="24"/>
      <c r="L400" s="24"/>
      <c r="M400" s="24"/>
      <c r="N400" s="24"/>
      <c r="O400" s="24"/>
      <c r="P400" s="24"/>
      <c r="Q400" s="30"/>
    </row>
    <row r="401" spans="1:17" ht="22.5">
      <c r="A401" s="376"/>
      <c r="B401" s="401"/>
      <c r="C401" s="375"/>
      <c r="D401" s="20" t="s">
        <v>104</v>
      </c>
      <c r="E401" s="21">
        <v>0</v>
      </c>
      <c r="F401" s="21">
        <v>0</v>
      </c>
      <c r="G401" s="21">
        <f t="shared" si="73"/>
        <v>0</v>
      </c>
      <c r="H401" s="21">
        <v>0</v>
      </c>
      <c r="I401" s="19" t="s">
        <v>117</v>
      </c>
      <c r="J401" s="24"/>
      <c r="K401" s="24"/>
      <c r="L401" s="24"/>
      <c r="M401" s="24"/>
      <c r="N401" s="24"/>
      <c r="O401" s="24"/>
      <c r="P401" s="24"/>
      <c r="Q401" s="30"/>
    </row>
    <row r="402" spans="1:17" s="80" customFormat="1">
      <c r="A402" s="458">
        <v>19</v>
      </c>
      <c r="B402" s="459" t="s">
        <v>169</v>
      </c>
      <c r="C402" s="460" t="s">
        <v>193</v>
      </c>
      <c r="D402" s="78" t="s">
        <v>92</v>
      </c>
      <c r="E402" s="79">
        <f>E407+E427+E432+E436+E445+E449</f>
        <v>5465786.3640000001</v>
      </c>
      <c r="F402" s="31">
        <f>F407+F427+F432+F436+F445+F449</f>
        <v>5780861.7810000004</v>
      </c>
      <c r="G402" s="79">
        <f t="shared" si="73"/>
        <v>315075.41700000037</v>
      </c>
      <c r="H402" s="79">
        <f>H407+H427+H432+H436+H445+H449</f>
        <v>5777022.7220000001</v>
      </c>
      <c r="I402" s="66">
        <f>H402/F402*100</f>
        <v>99.933590195624163</v>
      </c>
      <c r="J402" s="48">
        <v>80</v>
      </c>
      <c r="K402" s="48">
        <v>69</v>
      </c>
      <c r="L402" s="66">
        <f t="shared" ref="L402" si="79">K402*100/J402</f>
        <v>86.25</v>
      </c>
      <c r="M402" s="48">
        <v>10</v>
      </c>
      <c r="N402" s="48">
        <v>9</v>
      </c>
      <c r="O402" s="48">
        <v>17</v>
      </c>
      <c r="P402" s="48">
        <v>17</v>
      </c>
      <c r="Q402" s="410" t="s">
        <v>126</v>
      </c>
    </row>
    <row r="403" spans="1:17" s="80" customFormat="1" ht="22.5">
      <c r="A403" s="458"/>
      <c r="B403" s="459"/>
      <c r="C403" s="460"/>
      <c r="D403" s="36" t="s">
        <v>94</v>
      </c>
      <c r="E403" s="21">
        <v>3671475</v>
      </c>
      <c r="F403" s="21">
        <v>3671475</v>
      </c>
      <c r="G403" s="37">
        <f t="shared" si="73"/>
        <v>0</v>
      </c>
      <c r="H403" s="37">
        <v>3664768.37</v>
      </c>
      <c r="I403" s="81">
        <f t="shared" ref="I403:I406" si="80">H403/F403*100</f>
        <v>99.817331453979676</v>
      </c>
      <c r="J403" s="59">
        <v>11</v>
      </c>
      <c r="K403" s="59">
        <v>9</v>
      </c>
      <c r="L403" s="81"/>
      <c r="M403" s="59"/>
      <c r="N403" s="59"/>
      <c r="O403" s="59"/>
      <c r="P403" s="59"/>
      <c r="Q403" s="411"/>
    </row>
    <row r="404" spans="1:17" s="80" customFormat="1">
      <c r="A404" s="458"/>
      <c r="B404" s="459"/>
      <c r="C404" s="460"/>
      <c r="D404" s="36" t="s">
        <v>93</v>
      </c>
      <c r="E404" s="21">
        <v>1712658.7439999999</v>
      </c>
      <c r="F404" s="21">
        <v>2027734.1610000001</v>
      </c>
      <c r="G404" s="37">
        <f t="shared" si="73"/>
        <v>315075.41700000013</v>
      </c>
      <c r="H404" s="21">
        <v>2024270.3489999999</v>
      </c>
      <c r="I404" s="81">
        <f t="shared" si="80"/>
        <v>99.829178199656511</v>
      </c>
      <c r="J404" s="59"/>
      <c r="K404" s="59"/>
      <c r="L404" s="81"/>
      <c r="M404" s="59"/>
      <c r="N404" s="59"/>
      <c r="O404" s="59"/>
      <c r="P404" s="59"/>
      <c r="Q404" s="411"/>
    </row>
    <row r="405" spans="1:17" s="80" customFormat="1">
      <c r="A405" s="458"/>
      <c r="B405" s="459"/>
      <c r="C405" s="460"/>
      <c r="D405" s="36" t="s">
        <v>105</v>
      </c>
      <c r="E405" s="21">
        <v>0</v>
      </c>
      <c r="F405" s="21">
        <v>0</v>
      </c>
      <c r="G405" s="37">
        <f t="shared" si="73"/>
        <v>0</v>
      </c>
      <c r="H405" s="21">
        <v>0</v>
      </c>
      <c r="I405" s="81" t="s">
        <v>117</v>
      </c>
      <c r="J405" s="59"/>
      <c r="K405" s="59"/>
      <c r="L405" s="81"/>
      <c r="M405" s="59"/>
      <c r="N405" s="59"/>
      <c r="O405" s="59"/>
      <c r="P405" s="59"/>
      <c r="Q405" s="411"/>
    </row>
    <row r="406" spans="1:17" s="80" customFormat="1" ht="22.5">
      <c r="A406" s="458"/>
      <c r="B406" s="459"/>
      <c r="C406" s="460"/>
      <c r="D406" s="36" t="s">
        <v>104</v>
      </c>
      <c r="E406" s="21">
        <v>81652.62</v>
      </c>
      <c r="F406" s="21">
        <v>81652.62</v>
      </c>
      <c r="G406" s="37">
        <f t="shared" si="73"/>
        <v>0</v>
      </c>
      <c r="H406" s="21">
        <v>87984.002999999997</v>
      </c>
      <c r="I406" s="81">
        <f t="shared" si="80"/>
        <v>107.7540475737337</v>
      </c>
      <c r="J406" s="59"/>
      <c r="K406" s="59"/>
      <c r="L406" s="81"/>
      <c r="M406" s="59"/>
      <c r="N406" s="59"/>
      <c r="O406" s="59"/>
      <c r="P406" s="59"/>
      <c r="Q406" s="412"/>
    </row>
    <row r="407" spans="1:17" s="80" customFormat="1">
      <c r="A407" s="458"/>
      <c r="B407" s="454" t="s">
        <v>162</v>
      </c>
      <c r="C407" s="455" t="s">
        <v>193</v>
      </c>
      <c r="D407" s="36" t="s">
        <v>92</v>
      </c>
      <c r="E407" s="37">
        <f>E408+E409+E410</f>
        <v>4964761.8940000003</v>
      </c>
      <c r="F407" s="28">
        <f>F408+F409+F410</f>
        <v>5264761.8940000003</v>
      </c>
      <c r="G407" s="37">
        <f t="shared" si="73"/>
        <v>300000</v>
      </c>
      <c r="H407" s="37">
        <f>H408+H409+H410</f>
        <v>5261436.9879999999</v>
      </c>
      <c r="I407" s="81">
        <f>H407/F407*100</f>
        <v>99.936846032794193</v>
      </c>
      <c r="J407" s="59">
        <v>52</v>
      </c>
      <c r="K407" s="59">
        <v>45</v>
      </c>
      <c r="L407" s="81">
        <f t="shared" ref="L407" si="81">K407*100/J407</f>
        <v>86.538461538461533</v>
      </c>
      <c r="M407" s="59">
        <v>5</v>
      </c>
      <c r="N407" s="59">
        <v>5</v>
      </c>
      <c r="O407" s="59">
        <v>10</v>
      </c>
      <c r="P407" s="59">
        <v>10</v>
      </c>
      <c r="Q407" s="61" t="s">
        <v>83</v>
      </c>
    </row>
    <row r="408" spans="1:17" s="80" customFormat="1" ht="22.5">
      <c r="A408" s="458"/>
      <c r="B408" s="454"/>
      <c r="C408" s="455"/>
      <c r="D408" s="36" t="s">
        <v>94</v>
      </c>
      <c r="E408" s="37">
        <v>3650000.8</v>
      </c>
      <c r="F408" s="28">
        <v>3650000.8</v>
      </c>
      <c r="G408" s="37">
        <f t="shared" si="73"/>
        <v>0</v>
      </c>
      <c r="H408" s="37">
        <v>3643863.145</v>
      </c>
      <c r="I408" s="81">
        <f t="shared" ref="I408:I410" si="82">H408/F408*100</f>
        <v>99.831845105349032</v>
      </c>
      <c r="J408" s="59"/>
      <c r="K408" s="59"/>
      <c r="L408" s="81"/>
      <c r="M408" s="59"/>
      <c r="N408" s="59"/>
      <c r="O408" s="59"/>
      <c r="P408" s="59"/>
      <c r="Q408" s="61"/>
    </row>
    <row r="409" spans="1:17" s="80" customFormat="1">
      <c r="A409" s="458"/>
      <c r="B409" s="454"/>
      <c r="C409" s="455"/>
      <c r="D409" s="36" t="s">
        <v>93</v>
      </c>
      <c r="E409" s="37">
        <v>1247379.774</v>
      </c>
      <c r="F409" s="37">
        <v>1547379.774</v>
      </c>
      <c r="G409" s="37">
        <f t="shared" si="73"/>
        <v>300000</v>
      </c>
      <c r="H409" s="37">
        <v>1544464.3640000001</v>
      </c>
      <c r="I409" s="81">
        <f t="shared" si="82"/>
        <v>99.811590532008594</v>
      </c>
      <c r="J409" s="59"/>
      <c r="K409" s="59"/>
      <c r="L409" s="81"/>
      <c r="M409" s="59"/>
      <c r="N409" s="59"/>
      <c r="O409" s="59"/>
      <c r="P409" s="59"/>
      <c r="Q409" s="61"/>
    </row>
    <row r="410" spans="1:17" s="80" customFormat="1" ht="22.5">
      <c r="A410" s="458"/>
      <c r="B410" s="454"/>
      <c r="C410" s="455"/>
      <c r="D410" s="36" t="s">
        <v>104</v>
      </c>
      <c r="E410" s="37">
        <v>67381.320000000007</v>
      </c>
      <c r="F410" s="37">
        <v>67381.320000000007</v>
      </c>
      <c r="G410" s="37">
        <f t="shared" si="73"/>
        <v>0</v>
      </c>
      <c r="H410" s="37">
        <v>73109.479000000007</v>
      </c>
      <c r="I410" s="81">
        <f t="shared" si="82"/>
        <v>108.50110831904153</v>
      </c>
      <c r="J410" s="59"/>
      <c r="K410" s="59"/>
      <c r="L410" s="81"/>
      <c r="M410" s="59"/>
      <c r="N410" s="59"/>
      <c r="O410" s="59"/>
      <c r="P410" s="59"/>
      <c r="Q410" s="61"/>
    </row>
    <row r="411" spans="1:17" s="80" customFormat="1">
      <c r="A411" s="458"/>
      <c r="B411" s="454" t="s">
        <v>122</v>
      </c>
      <c r="C411" s="455" t="s">
        <v>111</v>
      </c>
      <c r="D411" s="36" t="s">
        <v>92</v>
      </c>
      <c r="E411" s="37">
        <v>0</v>
      </c>
      <c r="F411" s="37">
        <v>0</v>
      </c>
      <c r="G411" s="37">
        <f t="shared" si="73"/>
        <v>0</v>
      </c>
      <c r="H411" s="37">
        <v>0</v>
      </c>
      <c r="I411" s="81" t="s">
        <v>117</v>
      </c>
      <c r="J411" s="59"/>
      <c r="K411" s="59"/>
      <c r="L411" s="81"/>
      <c r="M411" s="59"/>
      <c r="N411" s="59"/>
      <c r="O411" s="59"/>
      <c r="P411" s="59"/>
      <c r="Q411" s="61"/>
    </row>
    <row r="412" spans="1:17" s="80" customFormat="1" ht="22.5">
      <c r="A412" s="458"/>
      <c r="B412" s="454"/>
      <c r="C412" s="455"/>
      <c r="D412" s="36" t="s">
        <v>94</v>
      </c>
      <c r="E412" s="37">
        <v>0</v>
      </c>
      <c r="F412" s="37">
        <v>0</v>
      </c>
      <c r="G412" s="37">
        <f t="shared" si="73"/>
        <v>0</v>
      </c>
      <c r="H412" s="37">
        <v>0</v>
      </c>
      <c r="I412" s="81" t="s">
        <v>117</v>
      </c>
      <c r="J412" s="59"/>
      <c r="K412" s="59"/>
      <c r="L412" s="81"/>
      <c r="M412" s="59"/>
      <c r="N412" s="59"/>
      <c r="O412" s="59"/>
      <c r="P412" s="59"/>
      <c r="Q412" s="61"/>
    </row>
    <row r="413" spans="1:17" s="80" customFormat="1">
      <c r="A413" s="458"/>
      <c r="B413" s="454"/>
      <c r="C413" s="455"/>
      <c r="D413" s="36" t="s">
        <v>93</v>
      </c>
      <c r="E413" s="37">
        <v>0</v>
      </c>
      <c r="F413" s="37">
        <v>0</v>
      </c>
      <c r="G413" s="37">
        <f t="shared" si="73"/>
        <v>0</v>
      </c>
      <c r="H413" s="37">
        <v>0</v>
      </c>
      <c r="I413" s="81" t="s">
        <v>117</v>
      </c>
      <c r="J413" s="59"/>
      <c r="K413" s="59"/>
      <c r="L413" s="81"/>
      <c r="M413" s="59"/>
      <c r="N413" s="59"/>
      <c r="O413" s="59"/>
      <c r="P413" s="59"/>
      <c r="Q413" s="61"/>
    </row>
    <row r="414" spans="1:17" s="80" customFormat="1" ht="22.5">
      <c r="A414" s="458"/>
      <c r="B414" s="454"/>
      <c r="C414" s="455"/>
      <c r="D414" s="36" t="s">
        <v>104</v>
      </c>
      <c r="E414" s="37">
        <v>0</v>
      </c>
      <c r="F414" s="37">
        <v>0</v>
      </c>
      <c r="G414" s="37">
        <f t="shared" si="73"/>
        <v>0</v>
      </c>
      <c r="H414" s="37">
        <v>0</v>
      </c>
      <c r="I414" s="81" t="s">
        <v>117</v>
      </c>
      <c r="J414" s="59"/>
      <c r="K414" s="59"/>
      <c r="L414" s="81"/>
      <c r="M414" s="59"/>
      <c r="N414" s="59"/>
      <c r="O414" s="59"/>
      <c r="P414" s="59"/>
      <c r="Q414" s="61"/>
    </row>
    <row r="415" spans="1:17" s="80" customFormat="1">
      <c r="A415" s="458"/>
      <c r="B415" s="454" t="s">
        <v>107</v>
      </c>
      <c r="C415" s="455" t="s">
        <v>111</v>
      </c>
      <c r="D415" s="36" t="s">
        <v>92</v>
      </c>
      <c r="E415" s="37"/>
      <c r="F415" s="37"/>
      <c r="G415" s="37">
        <f t="shared" si="73"/>
        <v>0</v>
      </c>
      <c r="H415" s="37"/>
      <c r="I415" s="81" t="e">
        <f>H415/F415*100</f>
        <v>#DIV/0!</v>
      </c>
      <c r="J415" s="59"/>
      <c r="K415" s="59"/>
      <c r="L415" s="81"/>
      <c r="M415" s="59"/>
      <c r="N415" s="59"/>
      <c r="O415" s="59"/>
      <c r="P415" s="59"/>
      <c r="Q415" s="61"/>
    </row>
    <row r="416" spans="1:17" s="80" customFormat="1" ht="22.5">
      <c r="A416" s="458"/>
      <c r="B416" s="454"/>
      <c r="C416" s="455"/>
      <c r="D416" s="36" t="s">
        <v>94</v>
      </c>
      <c r="E416" s="37"/>
      <c r="F416" s="37"/>
      <c r="G416" s="37">
        <f t="shared" si="73"/>
        <v>0</v>
      </c>
      <c r="H416" s="37"/>
      <c r="I416" s="81"/>
      <c r="J416" s="59"/>
      <c r="K416" s="59"/>
      <c r="L416" s="81"/>
      <c r="M416" s="59"/>
      <c r="N416" s="59"/>
      <c r="O416" s="59"/>
      <c r="P416" s="59"/>
      <c r="Q416" s="61"/>
    </row>
    <row r="417" spans="1:17" s="80" customFormat="1">
      <c r="A417" s="458"/>
      <c r="B417" s="454"/>
      <c r="C417" s="455"/>
      <c r="D417" s="36" t="s">
        <v>93</v>
      </c>
      <c r="E417" s="37"/>
      <c r="F417" s="37"/>
      <c r="G417" s="37">
        <f t="shared" si="73"/>
        <v>0</v>
      </c>
      <c r="H417" s="37"/>
      <c r="I417" s="81"/>
      <c r="J417" s="59"/>
      <c r="K417" s="59"/>
      <c r="L417" s="81"/>
      <c r="M417" s="59"/>
      <c r="N417" s="59"/>
      <c r="O417" s="59"/>
      <c r="P417" s="59"/>
      <c r="Q417" s="61"/>
    </row>
    <row r="418" spans="1:17" s="80" customFormat="1" ht="22.5">
      <c r="A418" s="458"/>
      <c r="B418" s="454"/>
      <c r="C418" s="455"/>
      <c r="D418" s="36" t="s">
        <v>104</v>
      </c>
      <c r="E418" s="37"/>
      <c r="F418" s="37"/>
      <c r="G418" s="37">
        <f t="shared" si="73"/>
        <v>0</v>
      </c>
      <c r="H418" s="37"/>
      <c r="I418" s="81" t="e">
        <f t="shared" ref="I418" si="83">H418/F418*100</f>
        <v>#DIV/0!</v>
      </c>
      <c r="J418" s="59"/>
      <c r="K418" s="59"/>
      <c r="L418" s="81"/>
      <c r="M418" s="59"/>
      <c r="N418" s="59"/>
      <c r="O418" s="59"/>
      <c r="P418" s="59"/>
      <c r="Q418" s="61"/>
    </row>
    <row r="419" spans="1:17" s="80" customFormat="1">
      <c r="A419" s="458"/>
      <c r="B419" s="454" t="s">
        <v>96</v>
      </c>
      <c r="C419" s="455" t="s">
        <v>111</v>
      </c>
      <c r="D419" s="36" t="s">
        <v>92</v>
      </c>
      <c r="E419" s="37"/>
      <c r="F419" s="37"/>
      <c r="G419" s="37">
        <f t="shared" si="73"/>
        <v>0</v>
      </c>
      <c r="H419" s="37"/>
      <c r="I419" s="81" t="e">
        <f>H419/F419*100</f>
        <v>#DIV/0!</v>
      </c>
      <c r="J419" s="59"/>
      <c r="K419" s="59"/>
      <c r="L419" s="81"/>
      <c r="M419" s="59"/>
      <c r="N419" s="59"/>
      <c r="O419" s="59"/>
      <c r="P419" s="59"/>
      <c r="Q419" s="61"/>
    </row>
    <row r="420" spans="1:17" s="80" customFormat="1" ht="22.5">
      <c r="A420" s="458"/>
      <c r="B420" s="454"/>
      <c r="C420" s="455"/>
      <c r="D420" s="36" t="s">
        <v>94</v>
      </c>
      <c r="E420" s="37"/>
      <c r="F420" s="37"/>
      <c r="G420" s="37">
        <f t="shared" si="73"/>
        <v>0</v>
      </c>
      <c r="H420" s="37"/>
      <c r="I420" s="81" t="e">
        <f t="shared" ref="I420:I421" si="84">H420/F420*100</f>
        <v>#DIV/0!</v>
      </c>
      <c r="J420" s="59"/>
      <c r="K420" s="59"/>
      <c r="L420" s="81"/>
      <c r="M420" s="59"/>
      <c r="N420" s="59"/>
      <c r="O420" s="59"/>
      <c r="P420" s="59"/>
      <c r="Q420" s="61"/>
    </row>
    <row r="421" spans="1:17" s="80" customFormat="1">
      <c r="A421" s="458"/>
      <c r="B421" s="454"/>
      <c r="C421" s="455"/>
      <c r="D421" s="36" t="s">
        <v>93</v>
      </c>
      <c r="E421" s="37"/>
      <c r="F421" s="37"/>
      <c r="G421" s="37">
        <f t="shared" si="73"/>
        <v>0</v>
      </c>
      <c r="H421" s="37"/>
      <c r="I421" s="81" t="e">
        <f t="shared" si="84"/>
        <v>#DIV/0!</v>
      </c>
      <c r="J421" s="59"/>
      <c r="K421" s="59"/>
      <c r="L421" s="81"/>
      <c r="M421" s="59"/>
      <c r="N421" s="59"/>
      <c r="O421" s="59"/>
      <c r="P421" s="59"/>
      <c r="Q421" s="61"/>
    </row>
    <row r="422" spans="1:17" s="80" customFormat="1" ht="22.5">
      <c r="A422" s="458"/>
      <c r="B422" s="454"/>
      <c r="C422" s="455"/>
      <c r="D422" s="36" t="s">
        <v>104</v>
      </c>
      <c r="E422" s="37"/>
      <c r="F422" s="37"/>
      <c r="G422" s="37">
        <f t="shared" si="73"/>
        <v>0</v>
      </c>
      <c r="H422" s="37"/>
      <c r="I422" s="81" t="e">
        <f>H422/F422*100</f>
        <v>#DIV/0!</v>
      </c>
      <c r="J422" s="59"/>
      <c r="K422" s="59"/>
      <c r="L422" s="81"/>
      <c r="M422" s="59"/>
      <c r="N422" s="59"/>
      <c r="O422" s="59"/>
      <c r="P422" s="59"/>
      <c r="Q422" s="61"/>
    </row>
    <row r="423" spans="1:17" s="80" customFormat="1">
      <c r="A423" s="458"/>
      <c r="B423" s="454" t="s">
        <v>97</v>
      </c>
      <c r="C423" s="455" t="s">
        <v>111</v>
      </c>
      <c r="D423" s="36" t="s">
        <v>92</v>
      </c>
      <c r="E423" s="37"/>
      <c r="F423" s="37"/>
      <c r="G423" s="37">
        <f t="shared" si="73"/>
        <v>0</v>
      </c>
      <c r="H423" s="37"/>
      <c r="I423" s="81" t="e">
        <f>H423/F423*100</f>
        <v>#DIV/0!</v>
      </c>
      <c r="J423" s="59"/>
      <c r="K423" s="59"/>
      <c r="L423" s="81"/>
      <c r="M423" s="59"/>
      <c r="N423" s="59"/>
      <c r="O423" s="59"/>
      <c r="P423" s="59"/>
      <c r="Q423" s="61"/>
    </row>
    <row r="424" spans="1:17" s="80" customFormat="1" ht="22.5">
      <c r="A424" s="458"/>
      <c r="B424" s="454"/>
      <c r="C424" s="455"/>
      <c r="D424" s="36" t="s">
        <v>94</v>
      </c>
      <c r="E424" s="37"/>
      <c r="F424" s="37"/>
      <c r="G424" s="37">
        <f t="shared" si="73"/>
        <v>0</v>
      </c>
      <c r="H424" s="37"/>
      <c r="I424" s="81"/>
      <c r="J424" s="59"/>
      <c r="K424" s="59"/>
      <c r="L424" s="81"/>
      <c r="M424" s="59"/>
      <c r="N424" s="59"/>
      <c r="O424" s="59"/>
      <c r="P424" s="59"/>
      <c r="Q424" s="61"/>
    </row>
    <row r="425" spans="1:17" s="80" customFormat="1">
      <c r="A425" s="458"/>
      <c r="B425" s="454"/>
      <c r="C425" s="455"/>
      <c r="D425" s="36" t="s">
        <v>93</v>
      </c>
      <c r="E425" s="37"/>
      <c r="F425" s="37"/>
      <c r="G425" s="37">
        <f t="shared" si="73"/>
        <v>0</v>
      </c>
      <c r="H425" s="37"/>
      <c r="I425" s="81"/>
      <c r="J425" s="59"/>
      <c r="K425" s="59"/>
      <c r="L425" s="81"/>
      <c r="M425" s="59"/>
      <c r="N425" s="59"/>
      <c r="O425" s="59"/>
      <c r="P425" s="59"/>
      <c r="Q425" s="61"/>
    </row>
    <row r="426" spans="1:17" s="80" customFormat="1" ht="22.5">
      <c r="A426" s="458"/>
      <c r="B426" s="454"/>
      <c r="C426" s="455"/>
      <c r="D426" s="36" t="s">
        <v>104</v>
      </c>
      <c r="E426" s="37"/>
      <c r="F426" s="37"/>
      <c r="G426" s="37">
        <f t="shared" si="73"/>
        <v>0</v>
      </c>
      <c r="H426" s="37"/>
      <c r="I426" s="81" t="e">
        <f t="shared" ref="I426" si="85">H426/F426*100</f>
        <v>#DIV/0!</v>
      </c>
      <c r="J426" s="59"/>
      <c r="K426" s="59"/>
      <c r="L426" s="81"/>
      <c r="M426" s="59"/>
      <c r="N426" s="59"/>
      <c r="O426" s="59"/>
      <c r="P426" s="59"/>
      <c r="Q426" s="61"/>
    </row>
    <row r="427" spans="1:17" s="80" customFormat="1">
      <c r="A427" s="458"/>
      <c r="B427" s="454" t="s">
        <v>161</v>
      </c>
      <c r="C427" s="455" t="s">
        <v>164</v>
      </c>
      <c r="D427" s="36" t="s">
        <v>92</v>
      </c>
      <c r="E427" s="37">
        <f>E428+E429+E430+E431</f>
        <v>0</v>
      </c>
      <c r="F427" s="37">
        <f>F428+F429+F430+F431</f>
        <v>0</v>
      </c>
      <c r="G427" s="37">
        <f t="shared" si="73"/>
        <v>0</v>
      </c>
      <c r="H427" s="37">
        <f>H428+H429+H430+H431</f>
        <v>0</v>
      </c>
      <c r="I427" s="81" t="e">
        <f>H427/F427*100</f>
        <v>#DIV/0!</v>
      </c>
      <c r="J427" s="59"/>
      <c r="K427" s="59"/>
      <c r="L427" s="84"/>
      <c r="M427" s="59"/>
      <c r="N427" s="59"/>
      <c r="O427" s="59"/>
      <c r="P427" s="59"/>
      <c r="Q427" s="61" t="s">
        <v>83</v>
      </c>
    </row>
    <row r="428" spans="1:17" s="80" customFormat="1" ht="22.5">
      <c r="A428" s="458"/>
      <c r="B428" s="454"/>
      <c r="C428" s="455"/>
      <c r="D428" s="36" t="s">
        <v>94</v>
      </c>
      <c r="E428" s="37"/>
      <c r="F428" s="37"/>
      <c r="G428" s="37">
        <f t="shared" si="73"/>
        <v>0</v>
      </c>
      <c r="H428" s="37"/>
      <c r="I428" s="81" t="e">
        <f t="shared" ref="I428:I431" si="86">H428/F428*100</f>
        <v>#DIV/0!</v>
      </c>
      <c r="J428" s="59"/>
      <c r="K428" s="59"/>
      <c r="L428" s="84"/>
      <c r="M428" s="59"/>
      <c r="N428" s="59"/>
      <c r="O428" s="59"/>
      <c r="P428" s="59"/>
      <c r="Q428" s="61"/>
    </row>
    <row r="429" spans="1:17" s="80" customFormat="1">
      <c r="A429" s="458"/>
      <c r="B429" s="454"/>
      <c r="C429" s="455"/>
      <c r="D429" s="36" t="s">
        <v>93</v>
      </c>
      <c r="E429" s="37"/>
      <c r="F429" s="37"/>
      <c r="G429" s="37">
        <f t="shared" si="73"/>
        <v>0</v>
      </c>
      <c r="H429" s="37"/>
      <c r="I429" s="81" t="e">
        <f t="shared" si="86"/>
        <v>#DIV/0!</v>
      </c>
      <c r="J429" s="59"/>
      <c r="K429" s="59"/>
      <c r="L429" s="84"/>
      <c r="M429" s="59"/>
      <c r="N429" s="59"/>
      <c r="O429" s="59"/>
      <c r="P429" s="59"/>
      <c r="Q429" s="61"/>
    </row>
    <row r="430" spans="1:17" s="80" customFormat="1">
      <c r="A430" s="458"/>
      <c r="B430" s="454"/>
      <c r="C430" s="455"/>
      <c r="D430" s="36" t="s">
        <v>105</v>
      </c>
      <c r="E430" s="37"/>
      <c r="F430" s="37"/>
      <c r="G430" s="37">
        <f t="shared" si="73"/>
        <v>0</v>
      </c>
      <c r="H430" s="37"/>
      <c r="I430" s="81" t="e">
        <f t="shared" si="86"/>
        <v>#DIV/0!</v>
      </c>
      <c r="J430" s="59"/>
      <c r="K430" s="59"/>
      <c r="L430" s="84"/>
      <c r="M430" s="59"/>
      <c r="N430" s="59"/>
      <c r="O430" s="59"/>
      <c r="P430" s="59"/>
      <c r="Q430" s="61"/>
    </row>
    <row r="431" spans="1:17" s="80" customFormat="1" ht="22.5">
      <c r="A431" s="458"/>
      <c r="B431" s="454"/>
      <c r="C431" s="455"/>
      <c r="D431" s="36" t="s">
        <v>104</v>
      </c>
      <c r="E431" s="37"/>
      <c r="F431" s="37"/>
      <c r="G431" s="37">
        <f t="shared" si="73"/>
        <v>0</v>
      </c>
      <c r="H431" s="37"/>
      <c r="I431" s="81" t="e">
        <f t="shared" si="86"/>
        <v>#DIV/0!</v>
      </c>
      <c r="J431" s="59"/>
      <c r="K431" s="59"/>
      <c r="L431" s="84"/>
      <c r="M431" s="59"/>
      <c r="N431" s="59"/>
      <c r="O431" s="59"/>
      <c r="P431" s="59"/>
      <c r="Q431" s="61"/>
    </row>
    <row r="432" spans="1:17" s="80" customFormat="1">
      <c r="A432" s="458"/>
      <c r="B432" s="454" t="s">
        <v>160</v>
      </c>
      <c r="C432" s="455" t="s">
        <v>193</v>
      </c>
      <c r="D432" s="36" t="s">
        <v>92</v>
      </c>
      <c r="E432" s="37">
        <f>E433+E434+E435</f>
        <v>22541.07</v>
      </c>
      <c r="F432" s="37">
        <f>F433+F434+F435</f>
        <v>22541.07</v>
      </c>
      <c r="G432" s="37">
        <f t="shared" si="73"/>
        <v>0</v>
      </c>
      <c r="H432" s="37">
        <f>H433+H434+H435</f>
        <v>22490.298999999999</v>
      </c>
      <c r="I432" s="81">
        <f>H432/F432*100</f>
        <v>99.774762245093058</v>
      </c>
      <c r="J432" s="59">
        <v>4</v>
      </c>
      <c r="K432" s="59">
        <v>4</v>
      </c>
      <c r="L432" s="84">
        <f t="shared" ref="L432" si="87">K432*100/J432</f>
        <v>100</v>
      </c>
      <c r="M432" s="59">
        <v>1</v>
      </c>
      <c r="N432" s="59">
        <v>1</v>
      </c>
      <c r="O432" s="59">
        <v>1</v>
      </c>
      <c r="P432" s="59">
        <v>1</v>
      </c>
      <c r="Q432" s="61" t="s">
        <v>83</v>
      </c>
    </row>
    <row r="433" spans="1:17" s="80" customFormat="1" ht="22.5">
      <c r="A433" s="458"/>
      <c r="B433" s="454"/>
      <c r="C433" s="455"/>
      <c r="D433" s="36" t="s">
        <v>94</v>
      </c>
      <c r="E433" s="37">
        <v>9789.2999999999993</v>
      </c>
      <c r="F433" s="37">
        <v>9789.2999999999993</v>
      </c>
      <c r="G433" s="37">
        <f t="shared" si="73"/>
        <v>0</v>
      </c>
      <c r="H433" s="37">
        <v>9220.3250000000007</v>
      </c>
      <c r="I433" s="81">
        <f t="shared" ref="I433:I434" si="88">H433/F433*100</f>
        <v>94.187786665032249</v>
      </c>
      <c r="J433" s="59"/>
      <c r="K433" s="59"/>
      <c r="L433" s="84"/>
      <c r="M433" s="59"/>
      <c r="N433" s="59"/>
      <c r="O433" s="59"/>
      <c r="P433" s="59"/>
      <c r="Q433" s="61"/>
    </row>
    <row r="434" spans="1:17" s="80" customFormat="1">
      <c r="A434" s="458"/>
      <c r="B434" s="454"/>
      <c r="C434" s="455"/>
      <c r="D434" s="36" t="s">
        <v>93</v>
      </c>
      <c r="E434" s="37">
        <v>1462.77</v>
      </c>
      <c r="F434" s="37">
        <v>1462.77</v>
      </c>
      <c r="G434" s="37">
        <f t="shared" si="73"/>
        <v>0</v>
      </c>
      <c r="H434" s="37">
        <v>1377.75</v>
      </c>
      <c r="I434" s="81">
        <f t="shared" si="88"/>
        <v>94.187739699337556</v>
      </c>
      <c r="J434" s="59"/>
      <c r="K434" s="59"/>
      <c r="L434" s="84"/>
      <c r="M434" s="59"/>
      <c r="N434" s="59"/>
      <c r="O434" s="59"/>
      <c r="P434" s="59"/>
      <c r="Q434" s="61"/>
    </row>
    <row r="435" spans="1:17" s="80" customFormat="1" ht="22.5">
      <c r="A435" s="458"/>
      <c r="B435" s="454"/>
      <c r="C435" s="455"/>
      <c r="D435" s="36" t="s">
        <v>104</v>
      </c>
      <c r="E435" s="37">
        <v>11289</v>
      </c>
      <c r="F435" s="37">
        <v>11289</v>
      </c>
      <c r="G435" s="37">
        <f t="shared" si="73"/>
        <v>0</v>
      </c>
      <c r="H435" s="37">
        <v>11892.224</v>
      </c>
      <c r="I435" s="81">
        <f>H435/F435*100</f>
        <v>105.34346709185934</v>
      </c>
      <c r="J435" s="59"/>
      <c r="K435" s="59"/>
      <c r="L435" s="84"/>
      <c r="M435" s="59"/>
      <c r="N435" s="59"/>
      <c r="O435" s="59"/>
      <c r="P435" s="59"/>
      <c r="Q435" s="61"/>
    </row>
    <row r="436" spans="1:17" s="80" customFormat="1">
      <c r="A436" s="458"/>
      <c r="B436" s="454" t="s">
        <v>159</v>
      </c>
      <c r="C436" s="455" t="s">
        <v>68</v>
      </c>
      <c r="D436" s="36" t="s">
        <v>92</v>
      </c>
      <c r="E436" s="37">
        <f>E438+E439+E437</f>
        <v>392890.85000000003</v>
      </c>
      <c r="F436" s="37">
        <f>F437+F438+F439</f>
        <v>392890.85000000003</v>
      </c>
      <c r="G436" s="37">
        <f t="shared" si="73"/>
        <v>0</v>
      </c>
      <c r="H436" s="37">
        <f>H438+H439+H437</f>
        <v>392815.35500000004</v>
      </c>
      <c r="I436" s="81">
        <f>H436/F436*100</f>
        <v>99.980784739578439</v>
      </c>
      <c r="J436" s="59">
        <v>12</v>
      </c>
      <c r="K436" s="59">
        <v>10</v>
      </c>
      <c r="L436" s="84">
        <f t="shared" ref="L436" si="89">K436*100/J436</f>
        <v>83.333333333333329</v>
      </c>
      <c r="M436" s="59">
        <v>3</v>
      </c>
      <c r="N436" s="59">
        <v>2</v>
      </c>
      <c r="O436" s="59">
        <v>5</v>
      </c>
      <c r="P436" s="59">
        <v>5</v>
      </c>
      <c r="Q436" s="61" t="s">
        <v>83</v>
      </c>
    </row>
    <row r="437" spans="1:17" s="80" customFormat="1" ht="22.5">
      <c r="A437" s="458"/>
      <c r="B437" s="454"/>
      <c r="C437" s="455"/>
      <c r="D437" s="36" t="s">
        <v>94</v>
      </c>
      <c r="E437" s="37">
        <v>11684.9</v>
      </c>
      <c r="F437" s="37">
        <v>11684.9</v>
      </c>
      <c r="G437" s="37">
        <f t="shared" si="73"/>
        <v>0</v>
      </c>
      <c r="H437" s="37">
        <v>11684.9</v>
      </c>
      <c r="I437" s="81">
        <f>H437/F437*100</f>
        <v>100</v>
      </c>
      <c r="J437" s="59"/>
      <c r="K437" s="59"/>
      <c r="L437" s="84"/>
      <c r="M437" s="59"/>
      <c r="N437" s="59"/>
      <c r="O437" s="59"/>
      <c r="P437" s="59"/>
      <c r="Q437" s="61"/>
    </row>
    <row r="438" spans="1:17" s="80" customFormat="1">
      <c r="A438" s="458"/>
      <c r="B438" s="454"/>
      <c r="C438" s="455"/>
      <c r="D438" s="36" t="s">
        <v>93</v>
      </c>
      <c r="E438" s="37">
        <v>378223.65</v>
      </c>
      <c r="F438" s="37">
        <v>378223.65</v>
      </c>
      <c r="G438" s="37">
        <f t="shared" si="73"/>
        <v>0</v>
      </c>
      <c r="H438" s="37">
        <v>378148.15500000003</v>
      </c>
      <c r="I438" s="81">
        <f t="shared" ref="I438:I439" si="90">H438/F438*100</f>
        <v>99.980039587688395</v>
      </c>
      <c r="J438" s="59"/>
      <c r="K438" s="59"/>
      <c r="L438" s="84"/>
      <c r="M438" s="59"/>
      <c r="N438" s="59"/>
      <c r="O438" s="59"/>
      <c r="P438" s="59"/>
      <c r="Q438" s="61"/>
    </row>
    <row r="439" spans="1:17" s="80" customFormat="1" ht="22.5">
      <c r="A439" s="458"/>
      <c r="B439" s="454"/>
      <c r="C439" s="455"/>
      <c r="D439" s="36" t="s">
        <v>104</v>
      </c>
      <c r="E439" s="37">
        <v>2982.3</v>
      </c>
      <c r="F439" s="37">
        <v>2982.3</v>
      </c>
      <c r="G439" s="37">
        <f t="shared" si="73"/>
        <v>0</v>
      </c>
      <c r="H439" s="37">
        <v>2982.3</v>
      </c>
      <c r="I439" s="81">
        <f t="shared" si="90"/>
        <v>100</v>
      </c>
      <c r="J439" s="59"/>
      <c r="K439" s="59"/>
      <c r="L439" s="84"/>
      <c r="M439" s="59"/>
      <c r="N439" s="59"/>
      <c r="O439" s="59"/>
      <c r="P439" s="59"/>
      <c r="Q439" s="61"/>
    </row>
    <row r="440" spans="1:17" s="80" customFormat="1">
      <c r="A440" s="458"/>
      <c r="B440" s="82" t="s">
        <v>131</v>
      </c>
      <c r="C440" s="83"/>
      <c r="D440" s="36"/>
      <c r="E440" s="37"/>
      <c r="F440" s="37"/>
      <c r="G440" s="37"/>
      <c r="H440" s="37"/>
      <c r="I440" s="84"/>
      <c r="J440" s="59"/>
      <c r="K440" s="59"/>
      <c r="L440" s="84"/>
      <c r="M440" s="59"/>
      <c r="N440" s="59"/>
      <c r="O440" s="59"/>
      <c r="P440" s="59"/>
      <c r="Q440" s="61"/>
    </row>
    <row r="441" spans="1:17" s="80" customFormat="1">
      <c r="A441" s="458"/>
      <c r="B441" s="454" t="s">
        <v>168</v>
      </c>
      <c r="C441" s="455" t="s">
        <v>68</v>
      </c>
      <c r="D441" s="36" t="s">
        <v>92</v>
      </c>
      <c r="E441" s="37">
        <f>E443+E444</f>
        <v>25217.512999999999</v>
      </c>
      <c r="F441" s="37">
        <f>F443+F444</f>
        <v>25217.512999999999</v>
      </c>
      <c r="G441" s="37">
        <f t="shared" ref="G441:G452" si="91">F441-E441</f>
        <v>0</v>
      </c>
      <c r="H441" s="37">
        <v>34425.178</v>
      </c>
      <c r="I441" s="81">
        <f>H441/F441*100</f>
        <v>136.51297810374879</v>
      </c>
      <c r="J441" s="59">
        <v>4</v>
      </c>
      <c r="K441" s="59">
        <v>3</v>
      </c>
      <c r="L441" s="84">
        <f t="shared" ref="L441" si="92">K441*100/J441</f>
        <v>75</v>
      </c>
      <c r="M441" s="59">
        <v>1</v>
      </c>
      <c r="N441" s="59">
        <v>0</v>
      </c>
      <c r="O441" s="59">
        <v>1</v>
      </c>
      <c r="P441" s="59">
        <v>1</v>
      </c>
      <c r="Q441" s="30" t="s">
        <v>83</v>
      </c>
    </row>
    <row r="442" spans="1:17" s="80" customFormat="1" ht="22.5">
      <c r="A442" s="458"/>
      <c r="B442" s="454"/>
      <c r="C442" s="455"/>
      <c r="D442" s="36" t="s">
        <v>94</v>
      </c>
      <c r="E442" s="37">
        <v>0</v>
      </c>
      <c r="F442" s="37">
        <v>0</v>
      </c>
      <c r="G442" s="37">
        <f t="shared" si="91"/>
        <v>0</v>
      </c>
      <c r="H442" s="37">
        <v>0</v>
      </c>
      <c r="I442" s="84" t="s">
        <v>117</v>
      </c>
      <c r="J442" s="59"/>
      <c r="K442" s="59"/>
      <c r="L442" s="84"/>
      <c r="M442" s="59"/>
      <c r="N442" s="59"/>
      <c r="O442" s="59"/>
      <c r="P442" s="59"/>
      <c r="Q442" s="61"/>
    </row>
    <row r="443" spans="1:17" s="80" customFormat="1">
      <c r="A443" s="458"/>
      <c r="B443" s="454"/>
      <c r="C443" s="455"/>
      <c r="D443" s="36" t="s">
        <v>93</v>
      </c>
      <c r="E443" s="37">
        <v>22235.213</v>
      </c>
      <c r="F443" s="37">
        <v>22235.213</v>
      </c>
      <c r="G443" s="37">
        <f t="shared" si="91"/>
        <v>0</v>
      </c>
      <c r="H443" s="37">
        <v>22159.78</v>
      </c>
      <c r="I443" s="81">
        <f t="shared" ref="I443:I444" si="93">H443/F443*100</f>
        <v>99.660749820566139</v>
      </c>
      <c r="J443" s="59"/>
      <c r="K443" s="59"/>
      <c r="L443" s="84"/>
      <c r="M443" s="59"/>
      <c r="N443" s="59"/>
      <c r="O443" s="59"/>
      <c r="P443" s="59"/>
      <c r="Q443" s="61"/>
    </row>
    <row r="444" spans="1:17" s="80" customFormat="1" ht="22.5">
      <c r="A444" s="458"/>
      <c r="B444" s="454"/>
      <c r="C444" s="455"/>
      <c r="D444" s="36" t="s">
        <v>104</v>
      </c>
      <c r="E444" s="37">
        <v>2982.3</v>
      </c>
      <c r="F444" s="37">
        <v>2982.3</v>
      </c>
      <c r="G444" s="37">
        <f t="shared" si="91"/>
        <v>0</v>
      </c>
      <c r="H444" s="37">
        <v>2982.3</v>
      </c>
      <c r="I444" s="81">
        <f t="shared" si="93"/>
        <v>100</v>
      </c>
      <c r="J444" s="59"/>
      <c r="K444" s="59"/>
      <c r="L444" s="84"/>
      <c r="M444" s="59"/>
      <c r="N444" s="59"/>
      <c r="O444" s="59"/>
      <c r="P444" s="59"/>
      <c r="Q444" s="61"/>
    </row>
    <row r="445" spans="1:17" s="80" customFormat="1">
      <c r="A445" s="458"/>
      <c r="B445" s="454" t="s">
        <v>158</v>
      </c>
      <c r="C445" s="455" t="s">
        <v>164</v>
      </c>
      <c r="D445" s="36" t="s">
        <v>92</v>
      </c>
      <c r="E445" s="37">
        <f>E446+E447+E448</f>
        <v>0</v>
      </c>
      <c r="F445" s="37">
        <v>0</v>
      </c>
      <c r="G445" s="37">
        <f t="shared" si="91"/>
        <v>0</v>
      </c>
      <c r="H445" s="37">
        <v>0</v>
      </c>
      <c r="I445" s="81" t="e">
        <f>H445/F445*100</f>
        <v>#DIV/0!</v>
      </c>
      <c r="J445" s="59"/>
      <c r="K445" s="59"/>
      <c r="L445" s="84"/>
      <c r="M445" s="59"/>
      <c r="N445" s="59"/>
      <c r="O445" s="59"/>
      <c r="P445" s="59"/>
      <c r="Q445" s="61" t="s">
        <v>83</v>
      </c>
    </row>
    <row r="446" spans="1:17" s="80" customFormat="1" ht="22.5">
      <c r="A446" s="458"/>
      <c r="B446" s="454"/>
      <c r="C446" s="455"/>
      <c r="D446" s="36" t="s">
        <v>94</v>
      </c>
      <c r="E446" s="37">
        <v>0</v>
      </c>
      <c r="F446" s="37">
        <v>0</v>
      </c>
      <c r="G446" s="37">
        <f t="shared" si="91"/>
        <v>0</v>
      </c>
      <c r="H446" s="37">
        <v>0</v>
      </c>
      <c r="I446" s="84" t="s">
        <v>117</v>
      </c>
      <c r="J446" s="59"/>
      <c r="K446" s="59"/>
      <c r="L446" s="81"/>
      <c r="M446" s="59"/>
      <c r="N446" s="59"/>
      <c r="O446" s="59"/>
      <c r="P446" s="59"/>
      <c r="Q446" s="63"/>
    </row>
    <row r="447" spans="1:17" s="80" customFormat="1">
      <c r="A447" s="458"/>
      <c r="B447" s="454"/>
      <c r="C447" s="455"/>
      <c r="D447" s="36" t="s">
        <v>93</v>
      </c>
      <c r="E447" s="37">
        <v>0</v>
      </c>
      <c r="F447" s="37">
        <v>0</v>
      </c>
      <c r="G447" s="37">
        <f t="shared" si="91"/>
        <v>0</v>
      </c>
      <c r="H447" s="37">
        <v>0</v>
      </c>
      <c r="I447" s="81" t="e">
        <f t="shared" ref="I447" si="94">H447/F447*100</f>
        <v>#DIV/0!</v>
      </c>
      <c r="J447" s="59"/>
      <c r="K447" s="59"/>
      <c r="L447" s="81"/>
      <c r="M447" s="59"/>
      <c r="N447" s="59"/>
      <c r="O447" s="59"/>
      <c r="P447" s="59"/>
      <c r="Q447" s="63"/>
    </row>
    <row r="448" spans="1:17" s="80" customFormat="1" ht="22.5">
      <c r="A448" s="458"/>
      <c r="B448" s="454"/>
      <c r="C448" s="455"/>
      <c r="D448" s="36" t="s">
        <v>104</v>
      </c>
      <c r="E448" s="37">
        <v>0</v>
      </c>
      <c r="F448" s="37">
        <v>0</v>
      </c>
      <c r="G448" s="37">
        <f t="shared" si="91"/>
        <v>0</v>
      </c>
      <c r="H448" s="37">
        <v>0</v>
      </c>
      <c r="I448" s="81" t="s">
        <v>117</v>
      </c>
      <c r="J448" s="59"/>
      <c r="K448" s="59"/>
      <c r="L448" s="81"/>
      <c r="M448" s="59"/>
      <c r="N448" s="59"/>
      <c r="O448" s="59"/>
      <c r="P448" s="59"/>
      <c r="Q448" s="61"/>
    </row>
    <row r="449" spans="1:17" s="80" customFormat="1">
      <c r="A449" s="458"/>
      <c r="B449" s="454" t="s">
        <v>181</v>
      </c>
      <c r="C449" s="455" t="s">
        <v>193</v>
      </c>
      <c r="D449" s="36" t="s">
        <v>92</v>
      </c>
      <c r="E449" s="37">
        <f>E450+E451</f>
        <v>85592.55</v>
      </c>
      <c r="F449" s="37">
        <f>F450+F451</f>
        <v>100667.967</v>
      </c>
      <c r="G449" s="37">
        <f t="shared" si="91"/>
        <v>15075.417000000001</v>
      </c>
      <c r="H449" s="37">
        <f>H450+H451</f>
        <v>100280.08</v>
      </c>
      <c r="I449" s="81">
        <f>H449/F449*100</f>
        <v>99.614686765254717</v>
      </c>
      <c r="J449" s="59">
        <v>1</v>
      </c>
      <c r="K449" s="59">
        <v>1</v>
      </c>
      <c r="L449" s="84">
        <f t="shared" ref="L449" si="95">K449*100/J449</f>
        <v>100</v>
      </c>
      <c r="M449" s="59">
        <v>1</v>
      </c>
      <c r="N449" s="59">
        <v>1</v>
      </c>
      <c r="O449" s="59">
        <v>1</v>
      </c>
      <c r="P449" s="59">
        <v>1</v>
      </c>
      <c r="Q449" s="63" t="s">
        <v>83</v>
      </c>
    </row>
    <row r="450" spans="1:17" s="80" customFormat="1" ht="22.5">
      <c r="A450" s="458"/>
      <c r="B450" s="454"/>
      <c r="C450" s="455"/>
      <c r="D450" s="36" t="s">
        <v>94</v>
      </c>
      <c r="E450" s="37">
        <v>0</v>
      </c>
      <c r="F450" s="37">
        <v>0</v>
      </c>
      <c r="G450" s="37">
        <f t="shared" si="91"/>
        <v>0</v>
      </c>
      <c r="H450" s="37">
        <v>0</v>
      </c>
      <c r="I450" s="81" t="s">
        <v>117</v>
      </c>
      <c r="J450" s="59"/>
      <c r="K450" s="59"/>
      <c r="L450" s="81"/>
      <c r="M450" s="59"/>
      <c r="N450" s="59"/>
      <c r="O450" s="59"/>
      <c r="P450" s="59"/>
      <c r="Q450" s="63"/>
    </row>
    <row r="451" spans="1:17" s="80" customFormat="1">
      <c r="A451" s="458"/>
      <c r="B451" s="454"/>
      <c r="C451" s="455"/>
      <c r="D451" s="36" t="s">
        <v>93</v>
      </c>
      <c r="E451" s="37">
        <v>85592.55</v>
      </c>
      <c r="F451" s="37">
        <v>100667.967</v>
      </c>
      <c r="G451" s="37">
        <f t="shared" si="91"/>
        <v>15075.417000000001</v>
      </c>
      <c r="H451" s="37">
        <v>100280.08</v>
      </c>
      <c r="I451" s="81">
        <f t="shared" ref="I451:I475" si="96">H451/F451*100</f>
        <v>99.614686765254717</v>
      </c>
      <c r="J451" s="59"/>
      <c r="K451" s="59"/>
      <c r="L451" s="81"/>
      <c r="M451" s="59"/>
      <c r="N451" s="59"/>
      <c r="O451" s="59"/>
      <c r="P451" s="59"/>
      <c r="Q451" s="63"/>
    </row>
    <row r="452" spans="1:17" s="80" customFormat="1" ht="22.5">
      <c r="A452" s="458"/>
      <c r="B452" s="454"/>
      <c r="C452" s="455"/>
      <c r="D452" s="36" t="s">
        <v>104</v>
      </c>
      <c r="E452" s="37">
        <v>0</v>
      </c>
      <c r="F452" s="37">
        <v>0</v>
      </c>
      <c r="G452" s="37">
        <f t="shared" si="91"/>
        <v>0</v>
      </c>
      <c r="H452" s="37">
        <v>0</v>
      </c>
      <c r="I452" s="81" t="s">
        <v>117</v>
      </c>
      <c r="J452" s="59"/>
      <c r="K452" s="59"/>
      <c r="L452" s="81"/>
      <c r="M452" s="59"/>
      <c r="N452" s="59"/>
      <c r="O452" s="59"/>
      <c r="P452" s="59"/>
      <c r="Q452" s="63"/>
    </row>
    <row r="453" spans="1:17" s="80" customFormat="1">
      <c r="A453" s="461">
        <v>20</v>
      </c>
      <c r="B453" s="459" t="s">
        <v>170</v>
      </c>
      <c r="C453" s="464" t="s">
        <v>193</v>
      </c>
      <c r="D453" s="78" t="s">
        <v>92</v>
      </c>
      <c r="E453" s="79">
        <f>E458+E463+E468</f>
        <v>81658.740999999995</v>
      </c>
      <c r="F453" s="79">
        <f>F458+F463+F468</f>
        <v>81658.740999999995</v>
      </c>
      <c r="G453" s="79"/>
      <c r="H453" s="79">
        <f>H458+H463+H468</f>
        <v>80524.337999999989</v>
      </c>
      <c r="I453" s="66">
        <f t="shared" si="96"/>
        <v>98.610800281625686</v>
      </c>
      <c r="J453" s="48">
        <v>10</v>
      </c>
      <c r="K453" s="48">
        <v>10</v>
      </c>
      <c r="L453" s="66">
        <f>K453/J453*100</f>
        <v>100</v>
      </c>
      <c r="M453" s="48">
        <v>4</v>
      </c>
      <c r="N453" s="48">
        <v>4</v>
      </c>
      <c r="O453" s="48">
        <v>5</v>
      </c>
      <c r="P453" s="48">
        <v>5</v>
      </c>
      <c r="Q453" s="410" t="s">
        <v>126</v>
      </c>
    </row>
    <row r="454" spans="1:17" s="80" customFormat="1" ht="22.5">
      <c r="A454" s="462"/>
      <c r="B454" s="459"/>
      <c r="C454" s="465"/>
      <c r="D454" s="36" t="s">
        <v>94</v>
      </c>
      <c r="E454" s="21">
        <f t="shared" ref="E454:F457" si="97">E459+E469+E464</f>
        <v>33872.1</v>
      </c>
      <c r="F454" s="21">
        <f t="shared" si="97"/>
        <v>33872.1</v>
      </c>
      <c r="G454" s="37"/>
      <c r="H454" s="21">
        <f>H459+H469+H464</f>
        <v>33871.936000000002</v>
      </c>
      <c r="I454" s="81">
        <f t="shared" si="96"/>
        <v>99.999515825709068</v>
      </c>
      <c r="J454" s="59">
        <v>5</v>
      </c>
      <c r="K454" s="59">
        <v>5</v>
      </c>
      <c r="L454" s="81"/>
      <c r="M454" s="59"/>
      <c r="N454" s="59"/>
      <c r="O454" s="59"/>
      <c r="P454" s="59"/>
      <c r="Q454" s="411"/>
    </row>
    <row r="455" spans="1:17" s="80" customFormat="1">
      <c r="A455" s="462"/>
      <c r="B455" s="459"/>
      <c r="C455" s="465"/>
      <c r="D455" s="36" t="s">
        <v>93</v>
      </c>
      <c r="E455" s="21">
        <f t="shared" si="97"/>
        <v>29534.595000000001</v>
      </c>
      <c r="F455" s="21">
        <f t="shared" si="97"/>
        <v>29534.595000000001</v>
      </c>
      <c r="G455" s="37"/>
      <c r="H455" s="21">
        <f>H460+H470+H465</f>
        <v>29534.592000000001</v>
      </c>
      <c r="I455" s="81">
        <f t="shared" si="96"/>
        <v>99.999989842420391</v>
      </c>
      <c r="J455" s="59"/>
      <c r="K455" s="59"/>
      <c r="L455" s="81"/>
      <c r="M455" s="59"/>
      <c r="N455" s="59"/>
      <c r="O455" s="59"/>
      <c r="P455" s="59"/>
      <c r="Q455" s="411"/>
    </row>
    <row r="456" spans="1:17" s="80" customFormat="1">
      <c r="A456" s="462"/>
      <c r="B456" s="459"/>
      <c r="C456" s="465"/>
      <c r="D456" s="36" t="s">
        <v>105</v>
      </c>
      <c r="E456" s="21">
        <f t="shared" si="97"/>
        <v>876.32</v>
      </c>
      <c r="F456" s="21">
        <f t="shared" si="97"/>
        <v>876.32</v>
      </c>
      <c r="G456" s="37"/>
      <c r="H456" s="21">
        <f>H461+H471+H466</f>
        <v>876.32</v>
      </c>
      <c r="I456" s="81">
        <f t="shared" si="96"/>
        <v>100</v>
      </c>
      <c r="J456" s="59"/>
      <c r="K456" s="59"/>
      <c r="L456" s="81"/>
      <c r="M456" s="59"/>
      <c r="N456" s="59"/>
      <c r="O456" s="59"/>
      <c r="P456" s="59"/>
      <c r="Q456" s="411"/>
    </row>
    <row r="457" spans="1:17" s="80" customFormat="1" ht="22.5">
      <c r="A457" s="462"/>
      <c r="B457" s="459"/>
      <c r="C457" s="466"/>
      <c r="D457" s="36" t="s">
        <v>104</v>
      </c>
      <c r="E457" s="21">
        <f t="shared" si="97"/>
        <v>17375.726000000002</v>
      </c>
      <c r="F457" s="21">
        <f t="shared" si="97"/>
        <v>17375.726000000002</v>
      </c>
      <c r="G457" s="37"/>
      <c r="H457" s="21">
        <f>H462+H472+H467</f>
        <v>16241.49</v>
      </c>
      <c r="I457" s="81">
        <f t="shared" si="96"/>
        <v>93.472295776303099</v>
      </c>
      <c r="J457" s="59"/>
      <c r="K457" s="59"/>
      <c r="L457" s="81"/>
      <c r="M457" s="59"/>
      <c r="N457" s="59"/>
      <c r="O457" s="59"/>
      <c r="P457" s="59"/>
      <c r="Q457" s="412"/>
    </row>
    <row r="458" spans="1:17" s="80" customFormat="1">
      <c r="A458" s="462"/>
      <c r="B458" s="467" t="s">
        <v>171</v>
      </c>
      <c r="C458" s="470" t="s">
        <v>193</v>
      </c>
      <c r="D458" s="36" t="s">
        <v>92</v>
      </c>
      <c r="E458" s="37">
        <f>E459+E460+E461+E462</f>
        <v>45110.284</v>
      </c>
      <c r="F458" s="37">
        <f>F459+F460+F461+F462</f>
        <v>45110.284</v>
      </c>
      <c r="G458" s="37"/>
      <c r="H458" s="37">
        <f>H459+H460+H461+H462</f>
        <v>45110.284</v>
      </c>
      <c r="I458" s="81">
        <f t="shared" si="96"/>
        <v>100</v>
      </c>
      <c r="J458" s="59">
        <v>1</v>
      </c>
      <c r="K458" s="59">
        <v>1</v>
      </c>
      <c r="L458" s="84">
        <f>K458/J458*100</f>
        <v>100</v>
      </c>
      <c r="M458" s="59">
        <v>1</v>
      </c>
      <c r="N458" s="59">
        <v>1</v>
      </c>
      <c r="O458" s="59">
        <v>1</v>
      </c>
      <c r="P458" s="59">
        <v>1</v>
      </c>
      <c r="Q458" s="61" t="s">
        <v>83</v>
      </c>
    </row>
    <row r="459" spans="1:17" s="80" customFormat="1" ht="22.5">
      <c r="A459" s="462"/>
      <c r="B459" s="468"/>
      <c r="C459" s="471"/>
      <c r="D459" s="36" t="s">
        <v>94</v>
      </c>
      <c r="E459" s="37">
        <v>3001.5</v>
      </c>
      <c r="F459" s="37">
        <v>3001.5</v>
      </c>
      <c r="G459" s="37"/>
      <c r="H459" s="37">
        <v>3001.5</v>
      </c>
      <c r="I459" s="81">
        <f t="shared" si="96"/>
        <v>100</v>
      </c>
      <c r="J459" s="59"/>
      <c r="K459" s="59"/>
      <c r="L459" s="81"/>
      <c r="M459" s="59"/>
      <c r="N459" s="59"/>
      <c r="O459" s="59"/>
      <c r="P459" s="59"/>
      <c r="Q459" s="63"/>
    </row>
    <row r="460" spans="1:17" s="80" customFormat="1">
      <c r="A460" s="462"/>
      <c r="B460" s="468"/>
      <c r="C460" s="471"/>
      <c r="D460" s="36" t="s">
        <v>93</v>
      </c>
      <c r="E460" s="37">
        <v>28575.756000000001</v>
      </c>
      <c r="F460" s="37">
        <v>28575.756000000001</v>
      </c>
      <c r="G460" s="37"/>
      <c r="H460" s="37">
        <v>28575.756000000001</v>
      </c>
      <c r="I460" s="81">
        <f t="shared" si="96"/>
        <v>100</v>
      </c>
      <c r="J460" s="59"/>
      <c r="K460" s="59"/>
      <c r="L460" s="81"/>
      <c r="M460" s="59"/>
      <c r="N460" s="59"/>
      <c r="O460" s="59"/>
      <c r="P460" s="59"/>
      <c r="Q460" s="63"/>
    </row>
    <row r="461" spans="1:17" s="80" customFormat="1">
      <c r="A461" s="462"/>
      <c r="B461" s="468"/>
      <c r="C461" s="471"/>
      <c r="D461" s="36" t="s">
        <v>105</v>
      </c>
      <c r="E461" s="37">
        <v>0</v>
      </c>
      <c r="F461" s="37">
        <v>0</v>
      </c>
      <c r="G461" s="37"/>
      <c r="H461" s="37">
        <v>0</v>
      </c>
      <c r="I461" s="81" t="s">
        <v>117</v>
      </c>
      <c r="J461" s="59"/>
      <c r="K461" s="59"/>
      <c r="L461" s="81"/>
      <c r="M461" s="59"/>
      <c r="N461" s="59"/>
      <c r="O461" s="59"/>
      <c r="P461" s="59"/>
      <c r="Q461" s="63"/>
    </row>
    <row r="462" spans="1:17" s="80" customFormat="1" ht="22.5">
      <c r="A462" s="462"/>
      <c r="B462" s="469"/>
      <c r="C462" s="472"/>
      <c r="D462" s="83" t="s">
        <v>104</v>
      </c>
      <c r="E462" s="85">
        <v>13533.028</v>
      </c>
      <c r="F462" s="85">
        <v>13533.028</v>
      </c>
      <c r="G462" s="85"/>
      <c r="H462" s="85">
        <v>13533.028</v>
      </c>
      <c r="I462" s="86">
        <f t="shared" si="96"/>
        <v>100</v>
      </c>
      <c r="J462" s="59"/>
      <c r="K462" s="59"/>
      <c r="L462" s="81"/>
      <c r="M462" s="59"/>
      <c r="N462" s="59"/>
      <c r="O462" s="59"/>
      <c r="P462" s="59"/>
      <c r="Q462" s="59"/>
    </row>
    <row r="463" spans="1:17" s="80" customFormat="1">
      <c r="A463" s="462"/>
      <c r="B463" s="467" t="s">
        <v>172</v>
      </c>
      <c r="C463" s="470" t="s">
        <v>193</v>
      </c>
      <c r="D463" s="36" t="s">
        <v>92</v>
      </c>
      <c r="E463" s="37">
        <f>E464+E465+E467</f>
        <v>7494.5259999999998</v>
      </c>
      <c r="F463" s="37">
        <f>F464+F465+F466+F467</f>
        <v>7494.5259999999998</v>
      </c>
      <c r="G463" s="37"/>
      <c r="H463" s="37">
        <f>H464+H465+H466+H467</f>
        <v>7494.3589999999995</v>
      </c>
      <c r="I463" s="81">
        <f t="shared" si="96"/>
        <v>99.997771706976522</v>
      </c>
      <c r="J463" s="59">
        <v>2</v>
      </c>
      <c r="K463" s="59">
        <v>2</v>
      </c>
      <c r="L463" s="84">
        <f>K463/J463*100</f>
        <v>100</v>
      </c>
      <c r="M463" s="59">
        <v>1</v>
      </c>
      <c r="N463" s="59">
        <v>1</v>
      </c>
      <c r="O463" s="59">
        <v>2</v>
      </c>
      <c r="P463" s="59">
        <v>2</v>
      </c>
      <c r="Q463" s="61" t="s">
        <v>83</v>
      </c>
    </row>
    <row r="464" spans="1:17" s="80" customFormat="1" ht="22.5">
      <c r="A464" s="462"/>
      <c r="B464" s="468"/>
      <c r="C464" s="471"/>
      <c r="D464" s="36" t="s">
        <v>94</v>
      </c>
      <c r="E464" s="37">
        <v>5689.1</v>
      </c>
      <c r="F464" s="37">
        <v>5689.1</v>
      </c>
      <c r="G464" s="37"/>
      <c r="H464" s="37">
        <v>5688.9359999999997</v>
      </c>
      <c r="I464" s="81">
        <f t="shared" si="96"/>
        <v>99.997117294475387</v>
      </c>
      <c r="J464" s="59"/>
      <c r="K464" s="59"/>
      <c r="L464" s="81"/>
      <c r="M464" s="59"/>
      <c r="N464" s="59"/>
      <c r="O464" s="59"/>
      <c r="P464" s="59"/>
      <c r="Q464" s="63"/>
    </row>
    <row r="465" spans="1:17" s="80" customFormat="1">
      <c r="A465" s="462"/>
      <c r="B465" s="468"/>
      <c r="C465" s="471"/>
      <c r="D465" s="36" t="s">
        <v>93</v>
      </c>
      <c r="E465" s="37">
        <v>116.105</v>
      </c>
      <c r="F465" s="37">
        <v>116.105</v>
      </c>
      <c r="G465" s="37"/>
      <c r="H465" s="37">
        <v>116.102</v>
      </c>
      <c r="I465" s="81">
        <f t="shared" si="96"/>
        <v>99.997416131949521</v>
      </c>
      <c r="J465" s="59"/>
      <c r="K465" s="59"/>
      <c r="L465" s="81"/>
      <c r="M465" s="59"/>
      <c r="N465" s="59"/>
      <c r="O465" s="59"/>
      <c r="P465" s="59"/>
      <c r="Q465" s="63"/>
    </row>
    <row r="466" spans="1:17" s="80" customFormat="1">
      <c r="A466" s="462"/>
      <c r="B466" s="468"/>
      <c r="C466" s="471"/>
      <c r="D466" s="36" t="s">
        <v>105</v>
      </c>
      <c r="E466" s="37">
        <v>0</v>
      </c>
      <c r="F466" s="37">
        <v>0</v>
      </c>
      <c r="G466" s="37"/>
      <c r="H466" s="37">
        <v>0</v>
      </c>
      <c r="I466" s="81" t="s">
        <v>117</v>
      </c>
      <c r="J466" s="59"/>
      <c r="K466" s="59"/>
      <c r="L466" s="81"/>
      <c r="M466" s="59"/>
      <c r="N466" s="59"/>
      <c r="O466" s="59"/>
      <c r="P466" s="59"/>
      <c r="Q466" s="63"/>
    </row>
    <row r="467" spans="1:17" s="80" customFormat="1" ht="22.5">
      <c r="A467" s="462"/>
      <c r="B467" s="469"/>
      <c r="C467" s="472"/>
      <c r="D467" s="36" t="s">
        <v>104</v>
      </c>
      <c r="E467" s="37">
        <v>1689.3209999999999</v>
      </c>
      <c r="F467" s="37">
        <v>1689.3209999999999</v>
      </c>
      <c r="G467" s="37"/>
      <c r="H467" s="37">
        <v>1689.3209999999999</v>
      </c>
      <c r="I467" s="81">
        <f t="shared" si="96"/>
        <v>100</v>
      </c>
      <c r="J467" s="59"/>
      <c r="K467" s="59"/>
      <c r="L467" s="81"/>
      <c r="M467" s="59"/>
      <c r="N467" s="59"/>
      <c r="O467" s="59"/>
      <c r="P467" s="59"/>
      <c r="Q467" s="63"/>
    </row>
    <row r="468" spans="1:17" s="80" customFormat="1">
      <c r="A468" s="462"/>
      <c r="B468" s="467" t="s">
        <v>182</v>
      </c>
      <c r="C468" s="470" t="s">
        <v>193</v>
      </c>
      <c r="D468" s="36" t="s">
        <v>92</v>
      </c>
      <c r="E468" s="37">
        <f>E469+E470+E471+E472</f>
        <v>29053.931</v>
      </c>
      <c r="F468" s="37">
        <f>F469+F470+F471+F472</f>
        <v>29053.931</v>
      </c>
      <c r="G468" s="37"/>
      <c r="H468" s="37">
        <f>H469+H470+H471+H472</f>
        <v>27919.695</v>
      </c>
      <c r="I468" s="81">
        <f t="shared" si="96"/>
        <v>96.096101419116053</v>
      </c>
      <c r="J468" s="59">
        <v>2</v>
      </c>
      <c r="K468" s="59">
        <v>2</v>
      </c>
      <c r="L468" s="84">
        <f>K468/J468*100</f>
        <v>100</v>
      </c>
      <c r="M468" s="59">
        <v>2</v>
      </c>
      <c r="N468" s="59">
        <v>2</v>
      </c>
      <c r="O468" s="59">
        <v>2</v>
      </c>
      <c r="P468" s="59">
        <v>2</v>
      </c>
      <c r="Q468" s="61" t="s">
        <v>83</v>
      </c>
    </row>
    <row r="469" spans="1:17" s="80" customFormat="1" ht="22.5">
      <c r="A469" s="462"/>
      <c r="B469" s="468"/>
      <c r="C469" s="471"/>
      <c r="D469" s="36" t="s">
        <v>94</v>
      </c>
      <c r="E469" s="37">
        <v>25181.5</v>
      </c>
      <c r="F469" s="37">
        <v>25181.5</v>
      </c>
      <c r="G469" s="37"/>
      <c r="H469" s="37">
        <v>25181.5</v>
      </c>
      <c r="I469" s="81">
        <f t="shared" si="96"/>
        <v>100</v>
      </c>
      <c r="J469" s="59"/>
      <c r="K469" s="59"/>
      <c r="L469" s="84"/>
      <c r="M469" s="59"/>
      <c r="N469" s="59"/>
      <c r="O469" s="59"/>
      <c r="P469" s="59"/>
      <c r="Q469" s="63"/>
    </row>
    <row r="470" spans="1:17" s="80" customFormat="1">
      <c r="A470" s="462"/>
      <c r="B470" s="468"/>
      <c r="C470" s="471"/>
      <c r="D470" s="36" t="s">
        <v>93</v>
      </c>
      <c r="E470" s="37">
        <v>842.73400000000004</v>
      </c>
      <c r="F470" s="37">
        <v>842.73400000000004</v>
      </c>
      <c r="G470" s="37"/>
      <c r="H470" s="37">
        <v>842.73400000000004</v>
      </c>
      <c r="I470" s="81">
        <f t="shared" si="96"/>
        <v>100</v>
      </c>
      <c r="J470" s="59"/>
      <c r="K470" s="59"/>
      <c r="L470" s="84"/>
      <c r="M470" s="59"/>
      <c r="N470" s="59"/>
      <c r="O470" s="59"/>
      <c r="P470" s="59"/>
      <c r="Q470" s="63"/>
    </row>
    <row r="471" spans="1:17" s="80" customFormat="1">
      <c r="A471" s="462"/>
      <c r="B471" s="468"/>
      <c r="C471" s="471"/>
      <c r="D471" s="36" t="s">
        <v>105</v>
      </c>
      <c r="E471" s="37">
        <v>876.32</v>
      </c>
      <c r="F471" s="37">
        <v>876.32</v>
      </c>
      <c r="G471" s="37"/>
      <c r="H471" s="37">
        <v>876.32</v>
      </c>
      <c r="I471" s="81">
        <f t="shared" si="96"/>
        <v>100</v>
      </c>
      <c r="J471" s="59"/>
      <c r="K471" s="59"/>
      <c r="L471" s="84"/>
      <c r="M471" s="59"/>
      <c r="N471" s="59"/>
      <c r="O471" s="59"/>
      <c r="P471" s="59"/>
      <c r="Q471" s="63"/>
    </row>
    <row r="472" spans="1:17" s="80" customFormat="1" ht="22.5">
      <c r="A472" s="463"/>
      <c r="B472" s="469"/>
      <c r="C472" s="472"/>
      <c r="D472" s="36" t="s">
        <v>104</v>
      </c>
      <c r="E472" s="37">
        <v>2153.377</v>
      </c>
      <c r="F472" s="37">
        <v>2153.377</v>
      </c>
      <c r="G472" s="37"/>
      <c r="H472" s="37">
        <v>1019.141</v>
      </c>
      <c r="I472" s="81">
        <f t="shared" si="96"/>
        <v>47.327569673122724</v>
      </c>
      <c r="J472" s="59"/>
      <c r="K472" s="59"/>
      <c r="L472" s="84"/>
      <c r="M472" s="59"/>
      <c r="N472" s="59"/>
      <c r="O472" s="59"/>
      <c r="P472" s="59"/>
      <c r="Q472" s="63"/>
    </row>
    <row r="473" spans="1:17">
      <c r="A473" s="376">
        <v>21</v>
      </c>
      <c r="B473" s="377" t="s">
        <v>207</v>
      </c>
      <c r="C473" s="378" t="s">
        <v>24</v>
      </c>
      <c r="D473" s="15" t="s">
        <v>92</v>
      </c>
      <c r="E473" s="16">
        <f>E474+E475</f>
        <v>4769.9679999999998</v>
      </c>
      <c r="F473" s="16">
        <f>F474+F475</f>
        <v>3000</v>
      </c>
      <c r="G473" s="79">
        <f t="shared" ref="G473:G480" si="98">F473-E473</f>
        <v>-1769.9679999999998</v>
      </c>
      <c r="H473" s="16">
        <f>H474+H475</f>
        <v>3000</v>
      </c>
      <c r="I473" s="19">
        <f t="shared" si="96"/>
        <v>100</v>
      </c>
      <c r="J473" s="18">
        <v>7</v>
      </c>
      <c r="K473" s="18">
        <v>7</v>
      </c>
      <c r="L473" s="129">
        <f t="shared" ref="L473" si="99">K473/J473*100</f>
        <v>100</v>
      </c>
      <c r="M473" s="18">
        <v>11</v>
      </c>
      <c r="N473" s="18">
        <v>11</v>
      </c>
      <c r="O473" s="18">
        <v>15</v>
      </c>
      <c r="P473" s="18">
        <v>15</v>
      </c>
      <c r="Q473" s="410" t="s">
        <v>206</v>
      </c>
    </row>
    <row r="474" spans="1:17" ht="22.5">
      <c r="A474" s="376"/>
      <c r="B474" s="377"/>
      <c r="C474" s="378"/>
      <c r="D474" s="20" t="s">
        <v>94</v>
      </c>
      <c r="E474" s="21">
        <v>2958</v>
      </c>
      <c r="F474" s="21">
        <v>2610</v>
      </c>
      <c r="G474" s="37">
        <f t="shared" si="98"/>
        <v>-348</v>
      </c>
      <c r="H474" s="21">
        <v>2610</v>
      </c>
      <c r="I474" s="26">
        <f t="shared" si="96"/>
        <v>100</v>
      </c>
      <c r="J474" s="18"/>
      <c r="K474" s="18"/>
      <c r="L474" s="84"/>
      <c r="M474" s="18"/>
      <c r="N474" s="18"/>
      <c r="O474" s="18"/>
      <c r="P474" s="18"/>
      <c r="Q474" s="411"/>
    </row>
    <row r="475" spans="1:17">
      <c r="A475" s="376"/>
      <c r="B475" s="377"/>
      <c r="C475" s="378"/>
      <c r="D475" s="20" t="s">
        <v>93</v>
      </c>
      <c r="E475" s="21">
        <v>1811.9680000000001</v>
      </c>
      <c r="F475" s="21">
        <v>390</v>
      </c>
      <c r="G475" s="37">
        <f t="shared" si="98"/>
        <v>-1421.9680000000001</v>
      </c>
      <c r="H475" s="21">
        <v>390</v>
      </c>
      <c r="I475" s="26">
        <f t="shared" si="96"/>
        <v>100</v>
      </c>
      <c r="J475" s="34"/>
      <c r="K475" s="34"/>
      <c r="L475" s="34"/>
      <c r="M475" s="34"/>
      <c r="N475" s="34"/>
      <c r="O475" s="34"/>
      <c r="P475" s="34"/>
      <c r="Q475" s="411"/>
    </row>
    <row r="476" spans="1:17">
      <c r="A476" s="376">
        <v>22</v>
      </c>
      <c r="B476" s="377" t="s">
        <v>98</v>
      </c>
      <c r="C476" s="378" t="s">
        <v>185</v>
      </c>
      <c r="D476" s="16" t="s">
        <v>92</v>
      </c>
      <c r="E476" s="16">
        <f>E477+E478+E479+E480</f>
        <v>2758888.8780000005</v>
      </c>
      <c r="F476" s="16">
        <f>F477+F478+F479+F480</f>
        <v>2764608.2770000002</v>
      </c>
      <c r="G476" s="79">
        <f t="shared" si="98"/>
        <v>5719.398999999743</v>
      </c>
      <c r="H476" s="16">
        <f>H477+H478+H479+H480</f>
        <v>2316149.4530000002</v>
      </c>
      <c r="I476" s="19">
        <f>H476/F476*100</f>
        <v>83.778576236968988</v>
      </c>
      <c r="J476" s="18">
        <v>48</v>
      </c>
      <c r="K476" s="18">
        <v>48</v>
      </c>
      <c r="L476" s="19">
        <f>K476/J476*100</f>
        <v>100</v>
      </c>
      <c r="M476" s="18">
        <v>9</v>
      </c>
      <c r="N476" s="18">
        <v>7</v>
      </c>
      <c r="O476" s="18">
        <v>44</v>
      </c>
      <c r="P476" s="18">
        <v>42</v>
      </c>
      <c r="Q476" s="379" t="s">
        <v>126</v>
      </c>
    </row>
    <row r="477" spans="1:17" ht="22.5">
      <c r="A477" s="376"/>
      <c r="B477" s="377"/>
      <c r="C477" s="378"/>
      <c r="D477" s="20" t="s">
        <v>94</v>
      </c>
      <c r="E477" s="21">
        <v>1156578.5900000001</v>
      </c>
      <c r="F477" s="21">
        <v>1151815.29</v>
      </c>
      <c r="G477" s="37">
        <f t="shared" si="98"/>
        <v>-4763.3000000000466</v>
      </c>
      <c r="H477" s="21">
        <v>1148567.683</v>
      </c>
      <c r="I477" s="26">
        <f t="shared" ref="I477:I499" si="100">H477/F477*100</f>
        <v>99.718044461799067</v>
      </c>
      <c r="J477" s="24">
        <v>8</v>
      </c>
      <c r="K477" s="24">
        <v>8</v>
      </c>
      <c r="L477" s="57"/>
      <c r="M477" s="24"/>
      <c r="N477" s="24"/>
      <c r="O477" s="24"/>
      <c r="P477" s="24"/>
      <c r="Q477" s="380"/>
    </row>
    <row r="478" spans="1:17">
      <c r="A478" s="376"/>
      <c r="B478" s="377"/>
      <c r="C478" s="378"/>
      <c r="D478" s="20" t="s">
        <v>93</v>
      </c>
      <c r="E478" s="21">
        <v>1438029.1669999999</v>
      </c>
      <c r="F478" s="21">
        <v>1448511.8659999999</v>
      </c>
      <c r="G478" s="37">
        <f t="shared" si="98"/>
        <v>10482.699000000022</v>
      </c>
      <c r="H478" s="21">
        <v>1068148.2209999999</v>
      </c>
      <c r="I478" s="26">
        <f t="shared" si="100"/>
        <v>73.741074966105941</v>
      </c>
      <c r="J478" s="24"/>
      <c r="K478" s="24"/>
      <c r="L478" s="57"/>
      <c r="M478" s="24"/>
      <c r="N478" s="24"/>
      <c r="O478" s="24"/>
      <c r="P478" s="24"/>
      <c r="Q478" s="380"/>
    </row>
    <row r="479" spans="1:17">
      <c r="A479" s="376"/>
      <c r="B479" s="377"/>
      <c r="C479" s="378"/>
      <c r="D479" s="20" t="s">
        <v>105</v>
      </c>
      <c r="E479" s="21">
        <v>68708.481</v>
      </c>
      <c r="F479" s="21">
        <v>68708.481</v>
      </c>
      <c r="G479" s="37">
        <f t="shared" si="98"/>
        <v>0</v>
      </c>
      <c r="H479" s="21">
        <v>68411.494000000006</v>
      </c>
      <c r="I479" s="26">
        <f t="shared" si="100"/>
        <v>99.56775787256889</v>
      </c>
      <c r="J479" s="24"/>
      <c r="K479" s="24"/>
      <c r="L479" s="57"/>
      <c r="M479" s="24"/>
      <c r="N479" s="24"/>
      <c r="O479" s="24"/>
      <c r="P479" s="24"/>
      <c r="Q479" s="380"/>
    </row>
    <row r="480" spans="1:17" ht="22.5">
      <c r="A480" s="376"/>
      <c r="B480" s="377"/>
      <c r="C480" s="378"/>
      <c r="D480" s="20" t="s">
        <v>104</v>
      </c>
      <c r="E480" s="21">
        <v>95572.64</v>
      </c>
      <c r="F480" s="21">
        <v>95572.64</v>
      </c>
      <c r="G480" s="37">
        <f t="shared" si="98"/>
        <v>0</v>
      </c>
      <c r="H480" s="21">
        <v>31022.055</v>
      </c>
      <c r="I480" s="26">
        <f t="shared" si="100"/>
        <v>32.459137887161013</v>
      </c>
      <c r="J480" s="24"/>
      <c r="K480" s="24"/>
      <c r="L480" s="57"/>
      <c r="M480" s="24"/>
      <c r="N480" s="24"/>
      <c r="O480" s="24"/>
      <c r="P480" s="24"/>
      <c r="Q480" s="381"/>
    </row>
    <row r="481" spans="1:17">
      <c r="A481" s="376"/>
      <c r="B481" s="401" t="s">
        <v>69</v>
      </c>
      <c r="C481" s="375" t="s">
        <v>185</v>
      </c>
      <c r="D481" s="20" t="s">
        <v>92</v>
      </c>
      <c r="E481" s="21">
        <f>E482+E483+E484</f>
        <v>1586059.99</v>
      </c>
      <c r="F481" s="21">
        <f>F482+F483+F484</f>
        <v>1586059.99</v>
      </c>
      <c r="G481" s="21">
        <f t="shared" ref="G481" si="101">G482+G484</f>
        <v>0</v>
      </c>
      <c r="H481" s="21">
        <f>H482+H483+H484</f>
        <v>1504923.7419999999</v>
      </c>
      <c r="I481" s="26">
        <f t="shared" si="100"/>
        <v>94.884414933132504</v>
      </c>
      <c r="J481" s="24">
        <v>12</v>
      </c>
      <c r="K481" s="24">
        <v>12</v>
      </c>
      <c r="L481" s="29">
        <f t="shared" ref="L481:L500" si="102">K481/J481*100</f>
        <v>100</v>
      </c>
      <c r="M481" s="24">
        <v>3</v>
      </c>
      <c r="N481" s="24">
        <v>2</v>
      </c>
      <c r="O481" s="24">
        <v>13</v>
      </c>
      <c r="P481" s="24">
        <v>12</v>
      </c>
      <c r="Q481" s="27" t="s">
        <v>83</v>
      </c>
    </row>
    <row r="482" spans="1:17" ht="22.5">
      <c r="A482" s="376"/>
      <c r="B482" s="401"/>
      <c r="C482" s="375"/>
      <c r="D482" s="20" t="s">
        <v>94</v>
      </c>
      <c r="E482" s="21">
        <v>931025.8</v>
      </c>
      <c r="F482" s="21">
        <v>931025.8</v>
      </c>
      <c r="G482" s="37">
        <f t="shared" ref="G482:G527" si="103">F482-E482</f>
        <v>0</v>
      </c>
      <c r="H482" s="21">
        <v>931025.8</v>
      </c>
      <c r="I482" s="26">
        <f t="shared" si="100"/>
        <v>100</v>
      </c>
      <c r="J482" s="24"/>
      <c r="K482" s="24"/>
      <c r="L482" s="47"/>
      <c r="M482" s="24"/>
      <c r="N482" s="24"/>
      <c r="O482" s="24"/>
      <c r="P482" s="24"/>
      <c r="Q482" s="27"/>
    </row>
    <row r="483" spans="1:17">
      <c r="A483" s="376"/>
      <c r="B483" s="401"/>
      <c r="C483" s="375"/>
      <c r="D483" s="20" t="s">
        <v>93</v>
      </c>
      <c r="E483" s="21">
        <v>598710.78</v>
      </c>
      <c r="F483" s="21">
        <v>598710.78</v>
      </c>
      <c r="G483" s="37">
        <f t="shared" si="103"/>
        <v>0</v>
      </c>
      <c r="H483" s="21">
        <v>517574.53200000001</v>
      </c>
      <c r="I483" s="26">
        <f t="shared" si="100"/>
        <v>86.448173189732785</v>
      </c>
      <c r="J483" s="24"/>
      <c r="K483" s="24"/>
      <c r="L483" s="47"/>
      <c r="M483" s="24"/>
      <c r="N483" s="24"/>
      <c r="O483" s="24"/>
      <c r="P483" s="24"/>
      <c r="Q483" s="27"/>
    </row>
    <row r="484" spans="1:17">
      <c r="A484" s="376"/>
      <c r="B484" s="401"/>
      <c r="C484" s="375"/>
      <c r="D484" s="25" t="s">
        <v>105</v>
      </c>
      <c r="E484" s="41">
        <v>56323.41</v>
      </c>
      <c r="F484" s="41">
        <v>56323.41</v>
      </c>
      <c r="G484" s="85">
        <f t="shared" si="103"/>
        <v>0</v>
      </c>
      <c r="H484" s="41">
        <v>56323.41</v>
      </c>
      <c r="I484" s="26">
        <f t="shared" si="100"/>
        <v>100</v>
      </c>
      <c r="J484" s="24"/>
      <c r="K484" s="24"/>
      <c r="L484" s="47"/>
      <c r="M484" s="24"/>
      <c r="N484" s="24"/>
      <c r="O484" s="24"/>
      <c r="P484" s="24"/>
      <c r="Q484" s="27"/>
    </row>
    <row r="485" spans="1:17">
      <c r="A485" s="376"/>
      <c r="B485" s="401" t="s">
        <v>70</v>
      </c>
      <c r="C485" s="375" t="s">
        <v>185</v>
      </c>
      <c r="D485" s="20" t="s">
        <v>92</v>
      </c>
      <c r="E485" s="21">
        <f>E486+E487+E488</f>
        <v>452024.54599999997</v>
      </c>
      <c r="F485" s="21">
        <f>F486+F487+F488</f>
        <v>450885.14599999995</v>
      </c>
      <c r="G485" s="37">
        <f t="shared" si="103"/>
        <v>-1139.4000000000233</v>
      </c>
      <c r="H485" s="21">
        <f>H486+H487+H488</f>
        <v>197601.959</v>
      </c>
      <c r="I485" s="26">
        <f t="shared" si="100"/>
        <v>43.82534238553071</v>
      </c>
      <c r="J485" s="24">
        <v>7</v>
      </c>
      <c r="K485" s="24">
        <v>7</v>
      </c>
      <c r="L485" s="29">
        <f t="shared" si="102"/>
        <v>100</v>
      </c>
      <c r="M485" s="24">
        <v>2</v>
      </c>
      <c r="N485" s="24">
        <v>1</v>
      </c>
      <c r="O485" s="24">
        <v>11</v>
      </c>
      <c r="P485" s="24">
        <v>10</v>
      </c>
      <c r="Q485" s="27" t="s">
        <v>83</v>
      </c>
    </row>
    <row r="486" spans="1:17" ht="22.5">
      <c r="A486" s="376"/>
      <c r="B486" s="401"/>
      <c r="C486" s="375"/>
      <c r="D486" s="20" t="s">
        <v>94</v>
      </c>
      <c r="E486" s="21">
        <v>43311.69</v>
      </c>
      <c r="F486" s="21">
        <v>42172.29</v>
      </c>
      <c r="G486" s="37">
        <f t="shared" si="103"/>
        <v>-1139.4000000000015</v>
      </c>
      <c r="H486" s="21">
        <v>42172.279000000002</v>
      </c>
      <c r="I486" s="26">
        <f t="shared" si="100"/>
        <v>99.999973916521967</v>
      </c>
      <c r="J486" s="24"/>
      <c r="K486" s="24"/>
      <c r="L486" s="29"/>
      <c r="M486" s="24"/>
      <c r="N486" s="24"/>
      <c r="O486" s="24"/>
      <c r="P486" s="24"/>
      <c r="Q486" s="27"/>
    </row>
    <row r="487" spans="1:17">
      <c r="A487" s="376"/>
      <c r="B487" s="401"/>
      <c r="C487" s="375"/>
      <c r="D487" s="20" t="s">
        <v>93</v>
      </c>
      <c r="E487" s="21">
        <v>408604.25599999999</v>
      </c>
      <c r="F487" s="21">
        <v>408604.25599999999</v>
      </c>
      <c r="G487" s="37">
        <f t="shared" si="103"/>
        <v>0</v>
      </c>
      <c r="H487" s="21">
        <v>155321.07999999999</v>
      </c>
      <c r="I487" s="26">
        <f t="shared" si="100"/>
        <v>38.012594758680137</v>
      </c>
      <c r="J487" s="24"/>
      <c r="K487" s="24"/>
      <c r="L487" s="29"/>
      <c r="M487" s="24"/>
      <c r="N487" s="24"/>
      <c r="O487" s="24"/>
      <c r="P487" s="24"/>
      <c r="Q487" s="27"/>
    </row>
    <row r="488" spans="1:17">
      <c r="A488" s="376"/>
      <c r="B488" s="401"/>
      <c r="C488" s="375"/>
      <c r="D488" s="20" t="s">
        <v>105</v>
      </c>
      <c r="E488" s="21">
        <v>108.6</v>
      </c>
      <c r="F488" s="21">
        <v>108.6</v>
      </c>
      <c r="G488" s="37">
        <f t="shared" si="103"/>
        <v>0</v>
      </c>
      <c r="H488" s="21">
        <v>108.6</v>
      </c>
      <c r="I488" s="26">
        <f t="shared" si="100"/>
        <v>100</v>
      </c>
      <c r="J488" s="24"/>
      <c r="K488" s="24"/>
      <c r="L488" s="29"/>
      <c r="M488" s="24"/>
      <c r="N488" s="24"/>
      <c r="O488" s="24"/>
      <c r="P488" s="24"/>
      <c r="Q488" s="27"/>
    </row>
    <row r="489" spans="1:17">
      <c r="A489" s="376"/>
      <c r="B489" s="401" t="s">
        <v>146</v>
      </c>
      <c r="C489" s="375" t="s">
        <v>185</v>
      </c>
      <c r="D489" s="20" t="s">
        <v>92</v>
      </c>
      <c r="E489" s="21">
        <f>E490+E491</f>
        <v>353854.61599999998</v>
      </c>
      <c r="F489" s="21">
        <f>F490+F491</f>
        <v>360565.158</v>
      </c>
      <c r="G489" s="37">
        <f t="shared" si="103"/>
        <v>6710.5420000000158</v>
      </c>
      <c r="H489" s="21">
        <f>H490+H491</f>
        <v>314787.03499999997</v>
      </c>
      <c r="I489" s="26">
        <f t="shared" si="100"/>
        <v>87.30378629651176</v>
      </c>
      <c r="J489" s="24">
        <v>3</v>
      </c>
      <c r="K489" s="24">
        <v>3</v>
      </c>
      <c r="L489" s="29">
        <f t="shared" si="102"/>
        <v>100</v>
      </c>
      <c r="M489" s="24">
        <v>1</v>
      </c>
      <c r="N489" s="24">
        <v>1</v>
      </c>
      <c r="O489" s="24">
        <v>4</v>
      </c>
      <c r="P489" s="24">
        <v>4</v>
      </c>
      <c r="Q489" s="27" t="s">
        <v>83</v>
      </c>
    </row>
    <row r="490" spans="1:17" ht="22.5">
      <c r="A490" s="376"/>
      <c r="B490" s="401"/>
      <c r="C490" s="375"/>
      <c r="D490" s="20" t="s">
        <v>94</v>
      </c>
      <c r="E490" s="21">
        <v>0</v>
      </c>
      <c r="F490" s="21">
        <v>0</v>
      </c>
      <c r="G490" s="37">
        <f t="shared" si="103"/>
        <v>0</v>
      </c>
      <c r="H490" s="21">
        <v>0</v>
      </c>
      <c r="I490" s="26" t="s">
        <v>117</v>
      </c>
      <c r="J490" s="24"/>
      <c r="K490" s="24"/>
      <c r="L490" s="29"/>
      <c r="M490" s="24"/>
      <c r="N490" s="24"/>
      <c r="O490" s="24"/>
      <c r="P490" s="24"/>
      <c r="Q490" s="27"/>
    </row>
    <row r="491" spans="1:17">
      <c r="A491" s="376"/>
      <c r="B491" s="401"/>
      <c r="C491" s="375"/>
      <c r="D491" s="20" t="s">
        <v>93</v>
      </c>
      <c r="E491" s="21">
        <v>353854.61599999998</v>
      </c>
      <c r="F491" s="21">
        <v>360565.158</v>
      </c>
      <c r="G491" s="37">
        <f t="shared" si="103"/>
        <v>6710.5420000000158</v>
      </c>
      <c r="H491" s="21">
        <v>314787.03499999997</v>
      </c>
      <c r="I491" s="26">
        <f t="shared" si="100"/>
        <v>87.30378629651176</v>
      </c>
      <c r="J491" s="24"/>
      <c r="K491" s="24"/>
      <c r="L491" s="29"/>
      <c r="M491" s="24"/>
      <c r="N491" s="24"/>
      <c r="O491" s="24"/>
      <c r="P491" s="24"/>
      <c r="Q491" s="27"/>
    </row>
    <row r="492" spans="1:17">
      <c r="A492" s="376"/>
      <c r="B492" s="401" t="s">
        <v>166</v>
      </c>
      <c r="C492" s="455" t="s">
        <v>189</v>
      </c>
      <c r="D492" s="20" t="s">
        <v>92</v>
      </c>
      <c r="E492" s="21">
        <f>E493+E494+E495+E496</f>
        <v>316581.11799999996</v>
      </c>
      <c r="F492" s="21">
        <f>F493+F494+F495+F496</f>
        <v>312957.21799999999</v>
      </c>
      <c r="G492" s="37">
        <f t="shared" si="103"/>
        <v>-3623.8999999999651</v>
      </c>
      <c r="H492" s="21">
        <f>H493+H494+H495+H496</f>
        <v>244722.41599999997</v>
      </c>
      <c r="I492" s="26">
        <f t="shared" si="100"/>
        <v>78.196763622815681</v>
      </c>
      <c r="J492" s="24">
        <v>4</v>
      </c>
      <c r="K492" s="24">
        <v>4</v>
      </c>
      <c r="L492" s="29">
        <f t="shared" si="102"/>
        <v>100</v>
      </c>
      <c r="M492" s="24">
        <v>2</v>
      </c>
      <c r="N492" s="24">
        <v>2</v>
      </c>
      <c r="O492" s="24">
        <v>2</v>
      </c>
      <c r="P492" s="24">
        <v>2</v>
      </c>
      <c r="Q492" s="27" t="s">
        <v>83</v>
      </c>
    </row>
    <row r="493" spans="1:17" ht="22.5">
      <c r="A493" s="376"/>
      <c r="B493" s="401"/>
      <c r="C493" s="455"/>
      <c r="D493" s="20" t="s">
        <v>94</v>
      </c>
      <c r="E493" s="21">
        <v>173528.9</v>
      </c>
      <c r="F493" s="21">
        <v>169905</v>
      </c>
      <c r="G493" s="37">
        <f t="shared" si="103"/>
        <v>-3623.8999999999942</v>
      </c>
      <c r="H493" s="21">
        <v>166657.54999999999</v>
      </c>
      <c r="I493" s="26">
        <f t="shared" si="100"/>
        <v>98.088667196374431</v>
      </c>
      <c r="J493" s="24"/>
      <c r="K493" s="24"/>
      <c r="L493" s="58"/>
      <c r="M493" s="24"/>
      <c r="N493" s="24"/>
      <c r="O493" s="24"/>
      <c r="P493" s="24"/>
      <c r="Q493" s="30"/>
    </row>
    <row r="494" spans="1:17">
      <c r="A494" s="376"/>
      <c r="B494" s="401"/>
      <c r="C494" s="455"/>
      <c r="D494" s="20" t="s">
        <v>93</v>
      </c>
      <c r="E494" s="21">
        <v>35203.107000000004</v>
      </c>
      <c r="F494" s="21">
        <v>35203.107000000004</v>
      </c>
      <c r="G494" s="37">
        <f t="shared" si="103"/>
        <v>0</v>
      </c>
      <c r="H494" s="21">
        <v>35063.326999999997</v>
      </c>
      <c r="I494" s="26">
        <f t="shared" si="100"/>
        <v>99.602932775223479</v>
      </c>
      <c r="J494" s="24"/>
      <c r="K494" s="24"/>
      <c r="L494" s="57"/>
      <c r="M494" s="24"/>
      <c r="N494" s="24"/>
      <c r="O494" s="24"/>
      <c r="P494" s="24"/>
      <c r="Q494" s="30"/>
    </row>
    <row r="495" spans="1:17">
      <c r="A495" s="376"/>
      <c r="B495" s="401"/>
      <c r="C495" s="455"/>
      <c r="D495" s="20" t="s">
        <v>105</v>
      </c>
      <c r="E495" s="21">
        <v>12276.471</v>
      </c>
      <c r="F495" s="21">
        <v>12276.471</v>
      </c>
      <c r="G495" s="37">
        <f t="shared" si="103"/>
        <v>0</v>
      </c>
      <c r="H495" s="21">
        <v>11979.484</v>
      </c>
      <c r="I495" s="26">
        <f t="shared" si="100"/>
        <v>97.580843876061778</v>
      </c>
      <c r="J495" s="24"/>
      <c r="K495" s="24"/>
      <c r="L495" s="57"/>
      <c r="M495" s="24"/>
      <c r="N495" s="24"/>
      <c r="O495" s="24"/>
      <c r="P495" s="24"/>
      <c r="Q495" s="30"/>
    </row>
    <row r="496" spans="1:17" ht="22.5">
      <c r="A496" s="376"/>
      <c r="B496" s="401"/>
      <c r="C496" s="455"/>
      <c r="D496" s="20" t="s">
        <v>104</v>
      </c>
      <c r="E496" s="21">
        <v>95572.64</v>
      </c>
      <c r="F496" s="21">
        <v>95572.64</v>
      </c>
      <c r="G496" s="37">
        <f t="shared" si="103"/>
        <v>0</v>
      </c>
      <c r="H496" s="21">
        <v>31022.055</v>
      </c>
      <c r="I496" s="26">
        <f t="shared" si="100"/>
        <v>32.459137887161013</v>
      </c>
      <c r="J496" s="24"/>
      <c r="K496" s="24"/>
      <c r="L496" s="57"/>
      <c r="M496" s="24"/>
      <c r="N496" s="24"/>
      <c r="O496" s="24"/>
      <c r="P496" s="24"/>
      <c r="Q496" s="30"/>
    </row>
    <row r="497" spans="1:17">
      <c r="A497" s="376"/>
      <c r="B497" s="401" t="s">
        <v>71</v>
      </c>
      <c r="C497" s="375" t="s">
        <v>185</v>
      </c>
      <c r="D497" s="20" t="s">
        <v>92</v>
      </c>
      <c r="E497" s="21">
        <f>E498+E499</f>
        <v>50368.608000000007</v>
      </c>
      <c r="F497" s="21">
        <f>F498+F499</f>
        <v>54140.764999999999</v>
      </c>
      <c r="G497" s="37">
        <f t="shared" si="103"/>
        <v>3772.156999999992</v>
      </c>
      <c r="H497" s="21">
        <f>H498+H499</f>
        <v>54114.301000000007</v>
      </c>
      <c r="I497" s="26">
        <f t="shared" si="100"/>
        <v>99.951120010956643</v>
      </c>
      <c r="J497" s="24">
        <v>14</v>
      </c>
      <c r="K497" s="24">
        <v>14</v>
      </c>
      <c r="L497" s="29">
        <f t="shared" si="102"/>
        <v>100</v>
      </c>
      <c r="M497" s="24">
        <v>1</v>
      </c>
      <c r="N497" s="24">
        <v>1</v>
      </c>
      <c r="O497" s="24">
        <v>14</v>
      </c>
      <c r="P497" s="24">
        <v>14</v>
      </c>
      <c r="Q497" s="30" t="s">
        <v>83</v>
      </c>
    </row>
    <row r="498" spans="1:17" ht="22.5">
      <c r="A498" s="376"/>
      <c r="B498" s="401"/>
      <c r="C498" s="375"/>
      <c r="D498" s="20" t="s">
        <v>94</v>
      </c>
      <c r="E498" s="21">
        <v>8712.2000000000007</v>
      </c>
      <c r="F498" s="21">
        <v>8712.2000000000007</v>
      </c>
      <c r="G498" s="37">
        <f t="shared" si="103"/>
        <v>0</v>
      </c>
      <c r="H498" s="21">
        <v>8712.0540000000001</v>
      </c>
      <c r="I498" s="26">
        <f t="shared" si="100"/>
        <v>99.9983241890682</v>
      </c>
      <c r="J498" s="24"/>
      <c r="K498" s="24"/>
      <c r="L498" s="19"/>
      <c r="M498" s="24"/>
      <c r="N498" s="24"/>
      <c r="O498" s="24"/>
      <c r="P498" s="24"/>
      <c r="Q498" s="30"/>
    </row>
    <row r="499" spans="1:17">
      <c r="A499" s="376"/>
      <c r="B499" s="401"/>
      <c r="C499" s="375"/>
      <c r="D499" s="20" t="s">
        <v>93</v>
      </c>
      <c r="E499" s="21">
        <v>41656.408000000003</v>
      </c>
      <c r="F499" s="21">
        <v>45428.565000000002</v>
      </c>
      <c r="G499" s="37">
        <f t="shared" si="103"/>
        <v>3772.1569999999992</v>
      </c>
      <c r="H499" s="21">
        <v>45402.247000000003</v>
      </c>
      <c r="I499" s="26">
        <f t="shared" si="100"/>
        <v>99.942067287399468</v>
      </c>
      <c r="J499" s="24"/>
      <c r="K499" s="24"/>
      <c r="L499" s="19"/>
      <c r="M499" s="24"/>
      <c r="N499" s="24"/>
      <c r="O499" s="24"/>
      <c r="P499" s="24"/>
      <c r="Q499" s="27"/>
    </row>
    <row r="500" spans="1:17" s="87" customFormat="1" ht="12">
      <c r="A500" s="376">
        <v>23</v>
      </c>
      <c r="B500" s="377" t="s">
        <v>72</v>
      </c>
      <c r="C500" s="378" t="s">
        <v>185</v>
      </c>
      <c r="D500" s="15" t="s">
        <v>92</v>
      </c>
      <c r="E500" s="16">
        <f>E501+E502+E503</f>
        <v>227333.35</v>
      </c>
      <c r="F500" s="16">
        <f>F501+F502+F503</f>
        <v>234640.43400000001</v>
      </c>
      <c r="G500" s="79">
        <f t="shared" si="103"/>
        <v>7307.0840000000026</v>
      </c>
      <c r="H500" s="16">
        <f>H501+H502+H503</f>
        <v>255877.299</v>
      </c>
      <c r="I500" s="19">
        <f>H500/F500*100</f>
        <v>109.0508121886614</v>
      </c>
      <c r="J500" s="18">
        <v>21</v>
      </c>
      <c r="K500" s="18">
        <v>19</v>
      </c>
      <c r="L500" s="19">
        <f t="shared" si="102"/>
        <v>90.476190476190482</v>
      </c>
      <c r="M500" s="18">
        <v>6</v>
      </c>
      <c r="N500" s="18">
        <v>6</v>
      </c>
      <c r="O500" s="18">
        <v>21</v>
      </c>
      <c r="P500" s="18">
        <v>20</v>
      </c>
      <c r="Q500" s="379" t="s">
        <v>126</v>
      </c>
    </row>
    <row r="501" spans="1:17" s="87" customFormat="1" ht="22.5">
      <c r="A501" s="376"/>
      <c r="B501" s="377"/>
      <c r="C501" s="378"/>
      <c r="D501" s="20" t="s">
        <v>94</v>
      </c>
      <c r="E501" s="21">
        <v>113278.39999999999</v>
      </c>
      <c r="F501" s="21">
        <v>113278.39999999999</v>
      </c>
      <c r="G501" s="37">
        <f t="shared" si="103"/>
        <v>0</v>
      </c>
      <c r="H501" s="21">
        <v>113272.859</v>
      </c>
      <c r="I501" s="26">
        <f>H501/F501*100</f>
        <v>99.995108511419645</v>
      </c>
      <c r="J501" s="24">
        <v>4</v>
      </c>
      <c r="K501" s="24">
        <v>3</v>
      </c>
      <c r="L501" s="29"/>
      <c r="M501" s="18"/>
      <c r="N501" s="18"/>
      <c r="O501" s="18"/>
      <c r="P501" s="18"/>
      <c r="Q501" s="380"/>
    </row>
    <row r="502" spans="1:17" s="87" customFormat="1" ht="12">
      <c r="A502" s="376"/>
      <c r="B502" s="377"/>
      <c r="C502" s="378"/>
      <c r="D502" s="20" t="s">
        <v>93</v>
      </c>
      <c r="E502" s="21">
        <v>58715.216999999997</v>
      </c>
      <c r="F502" s="21">
        <v>66022.301000000007</v>
      </c>
      <c r="G502" s="37">
        <f t="shared" si="103"/>
        <v>7307.0840000000098</v>
      </c>
      <c r="H502" s="21">
        <v>66015.691000000006</v>
      </c>
      <c r="I502" s="26">
        <f t="shared" ref="I502:I519" si="104">H502/F502*100</f>
        <v>99.989988231400787</v>
      </c>
      <c r="J502" s="18"/>
      <c r="K502" s="18"/>
      <c r="L502" s="29"/>
      <c r="M502" s="18"/>
      <c r="N502" s="18"/>
      <c r="O502" s="18"/>
      <c r="P502" s="18"/>
      <c r="Q502" s="380"/>
    </row>
    <row r="503" spans="1:17" s="87" customFormat="1" ht="22.5">
      <c r="A503" s="376"/>
      <c r="B503" s="377"/>
      <c r="C503" s="378"/>
      <c r="D503" s="20" t="s">
        <v>104</v>
      </c>
      <c r="E503" s="21">
        <v>55339.733</v>
      </c>
      <c r="F503" s="21">
        <v>55339.733</v>
      </c>
      <c r="G503" s="37">
        <f t="shared" si="103"/>
        <v>0</v>
      </c>
      <c r="H503" s="21">
        <v>76588.748999999996</v>
      </c>
      <c r="I503" s="26">
        <f t="shared" si="104"/>
        <v>138.39739523137922</v>
      </c>
      <c r="J503" s="18"/>
      <c r="K503" s="18"/>
      <c r="L503" s="29"/>
      <c r="M503" s="18"/>
      <c r="N503" s="18"/>
      <c r="O503" s="18"/>
      <c r="P503" s="18"/>
      <c r="Q503" s="381"/>
    </row>
    <row r="504" spans="1:17" s="88" customFormat="1" ht="12">
      <c r="A504" s="376"/>
      <c r="B504" s="401" t="s">
        <v>123</v>
      </c>
      <c r="C504" s="375" t="s">
        <v>185</v>
      </c>
      <c r="D504" s="20" t="s">
        <v>92</v>
      </c>
      <c r="E504" s="21">
        <f>E505+E506+E507</f>
        <v>119939.19899999999</v>
      </c>
      <c r="F504" s="21">
        <f>F505+F506+F507</f>
        <v>119939.19899999999</v>
      </c>
      <c r="G504" s="37">
        <f t="shared" si="103"/>
        <v>0</v>
      </c>
      <c r="H504" s="21">
        <f>H505+H506+H507</f>
        <v>141187.334</v>
      </c>
      <c r="I504" s="26">
        <f t="shared" si="104"/>
        <v>117.71575529698177</v>
      </c>
      <c r="J504" s="24">
        <v>13</v>
      </c>
      <c r="K504" s="24">
        <v>13</v>
      </c>
      <c r="L504" s="2">
        <f t="shared" ref="L504" si="105">K504/J504*100</f>
        <v>100</v>
      </c>
      <c r="M504" s="24">
        <v>5</v>
      </c>
      <c r="N504" s="24">
        <v>5</v>
      </c>
      <c r="O504" s="24">
        <v>18</v>
      </c>
      <c r="P504" s="24">
        <v>18</v>
      </c>
      <c r="Q504" s="27" t="s">
        <v>83</v>
      </c>
    </row>
    <row r="505" spans="1:17" s="88" customFormat="1" ht="22.5">
      <c r="A505" s="376"/>
      <c r="B505" s="401"/>
      <c r="C505" s="375"/>
      <c r="D505" s="20" t="s">
        <v>94</v>
      </c>
      <c r="E505" s="21">
        <v>52564.578999999998</v>
      </c>
      <c r="F505" s="21">
        <v>52564.578999999998</v>
      </c>
      <c r="G505" s="37">
        <f t="shared" si="103"/>
        <v>0</v>
      </c>
      <c r="H505" s="21">
        <v>52563.697999999997</v>
      </c>
      <c r="I505" s="26">
        <f t="shared" si="104"/>
        <v>99.998323966410922</v>
      </c>
      <c r="J505" s="24"/>
      <c r="K505" s="24"/>
      <c r="L505" s="29"/>
      <c r="M505" s="24"/>
      <c r="N505" s="24"/>
      <c r="O505" s="24"/>
      <c r="P505" s="24"/>
      <c r="Q505" s="27"/>
    </row>
    <row r="506" spans="1:17" s="88" customFormat="1" ht="12">
      <c r="A506" s="376"/>
      <c r="B506" s="401"/>
      <c r="C506" s="375"/>
      <c r="D506" s="20" t="s">
        <v>93</v>
      </c>
      <c r="E506" s="21">
        <v>12034.887000000001</v>
      </c>
      <c r="F506" s="21">
        <v>12034.887000000001</v>
      </c>
      <c r="G506" s="37">
        <f t="shared" si="103"/>
        <v>0</v>
      </c>
      <c r="H506" s="21">
        <v>12034.887000000001</v>
      </c>
      <c r="I506" s="26">
        <f t="shared" si="104"/>
        <v>100</v>
      </c>
      <c r="J506" s="24"/>
      <c r="K506" s="24"/>
      <c r="L506" s="29"/>
      <c r="M506" s="24"/>
      <c r="N506" s="24"/>
      <c r="O506" s="24"/>
      <c r="P506" s="24"/>
      <c r="Q506" s="27"/>
    </row>
    <row r="507" spans="1:17" s="88" customFormat="1" ht="22.5">
      <c r="A507" s="376"/>
      <c r="B507" s="401"/>
      <c r="C507" s="375"/>
      <c r="D507" s="20" t="s">
        <v>104</v>
      </c>
      <c r="E507" s="21">
        <v>55339.733</v>
      </c>
      <c r="F507" s="21">
        <v>55339.733</v>
      </c>
      <c r="G507" s="37">
        <f t="shared" si="103"/>
        <v>0</v>
      </c>
      <c r="H507" s="21">
        <v>76588.748999999996</v>
      </c>
      <c r="I507" s="26">
        <f t="shared" si="104"/>
        <v>138.39739523137922</v>
      </c>
      <c r="J507" s="24"/>
      <c r="K507" s="24"/>
      <c r="L507" s="29"/>
      <c r="M507" s="24"/>
      <c r="N507" s="24"/>
      <c r="O507" s="24"/>
      <c r="P507" s="24"/>
      <c r="Q507" s="27"/>
    </row>
    <row r="508" spans="1:17" s="88" customFormat="1" ht="12">
      <c r="A508" s="376"/>
      <c r="B508" s="401" t="s">
        <v>124</v>
      </c>
      <c r="C508" s="375" t="s">
        <v>185</v>
      </c>
      <c r="D508" s="20" t="s">
        <v>92</v>
      </c>
      <c r="E508" s="21">
        <f>E509+E510</f>
        <v>107394.15100000001</v>
      </c>
      <c r="F508" s="21">
        <f>F509+F510</f>
        <v>114701.235</v>
      </c>
      <c r="G508" s="37">
        <f t="shared" si="103"/>
        <v>7307.083999999988</v>
      </c>
      <c r="H508" s="21">
        <f>H509+H510</f>
        <v>114689.965</v>
      </c>
      <c r="I508" s="26">
        <f t="shared" si="104"/>
        <v>99.990174473709885</v>
      </c>
      <c r="J508" s="24">
        <v>4</v>
      </c>
      <c r="K508" s="24">
        <v>3</v>
      </c>
      <c r="L508" s="29">
        <f t="shared" ref="L508" si="106">K508/J508*100</f>
        <v>75</v>
      </c>
      <c r="M508" s="24">
        <v>1</v>
      </c>
      <c r="N508" s="24">
        <v>1</v>
      </c>
      <c r="O508" s="24">
        <v>3</v>
      </c>
      <c r="P508" s="24">
        <v>2</v>
      </c>
      <c r="Q508" s="27" t="s">
        <v>83</v>
      </c>
    </row>
    <row r="509" spans="1:17" s="88" customFormat="1" ht="22.5">
      <c r="A509" s="376"/>
      <c r="B509" s="401"/>
      <c r="C509" s="375"/>
      <c r="D509" s="20" t="s">
        <v>94</v>
      </c>
      <c r="E509" s="21">
        <v>60713.821000000004</v>
      </c>
      <c r="F509" s="21">
        <v>60713.821000000004</v>
      </c>
      <c r="G509" s="37">
        <f t="shared" si="103"/>
        <v>0</v>
      </c>
      <c r="H509" s="21">
        <v>60709.161</v>
      </c>
      <c r="I509" s="26">
        <f t="shared" si="104"/>
        <v>99.992324647134296</v>
      </c>
      <c r="J509" s="24"/>
      <c r="K509" s="24"/>
      <c r="L509" s="24"/>
      <c r="M509" s="24"/>
      <c r="N509" s="24"/>
      <c r="O509" s="24"/>
      <c r="P509" s="24"/>
      <c r="Q509" s="27"/>
    </row>
    <row r="510" spans="1:17" s="88" customFormat="1" ht="12">
      <c r="A510" s="376"/>
      <c r="B510" s="401"/>
      <c r="C510" s="375"/>
      <c r="D510" s="20" t="s">
        <v>93</v>
      </c>
      <c r="E510" s="21">
        <v>46680.33</v>
      </c>
      <c r="F510" s="21">
        <v>53987.413999999997</v>
      </c>
      <c r="G510" s="37">
        <f t="shared" si="103"/>
        <v>7307.0839999999953</v>
      </c>
      <c r="H510" s="21">
        <v>53980.803999999996</v>
      </c>
      <c r="I510" s="26">
        <f t="shared" si="104"/>
        <v>99.987756405594837</v>
      </c>
      <c r="J510" s="24"/>
      <c r="K510" s="24"/>
      <c r="L510" s="24"/>
      <c r="M510" s="24"/>
      <c r="N510" s="24"/>
      <c r="O510" s="24"/>
      <c r="P510" s="24"/>
      <c r="Q510" s="27"/>
    </row>
    <row r="511" spans="1:17" s="88" customFormat="1" ht="22.5">
      <c r="A511" s="376"/>
      <c r="B511" s="401"/>
      <c r="C511" s="375"/>
      <c r="D511" s="20" t="s">
        <v>104</v>
      </c>
      <c r="E511" s="21">
        <v>0</v>
      </c>
      <c r="F511" s="21">
        <v>0</v>
      </c>
      <c r="G511" s="37">
        <f t="shared" si="103"/>
        <v>0</v>
      </c>
      <c r="H511" s="21">
        <v>0</v>
      </c>
      <c r="I511" s="26" t="s">
        <v>117</v>
      </c>
      <c r="J511" s="24"/>
      <c r="K511" s="24"/>
      <c r="L511" s="24"/>
      <c r="M511" s="24"/>
      <c r="N511" s="24"/>
      <c r="O511" s="24"/>
      <c r="P511" s="24"/>
      <c r="Q511" s="27"/>
    </row>
    <row r="512" spans="1:17" s="88" customFormat="1" ht="12">
      <c r="A512" s="376"/>
      <c r="B512" s="401" t="s">
        <v>74</v>
      </c>
      <c r="C512" s="375" t="s">
        <v>73</v>
      </c>
      <c r="D512" s="20" t="s">
        <v>92</v>
      </c>
      <c r="E512" s="21"/>
      <c r="F512" s="21"/>
      <c r="G512" s="21">
        <f t="shared" si="103"/>
        <v>0</v>
      </c>
      <c r="H512" s="21"/>
      <c r="I512" s="26" t="e">
        <f t="shared" si="104"/>
        <v>#DIV/0!</v>
      </c>
      <c r="J512" s="24"/>
      <c r="K512" s="24"/>
      <c r="L512" s="24"/>
      <c r="M512" s="24"/>
      <c r="N512" s="24"/>
      <c r="O512" s="24"/>
      <c r="P512" s="24"/>
      <c r="Q512" s="27" t="s">
        <v>83</v>
      </c>
    </row>
    <row r="513" spans="1:17" s="88" customFormat="1" ht="22.5">
      <c r="A513" s="376"/>
      <c r="B513" s="401"/>
      <c r="C513" s="375"/>
      <c r="D513" s="20" t="s">
        <v>94</v>
      </c>
      <c r="E513" s="21"/>
      <c r="F513" s="21"/>
      <c r="G513" s="21">
        <f t="shared" si="103"/>
        <v>0</v>
      </c>
      <c r="H513" s="21"/>
      <c r="I513" s="26" t="e">
        <f t="shared" si="104"/>
        <v>#DIV/0!</v>
      </c>
      <c r="J513" s="24"/>
      <c r="K513" s="24"/>
      <c r="L513" s="24"/>
      <c r="M513" s="24"/>
      <c r="N513" s="24"/>
      <c r="O513" s="24"/>
      <c r="P513" s="24"/>
      <c r="Q513" s="30"/>
    </row>
    <row r="514" spans="1:17" s="88" customFormat="1" ht="12">
      <c r="A514" s="376"/>
      <c r="B514" s="401"/>
      <c r="C514" s="375"/>
      <c r="D514" s="20" t="s">
        <v>93</v>
      </c>
      <c r="E514" s="21"/>
      <c r="F514" s="21"/>
      <c r="G514" s="21">
        <f t="shared" si="103"/>
        <v>0</v>
      </c>
      <c r="H514" s="21"/>
      <c r="I514" s="26"/>
      <c r="J514" s="24"/>
      <c r="K514" s="24"/>
      <c r="L514" s="24"/>
      <c r="M514" s="24"/>
      <c r="N514" s="24"/>
      <c r="O514" s="24"/>
      <c r="P514" s="24"/>
      <c r="Q514" s="30"/>
    </row>
    <row r="515" spans="1:17" s="88" customFormat="1" ht="22.5">
      <c r="A515" s="376"/>
      <c r="B515" s="401"/>
      <c r="C515" s="375"/>
      <c r="D515" s="20" t="s">
        <v>104</v>
      </c>
      <c r="E515" s="21"/>
      <c r="F515" s="21"/>
      <c r="G515" s="21">
        <f t="shared" si="103"/>
        <v>0</v>
      </c>
      <c r="H515" s="21"/>
      <c r="I515" s="26" t="e">
        <f t="shared" si="104"/>
        <v>#DIV/0!</v>
      </c>
      <c r="J515" s="24"/>
      <c r="K515" s="24"/>
      <c r="L515" s="24"/>
      <c r="M515" s="24"/>
      <c r="N515" s="24"/>
      <c r="O515" s="24"/>
      <c r="P515" s="24"/>
      <c r="Q515" s="30"/>
    </row>
    <row r="516" spans="1:17" s="88" customFormat="1" ht="12">
      <c r="A516" s="376"/>
      <c r="B516" s="401" t="s">
        <v>75</v>
      </c>
      <c r="C516" s="375" t="s">
        <v>73</v>
      </c>
      <c r="D516" s="20" t="s">
        <v>92</v>
      </c>
      <c r="E516" s="21"/>
      <c r="F516" s="21"/>
      <c r="G516" s="21">
        <f t="shared" si="103"/>
        <v>0</v>
      </c>
      <c r="H516" s="21"/>
      <c r="I516" s="26" t="e">
        <f t="shared" si="104"/>
        <v>#DIV/0!</v>
      </c>
      <c r="J516" s="24"/>
      <c r="K516" s="24"/>
      <c r="L516" s="24"/>
      <c r="M516" s="24"/>
      <c r="N516" s="24"/>
      <c r="O516" s="24"/>
      <c r="P516" s="24"/>
      <c r="Q516" s="30" t="s">
        <v>83</v>
      </c>
    </row>
    <row r="517" spans="1:17" s="88" customFormat="1" ht="22.5">
      <c r="A517" s="376"/>
      <c r="B517" s="401"/>
      <c r="C517" s="375"/>
      <c r="D517" s="20" t="s">
        <v>94</v>
      </c>
      <c r="E517" s="21"/>
      <c r="F517" s="21"/>
      <c r="G517" s="21">
        <f t="shared" si="103"/>
        <v>0</v>
      </c>
      <c r="H517" s="21"/>
      <c r="I517" s="26" t="e">
        <f t="shared" si="104"/>
        <v>#DIV/0!</v>
      </c>
      <c r="J517" s="24"/>
      <c r="K517" s="24"/>
      <c r="L517" s="24"/>
      <c r="M517" s="24"/>
      <c r="N517" s="24"/>
      <c r="O517" s="24"/>
      <c r="P517" s="24"/>
      <c r="Q517" s="30"/>
    </row>
    <row r="518" spans="1:17" s="88" customFormat="1" ht="12">
      <c r="A518" s="376"/>
      <c r="B518" s="401"/>
      <c r="C518" s="375"/>
      <c r="D518" s="20" t="s">
        <v>93</v>
      </c>
      <c r="E518" s="21"/>
      <c r="F518" s="21"/>
      <c r="G518" s="21">
        <f t="shared" si="103"/>
        <v>0</v>
      </c>
      <c r="H518" s="21"/>
      <c r="I518" s="26" t="e">
        <f t="shared" si="104"/>
        <v>#DIV/0!</v>
      </c>
      <c r="J518" s="24"/>
      <c r="K518" s="24"/>
      <c r="L518" s="24"/>
      <c r="M518" s="24"/>
      <c r="N518" s="24"/>
      <c r="O518" s="24"/>
      <c r="P518" s="24"/>
      <c r="Q518" s="30"/>
    </row>
    <row r="519" spans="1:17" s="88" customFormat="1" ht="22.5">
      <c r="A519" s="376"/>
      <c r="B519" s="401"/>
      <c r="C519" s="375"/>
      <c r="D519" s="20" t="s">
        <v>104</v>
      </c>
      <c r="E519" s="21"/>
      <c r="F519" s="21"/>
      <c r="G519" s="21">
        <f t="shared" si="103"/>
        <v>0</v>
      </c>
      <c r="H519" s="21"/>
      <c r="I519" s="26" t="e">
        <f t="shared" si="104"/>
        <v>#DIV/0!</v>
      </c>
      <c r="J519" s="24"/>
      <c r="K519" s="24"/>
      <c r="L519" s="24"/>
      <c r="M519" s="24"/>
      <c r="N519" s="24"/>
      <c r="O519" s="24"/>
      <c r="P519" s="24"/>
      <c r="Q519" s="30"/>
    </row>
    <row r="520" spans="1:17">
      <c r="A520" s="376">
        <v>24</v>
      </c>
      <c r="B520" s="377" t="s">
        <v>76</v>
      </c>
      <c r="C520" s="378" t="s">
        <v>192</v>
      </c>
      <c r="D520" s="15" t="s">
        <v>92</v>
      </c>
      <c r="E520" s="16">
        <f>SUM(E521:E524)</f>
        <v>2435728.1</v>
      </c>
      <c r="F520" s="16">
        <f>SUM(F521:F524)</f>
        <v>2420318.1</v>
      </c>
      <c r="G520" s="16">
        <f t="shared" si="103"/>
        <v>-15410</v>
      </c>
      <c r="H520" s="16">
        <f>SUM(H521:H524)</f>
        <v>2245363.5649999999</v>
      </c>
      <c r="I520" s="19">
        <f>H520/F520*100</f>
        <v>92.771423929771871</v>
      </c>
      <c r="J520" s="18">
        <v>16</v>
      </c>
      <c r="K520" s="18">
        <v>12</v>
      </c>
      <c r="L520" s="19">
        <f t="shared" ref="L520" si="107">K520/J520*100</f>
        <v>75</v>
      </c>
      <c r="M520" s="18">
        <v>13</v>
      </c>
      <c r="N520" s="18">
        <v>11</v>
      </c>
      <c r="O520" s="18">
        <v>13</v>
      </c>
      <c r="P520" s="18">
        <v>11</v>
      </c>
      <c r="Q520" s="379" t="s">
        <v>126</v>
      </c>
    </row>
    <row r="521" spans="1:17" ht="22.5">
      <c r="A521" s="376"/>
      <c r="B521" s="377"/>
      <c r="C521" s="378"/>
      <c r="D521" s="20" t="s">
        <v>94</v>
      </c>
      <c r="E521" s="21">
        <f>E528</f>
        <v>182015</v>
      </c>
      <c r="F521" s="21">
        <f>F528</f>
        <v>166605</v>
      </c>
      <c r="G521" s="21">
        <f t="shared" si="103"/>
        <v>-15410</v>
      </c>
      <c r="H521" s="21">
        <f>H528</f>
        <v>133145.23499999999</v>
      </c>
      <c r="I521" s="26">
        <f t="shared" ref="I521:I536" si="108">H521/F521*100</f>
        <v>79.916710182767616</v>
      </c>
      <c r="J521" s="24">
        <v>1</v>
      </c>
      <c r="K521" s="24">
        <v>1</v>
      </c>
      <c r="L521" s="72"/>
      <c r="M521" s="72"/>
      <c r="N521" s="72"/>
      <c r="O521" s="72"/>
      <c r="P521" s="72"/>
      <c r="Q521" s="380"/>
    </row>
    <row r="522" spans="1:17">
      <c r="A522" s="376"/>
      <c r="B522" s="377"/>
      <c r="C522" s="378"/>
      <c r="D522" s="20" t="s">
        <v>93</v>
      </c>
      <c r="E522" s="21">
        <f>E529+E535</f>
        <v>27198.1</v>
      </c>
      <c r="F522" s="21">
        <f>F529+F535</f>
        <v>27198.1</v>
      </c>
      <c r="G522" s="21">
        <f t="shared" si="103"/>
        <v>0</v>
      </c>
      <c r="H522" s="21">
        <f>H529+H535</f>
        <v>19895.264999999999</v>
      </c>
      <c r="I522" s="26">
        <f t="shared" si="108"/>
        <v>73.149466323015204</v>
      </c>
      <c r="J522" s="72"/>
      <c r="K522" s="72"/>
      <c r="L522" s="72"/>
      <c r="M522" s="72"/>
      <c r="N522" s="72"/>
      <c r="O522" s="72"/>
      <c r="P522" s="72"/>
      <c r="Q522" s="380"/>
    </row>
    <row r="523" spans="1:17" ht="22.5">
      <c r="A523" s="376"/>
      <c r="B523" s="377"/>
      <c r="C523" s="378"/>
      <c r="D523" s="20" t="s">
        <v>104</v>
      </c>
      <c r="E523" s="21">
        <f>E530+E536</f>
        <v>2206515</v>
      </c>
      <c r="F523" s="21">
        <f>F530+F536</f>
        <v>2206515</v>
      </c>
      <c r="G523" s="21">
        <f t="shared" si="103"/>
        <v>0</v>
      </c>
      <c r="H523" s="21">
        <f>H530+H536</f>
        <v>2018998.923</v>
      </c>
      <c r="I523" s="26">
        <f t="shared" si="108"/>
        <v>91.501708486006208</v>
      </c>
      <c r="J523" s="72"/>
      <c r="K523" s="72"/>
      <c r="L523" s="72"/>
      <c r="M523" s="72"/>
      <c r="N523" s="72"/>
      <c r="O523" s="72"/>
      <c r="P523" s="72"/>
      <c r="Q523" s="473"/>
    </row>
    <row r="524" spans="1:17">
      <c r="A524" s="376"/>
      <c r="B524" s="377"/>
      <c r="C524" s="378"/>
      <c r="D524" s="20" t="s">
        <v>105</v>
      </c>
      <c r="E524" s="21">
        <f>E531</f>
        <v>20000</v>
      </c>
      <c r="F524" s="21">
        <f>F531</f>
        <v>20000</v>
      </c>
      <c r="G524" s="21">
        <f t="shared" si="103"/>
        <v>0</v>
      </c>
      <c r="H524" s="21">
        <f>H531</f>
        <v>73324.142000000007</v>
      </c>
      <c r="I524" s="26">
        <f t="shared" si="108"/>
        <v>366.62071000000003</v>
      </c>
      <c r="J524" s="72"/>
      <c r="K524" s="72"/>
      <c r="L524" s="72"/>
      <c r="M524" s="72"/>
      <c r="N524" s="72"/>
      <c r="O524" s="72"/>
      <c r="P524" s="72"/>
      <c r="Q524" s="474"/>
    </row>
    <row r="525" spans="1:17">
      <c r="A525" s="376"/>
      <c r="B525" s="401" t="s">
        <v>77</v>
      </c>
      <c r="C525" s="375" t="s">
        <v>192</v>
      </c>
      <c r="D525" s="20" t="s">
        <v>92</v>
      </c>
      <c r="E525" s="21">
        <f>SUM(E526:E531)</f>
        <v>1137413.1000000001</v>
      </c>
      <c r="F525" s="21">
        <f>SUM(F526:F531)</f>
        <v>1122003.1000000001</v>
      </c>
      <c r="G525" s="21">
        <f t="shared" si="103"/>
        <v>-15410</v>
      </c>
      <c r="H525" s="21">
        <f>SUM(H526:H531)</f>
        <v>1083560.5649999999</v>
      </c>
      <c r="I525" s="26">
        <f t="shared" si="108"/>
        <v>96.573758575176825</v>
      </c>
      <c r="J525" s="24">
        <v>12</v>
      </c>
      <c r="K525" s="24">
        <v>8</v>
      </c>
      <c r="L525" s="26">
        <f t="shared" ref="L525" si="109">K525/J525*100</f>
        <v>66.666666666666657</v>
      </c>
      <c r="M525" s="24">
        <v>10</v>
      </c>
      <c r="N525" s="24">
        <v>8</v>
      </c>
      <c r="O525" s="24">
        <v>10</v>
      </c>
      <c r="P525" s="24">
        <v>8</v>
      </c>
      <c r="Q525" s="30" t="s">
        <v>83</v>
      </c>
    </row>
    <row r="526" spans="1:17" ht="22.5">
      <c r="A526" s="376"/>
      <c r="B526" s="401"/>
      <c r="C526" s="375"/>
      <c r="D526" s="20" t="s">
        <v>94</v>
      </c>
      <c r="E526" s="21">
        <v>0</v>
      </c>
      <c r="F526" s="21">
        <v>0</v>
      </c>
      <c r="G526" s="21">
        <f t="shared" si="103"/>
        <v>0</v>
      </c>
      <c r="H526" s="21">
        <v>0</v>
      </c>
      <c r="I526" s="26" t="s">
        <v>117</v>
      </c>
      <c r="J526" s="34"/>
      <c r="K526" s="34"/>
      <c r="L526" s="34"/>
      <c r="M526" s="34"/>
      <c r="N526" s="34"/>
      <c r="O526" s="34"/>
      <c r="P526" s="34"/>
      <c r="Q526" s="55"/>
    </row>
    <row r="527" spans="1:17">
      <c r="A527" s="376"/>
      <c r="B527" s="401"/>
      <c r="C527" s="375"/>
      <c r="D527" s="20" t="s">
        <v>93</v>
      </c>
      <c r="E527" s="21">
        <v>0</v>
      </c>
      <c r="F527" s="21">
        <v>0</v>
      </c>
      <c r="G527" s="21">
        <f t="shared" si="103"/>
        <v>0</v>
      </c>
      <c r="H527" s="21">
        <v>0</v>
      </c>
      <c r="I527" s="26" t="s">
        <v>117</v>
      </c>
      <c r="J527" s="34"/>
      <c r="K527" s="34"/>
      <c r="L527" s="89"/>
      <c r="M527" s="34"/>
      <c r="N527" s="34"/>
      <c r="O527" s="34"/>
      <c r="P527" s="34"/>
      <c r="Q527" s="55"/>
    </row>
    <row r="528" spans="1:17" ht="22.5">
      <c r="A528" s="376"/>
      <c r="B528" s="401"/>
      <c r="C528" s="375"/>
      <c r="D528" s="20" t="s">
        <v>94</v>
      </c>
      <c r="E528" s="21">
        <v>182015</v>
      </c>
      <c r="F528" s="21">
        <v>166605</v>
      </c>
      <c r="G528" s="21"/>
      <c r="H528" s="21">
        <v>133145.23499999999</v>
      </c>
      <c r="I528" s="26">
        <f t="shared" si="108"/>
        <v>79.916710182767616</v>
      </c>
      <c r="J528" s="34"/>
      <c r="K528" s="34"/>
      <c r="L528" s="89"/>
      <c r="M528" s="34"/>
      <c r="N528" s="34"/>
      <c r="O528" s="34"/>
      <c r="P528" s="34"/>
      <c r="Q528" s="55"/>
    </row>
    <row r="529" spans="1:17">
      <c r="A529" s="376"/>
      <c r="B529" s="401"/>
      <c r="C529" s="375"/>
      <c r="D529" s="20" t="s">
        <v>93</v>
      </c>
      <c r="E529" s="21">
        <v>27198.1</v>
      </c>
      <c r="F529" s="21">
        <v>27198.1</v>
      </c>
      <c r="G529" s="21"/>
      <c r="H529" s="21">
        <v>19895.264999999999</v>
      </c>
      <c r="I529" s="26">
        <f t="shared" si="108"/>
        <v>73.149466323015204</v>
      </c>
      <c r="J529" s="34"/>
      <c r="K529" s="34"/>
      <c r="L529" s="89"/>
      <c r="M529" s="34"/>
      <c r="N529" s="34"/>
      <c r="O529" s="34"/>
      <c r="P529" s="34"/>
      <c r="Q529" s="55"/>
    </row>
    <row r="530" spans="1:17" ht="22.5">
      <c r="A530" s="376"/>
      <c r="B530" s="401"/>
      <c r="C530" s="375"/>
      <c r="D530" s="20" t="s">
        <v>104</v>
      </c>
      <c r="E530" s="21">
        <v>908200</v>
      </c>
      <c r="F530" s="21">
        <v>908200</v>
      </c>
      <c r="G530" s="21">
        <f t="shared" ref="G530:G584" si="110">F530-E530</f>
        <v>0</v>
      </c>
      <c r="H530" s="21">
        <v>857195.92299999995</v>
      </c>
      <c r="I530" s="26">
        <f t="shared" si="108"/>
        <v>94.384047896938995</v>
      </c>
      <c r="J530" s="34"/>
      <c r="K530" s="34"/>
      <c r="L530" s="89"/>
      <c r="M530" s="34"/>
      <c r="N530" s="34"/>
      <c r="O530" s="34"/>
      <c r="P530" s="34"/>
      <c r="Q530" s="55"/>
    </row>
    <row r="531" spans="1:17">
      <c r="A531" s="376"/>
      <c r="B531" s="401"/>
      <c r="C531" s="375"/>
      <c r="D531" s="20" t="s">
        <v>105</v>
      </c>
      <c r="E531" s="21">
        <v>20000</v>
      </c>
      <c r="F531" s="21">
        <v>20000</v>
      </c>
      <c r="G531" s="21">
        <f t="shared" si="110"/>
        <v>0</v>
      </c>
      <c r="H531" s="21">
        <v>73324.142000000007</v>
      </c>
      <c r="I531" s="26">
        <f t="shared" si="108"/>
        <v>366.62071000000003</v>
      </c>
      <c r="J531" s="34"/>
      <c r="K531" s="34"/>
      <c r="L531" s="89"/>
      <c r="M531" s="34"/>
      <c r="N531" s="34"/>
      <c r="O531" s="34"/>
      <c r="P531" s="34"/>
      <c r="Q531" s="55"/>
    </row>
    <row r="532" spans="1:17">
      <c r="A532" s="376"/>
      <c r="B532" s="401" t="s">
        <v>78</v>
      </c>
      <c r="C532" s="375" t="s">
        <v>192</v>
      </c>
      <c r="D532" s="20" t="s">
        <v>92</v>
      </c>
      <c r="E532" s="21">
        <f t="shared" ref="E532:F532" si="111">SUM(E533:E536)</f>
        <v>1298315</v>
      </c>
      <c r="F532" s="21">
        <f t="shared" si="111"/>
        <v>1298315</v>
      </c>
      <c r="G532" s="21">
        <f t="shared" si="110"/>
        <v>0</v>
      </c>
      <c r="H532" s="21">
        <f>SUM(H533:H536)</f>
        <v>1161803</v>
      </c>
      <c r="I532" s="26">
        <f t="shared" si="108"/>
        <v>89.485448446640461</v>
      </c>
      <c r="J532" s="24">
        <v>3</v>
      </c>
      <c r="K532" s="24">
        <v>3</v>
      </c>
      <c r="L532" s="29">
        <f t="shared" ref="L532" si="112">K532/J532*100</f>
        <v>100</v>
      </c>
      <c r="M532" s="24">
        <v>3</v>
      </c>
      <c r="N532" s="24">
        <v>3</v>
      </c>
      <c r="O532" s="24">
        <v>3</v>
      </c>
      <c r="P532" s="24">
        <v>3</v>
      </c>
      <c r="Q532" s="30" t="s">
        <v>83</v>
      </c>
    </row>
    <row r="533" spans="1:17" ht="22.5">
      <c r="A533" s="376"/>
      <c r="B533" s="401"/>
      <c r="C533" s="375"/>
      <c r="D533" s="20" t="s">
        <v>94</v>
      </c>
      <c r="E533" s="21">
        <v>0</v>
      </c>
      <c r="F533" s="21">
        <v>0</v>
      </c>
      <c r="G533" s="21">
        <f t="shared" si="110"/>
        <v>0</v>
      </c>
      <c r="H533" s="21">
        <v>0</v>
      </c>
      <c r="I533" s="26" t="s">
        <v>117</v>
      </c>
      <c r="J533" s="34"/>
      <c r="K533" s="34"/>
      <c r="L533" s="34"/>
      <c r="M533" s="34"/>
      <c r="N533" s="34"/>
      <c r="O533" s="34"/>
      <c r="P533" s="34"/>
      <c r="Q533" s="55"/>
    </row>
    <row r="534" spans="1:17">
      <c r="A534" s="376"/>
      <c r="B534" s="401"/>
      <c r="C534" s="375"/>
      <c r="D534" s="20" t="s">
        <v>93</v>
      </c>
      <c r="E534" s="21">
        <v>0</v>
      </c>
      <c r="F534" s="21">
        <v>0</v>
      </c>
      <c r="G534" s="21">
        <f t="shared" si="110"/>
        <v>0</v>
      </c>
      <c r="H534" s="21">
        <v>0</v>
      </c>
      <c r="I534" s="26" t="s">
        <v>117</v>
      </c>
      <c r="J534" s="34"/>
      <c r="K534" s="34"/>
      <c r="L534" s="34"/>
      <c r="M534" s="34"/>
      <c r="N534" s="34"/>
      <c r="O534" s="34"/>
      <c r="P534" s="34"/>
      <c r="Q534" s="55"/>
    </row>
    <row r="535" spans="1:17">
      <c r="A535" s="376"/>
      <c r="B535" s="401"/>
      <c r="C535" s="375"/>
      <c r="D535" s="20" t="s">
        <v>93</v>
      </c>
      <c r="E535" s="21">
        <v>0</v>
      </c>
      <c r="F535" s="21">
        <v>0</v>
      </c>
      <c r="G535" s="21">
        <f t="shared" si="110"/>
        <v>0</v>
      </c>
      <c r="H535" s="21">
        <v>0</v>
      </c>
      <c r="I535" s="26" t="s">
        <v>117</v>
      </c>
      <c r="J535" s="34"/>
      <c r="K535" s="34"/>
      <c r="L535" s="34"/>
      <c r="M535" s="34"/>
      <c r="N535" s="34"/>
      <c r="O535" s="34"/>
      <c r="P535" s="34"/>
      <c r="Q535" s="55"/>
    </row>
    <row r="536" spans="1:17" ht="22.5">
      <c r="A536" s="376"/>
      <c r="B536" s="401"/>
      <c r="C536" s="375"/>
      <c r="D536" s="20" t="s">
        <v>104</v>
      </c>
      <c r="E536" s="21">
        <v>1298315</v>
      </c>
      <c r="F536" s="21">
        <v>1298315</v>
      </c>
      <c r="G536" s="21">
        <f t="shared" si="110"/>
        <v>0</v>
      </c>
      <c r="H536" s="21">
        <v>1161803</v>
      </c>
      <c r="I536" s="26">
        <f t="shared" si="108"/>
        <v>89.485448446640461</v>
      </c>
      <c r="J536" s="34"/>
      <c r="K536" s="34"/>
      <c r="L536" s="34"/>
      <c r="M536" s="34"/>
      <c r="N536" s="34"/>
      <c r="O536" s="34"/>
      <c r="P536" s="34"/>
      <c r="Q536" s="56"/>
    </row>
    <row r="537" spans="1:17" s="44" customFormat="1" ht="11.25">
      <c r="A537" s="376">
        <v>25</v>
      </c>
      <c r="B537" s="377" t="s">
        <v>79</v>
      </c>
      <c r="C537" s="378" t="s">
        <v>80</v>
      </c>
      <c r="D537" s="15" t="s">
        <v>92</v>
      </c>
      <c r="E537" s="16">
        <f>SUM(E538:E539)</f>
        <v>170208.212</v>
      </c>
      <c r="F537" s="16">
        <f>SUM(F538:F539)</f>
        <v>174053.08899999998</v>
      </c>
      <c r="G537" s="16">
        <f t="shared" si="110"/>
        <v>3844.8769999999786</v>
      </c>
      <c r="H537" s="16">
        <f>SUM(H538:H539)</f>
        <v>174031.114</v>
      </c>
      <c r="I537" s="19">
        <f>H537/F537*100</f>
        <v>99.987374541798573</v>
      </c>
      <c r="J537" s="18">
        <v>11</v>
      </c>
      <c r="K537" s="18">
        <v>11</v>
      </c>
      <c r="L537" s="90">
        <f>K537/J537*100</f>
        <v>100</v>
      </c>
      <c r="M537" s="18">
        <v>9</v>
      </c>
      <c r="N537" s="18">
        <v>9</v>
      </c>
      <c r="O537" s="18">
        <v>16</v>
      </c>
      <c r="P537" s="18">
        <v>16</v>
      </c>
      <c r="Q537" s="382" t="s">
        <v>126</v>
      </c>
    </row>
    <row r="538" spans="1:17" s="44" customFormat="1" ht="22.5">
      <c r="A538" s="376"/>
      <c r="B538" s="377"/>
      <c r="C538" s="378"/>
      <c r="D538" s="20" t="s">
        <v>94</v>
      </c>
      <c r="E538" s="21">
        <v>0</v>
      </c>
      <c r="F538" s="21">
        <v>0</v>
      </c>
      <c r="G538" s="21">
        <f t="shared" si="110"/>
        <v>0</v>
      </c>
      <c r="H538" s="21">
        <v>0</v>
      </c>
      <c r="I538" s="19" t="s">
        <v>117</v>
      </c>
      <c r="J538" s="24">
        <v>1</v>
      </c>
      <c r="K538" s="24">
        <v>1</v>
      </c>
      <c r="L538" s="91"/>
      <c r="M538" s="24"/>
      <c r="N538" s="18"/>
      <c r="O538" s="18"/>
      <c r="P538" s="18"/>
      <c r="Q538" s="383"/>
    </row>
    <row r="539" spans="1:17" s="44" customFormat="1" ht="11.25">
      <c r="A539" s="376"/>
      <c r="B539" s="377"/>
      <c r="C539" s="378"/>
      <c r="D539" s="20" t="s">
        <v>93</v>
      </c>
      <c r="E539" s="21">
        <f>E543+E547</f>
        <v>170208.212</v>
      </c>
      <c r="F539" s="21">
        <f>F543+F547</f>
        <v>174053.08899999998</v>
      </c>
      <c r="G539" s="21">
        <f t="shared" si="110"/>
        <v>3844.8769999999786</v>
      </c>
      <c r="H539" s="21">
        <f>H543+H547</f>
        <v>174031.114</v>
      </c>
      <c r="I539" s="26">
        <f t="shared" ref="I539:I547" si="113">H539/F539*100</f>
        <v>99.987374541798573</v>
      </c>
      <c r="J539" s="18"/>
      <c r="K539" s="18"/>
      <c r="L539" s="19"/>
      <c r="M539" s="18"/>
      <c r="N539" s="18"/>
      <c r="O539" s="18"/>
      <c r="P539" s="18"/>
      <c r="Q539" s="383"/>
    </row>
    <row r="540" spans="1:17" s="44" customFormat="1" ht="22.5">
      <c r="A540" s="376"/>
      <c r="B540" s="377"/>
      <c r="C540" s="378"/>
      <c r="D540" s="20" t="s">
        <v>104</v>
      </c>
      <c r="E540" s="21">
        <v>0</v>
      </c>
      <c r="F540" s="21">
        <v>0</v>
      </c>
      <c r="G540" s="21">
        <f t="shared" si="110"/>
        <v>0</v>
      </c>
      <c r="H540" s="21">
        <v>0</v>
      </c>
      <c r="I540" s="19" t="s">
        <v>117</v>
      </c>
      <c r="J540" s="18"/>
      <c r="K540" s="18"/>
      <c r="L540" s="26"/>
      <c r="M540" s="18"/>
      <c r="N540" s="18"/>
      <c r="O540" s="18"/>
      <c r="P540" s="18"/>
      <c r="Q540" s="384"/>
    </row>
    <row r="541" spans="1:17" s="44" customFormat="1" ht="11.25">
      <c r="A541" s="376"/>
      <c r="B541" s="401" t="s">
        <v>135</v>
      </c>
      <c r="C541" s="375" t="s">
        <v>80</v>
      </c>
      <c r="D541" s="20" t="s">
        <v>92</v>
      </c>
      <c r="E541" s="21">
        <f>SUM(E542:E543)</f>
        <v>148575.59299999999</v>
      </c>
      <c r="F541" s="21">
        <f>SUM(F542:F543)</f>
        <v>148575.59299999999</v>
      </c>
      <c r="G541" s="21">
        <f t="shared" si="110"/>
        <v>0</v>
      </c>
      <c r="H541" s="21">
        <f>SUM(H542:H543)</f>
        <v>148568.927</v>
      </c>
      <c r="I541" s="26">
        <f t="shared" si="113"/>
        <v>99.995513394989445</v>
      </c>
      <c r="J541" s="24">
        <v>6</v>
      </c>
      <c r="K541" s="24">
        <v>6</v>
      </c>
      <c r="L541" s="70">
        <f>K541/J541*100</f>
        <v>100</v>
      </c>
      <c r="M541" s="24">
        <v>6</v>
      </c>
      <c r="N541" s="24">
        <v>6</v>
      </c>
      <c r="O541" s="24">
        <v>13</v>
      </c>
      <c r="P541" s="24">
        <v>13</v>
      </c>
      <c r="Q541" s="27" t="s">
        <v>83</v>
      </c>
    </row>
    <row r="542" spans="1:17" s="44" customFormat="1" ht="22.5">
      <c r="A542" s="376"/>
      <c r="B542" s="401"/>
      <c r="C542" s="375"/>
      <c r="D542" s="20" t="s">
        <v>94</v>
      </c>
      <c r="E542" s="21">
        <v>0</v>
      </c>
      <c r="F542" s="21">
        <v>0</v>
      </c>
      <c r="G542" s="21">
        <f t="shared" si="110"/>
        <v>0</v>
      </c>
      <c r="H542" s="21">
        <v>0</v>
      </c>
      <c r="I542" s="19" t="s">
        <v>117</v>
      </c>
      <c r="J542" s="24"/>
      <c r="K542" s="24"/>
      <c r="L542" s="91"/>
      <c r="M542" s="24"/>
      <c r="N542" s="24"/>
      <c r="O542" s="24"/>
      <c r="P542" s="24"/>
      <c r="Q542" s="27"/>
    </row>
    <row r="543" spans="1:17" s="44" customFormat="1" ht="11.25">
      <c r="A543" s="376"/>
      <c r="B543" s="401"/>
      <c r="C543" s="375"/>
      <c r="D543" s="20" t="s">
        <v>93</v>
      </c>
      <c r="E543" s="21">
        <v>148575.59299999999</v>
      </c>
      <c r="F543" s="21">
        <v>148575.59299999999</v>
      </c>
      <c r="G543" s="21">
        <f t="shared" si="110"/>
        <v>0</v>
      </c>
      <c r="H543" s="21">
        <v>148568.927</v>
      </c>
      <c r="I543" s="26">
        <f t="shared" si="113"/>
        <v>99.995513394989445</v>
      </c>
      <c r="J543" s="24"/>
      <c r="K543" s="24"/>
      <c r="L543" s="91"/>
      <c r="M543" s="24"/>
      <c r="N543" s="24"/>
      <c r="O543" s="24"/>
      <c r="P543" s="24"/>
      <c r="Q543" s="27"/>
    </row>
    <row r="544" spans="1:17" s="44" customFormat="1" ht="22.5">
      <c r="A544" s="376"/>
      <c r="B544" s="401"/>
      <c r="C544" s="375"/>
      <c r="D544" s="20" t="s">
        <v>104</v>
      </c>
      <c r="E544" s="21">
        <v>0</v>
      </c>
      <c r="F544" s="21">
        <v>0</v>
      </c>
      <c r="G544" s="21">
        <f t="shared" si="110"/>
        <v>0</v>
      </c>
      <c r="H544" s="21">
        <v>0</v>
      </c>
      <c r="I544" s="26" t="s">
        <v>117</v>
      </c>
      <c r="J544" s="24"/>
      <c r="K544" s="24"/>
      <c r="L544" s="91"/>
      <c r="M544" s="24"/>
      <c r="N544" s="24"/>
      <c r="O544" s="24"/>
      <c r="P544" s="24"/>
      <c r="Q544" s="27"/>
    </row>
    <row r="545" spans="1:17" s="44" customFormat="1" ht="11.25">
      <c r="A545" s="376"/>
      <c r="B545" s="401" t="s">
        <v>125</v>
      </c>
      <c r="C545" s="375" t="s">
        <v>80</v>
      </c>
      <c r="D545" s="20" t="s">
        <v>92</v>
      </c>
      <c r="E545" s="21">
        <f>SUM(E546:E547)</f>
        <v>21632.618999999999</v>
      </c>
      <c r="F545" s="21">
        <f>SUM(F546:F547)</f>
        <v>25477.495999999999</v>
      </c>
      <c r="G545" s="21">
        <f t="shared" si="110"/>
        <v>3844.8770000000004</v>
      </c>
      <c r="H545" s="21">
        <f>SUM(H546:H547)</f>
        <v>25462.187000000002</v>
      </c>
      <c r="I545" s="26">
        <f t="shared" si="113"/>
        <v>99.939911677348519</v>
      </c>
      <c r="J545" s="24">
        <v>4</v>
      </c>
      <c r="K545" s="24">
        <v>4</v>
      </c>
      <c r="L545" s="70">
        <f>K545/J545*100</f>
        <v>100</v>
      </c>
      <c r="M545" s="24">
        <v>3</v>
      </c>
      <c r="N545" s="24">
        <v>3</v>
      </c>
      <c r="O545" s="24">
        <v>3</v>
      </c>
      <c r="P545" s="24">
        <v>3</v>
      </c>
      <c r="Q545" s="27" t="s">
        <v>83</v>
      </c>
    </row>
    <row r="546" spans="1:17" s="44" customFormat="1" ht="22.5">
      <c r="A546" s="376"/>
      <c r="B546" s="401"/>
      <c r="C546" s="375"/>
      <c r="D546" s="20" t="s">
        <v>94</v>
      </c>
      <c r="E546" s="21">
        <v>0</v>
      </c>
      <c r="F546" s="21">
        <v>0</v>
      </c>
      <c r="G546" s="21">
        <f t="shared" si="110"/>
        <v>0</v>
      </c>
      <c r="H546" s="21">
        <v>0</v>
      </c>
      <c r="I546" s="19" t="s">
        <v>117</v>
      </c>
      <c r="J546" s="24"/>
      <c r="K546" s="24"/>
      <c r="L546" s="91"/>
      <c r="M546" s="24"/>
      <c r="N546" s="24"/>
      <c r="O546" s="24"/>
      <c r="P546" s="24"/>
      <c r="Q546" s="30"/>
    </row>
    <row r="547" spans="1:17" s="44" customFormat="1" ht="11.25">
      <c r="A547" s="376"/>
      <c r="B547" s="401"/>
      <c r="C547" s="375"/>
      <c r="D547" s="20" t="s">
        <v>93</v>
      </c>
      <c r="E547" s="21">
        <v>21632.618999999999</v>
      </c>
      <c r="F547" s="21">
        <v>25477.495999999999</v>
      </c>
      <c r="G547" s="21">
        <f t="shared" si="110"/>
        <v>3844.8770000000004</v>
      </c>
      <c r="H547" s="21">
        <v>25462.187000000002</v>
      </c>
      <c r="I547" s="26">
        <f t="shared" si="113"/>
        <v>99.939911677348519</v>
      </c>
      <c r="J547" s="24"/>
      <c r="K547" s="24"/>
      <c r="L547" s="91"/>
      <c r="M547" s="24"/>
      <c r="N547" s="24"/>
      <c r="O547" s="24"/>
      <c r="P547" s="24"/>
      <c r="Q547" s="30"/>
    </row>
    <row r="548" spans="1:17" s="44" customFormat="1" ht="22.5">
      <c r="A548" s="376"/>
      <c r="B548" s="401"/>
      <c r="C548" s="375"/>
      <c r="D548" s="20" t="s">
        <v>104</v>
      </c>
      <c r="E548" s="21"/>
      <c r="F548" s="21"/>
      <c r="G548" s="21">
        <f t="shared" si="110"/>
        <v>0</v>
      </c>
      <c r="H548" s="21"/>
      <c r="I548" s="26"/>
      <c r="J548" s="24"/>
      <c r="K548" s="24"/>
      <c r="L548" s="24"/>
      <c r="M548" s="24"/>
      <c r="N548" s="24"/>
      <c r="O548" s="24"/>
      <c r="P548" s="24"/>
      <c r="Q548" s="30"/>
    </row>
    <row r="549" spans="1:17">
      <c r="A549" s="376">
        <v>26</v>
      </c>
      <c r="B549" s="377" t="s">
        <v>99</v>
      </c>
      <c r="C549" s="370" t="s">
        <v>184</v>
      </c>
      <c r="D549" s="64" t="s">
        <v>92</v>
      </c>
      <c r="E549" s="16">
        <f>SUM(E551:E555)</f>
        <v>3097412.5929999999</v>
      </c>
      <c r="F549" s="16">
        <f>SUM(F551:F555)</f>
        <v>3115956.3340000003</v>
      </c>
      <c r="G549" s="16">
        <f t="shared" si="110"/>
        <v>18543.741000000387</v>
      </c>
      <c r="H549" s="16">
        <f>SUM(H551:H555)</f>
        <v>3113261.3869999996</v>
      </c>
      <c r="I549" s="19">
        <f>H549/F549*100</f>
        <v>99.913511400317319</v>
      </c>
      <c r="J549" s="18">
        <v>26</v>
      </c>
      <c r="K549" s="18">
        <v>25</v>
      </c>
      <c r="L549" s="45">
        <f>K549/J549*100</f>
        <v>96.15384615384616</v>
      </c>
      <c r="M549" s="18">
        <v>20</v>
      </c>
      <c r="N549" s="18">
        <v>20</v>
      </c>
      <c r="O549" s="18">
        <v>17</v>
      </c>
      <c r="P549" s="18">
        <v>17</v>
      </c>
      <c r="Q549" s="379" t="s">
        <v>126</v>
      </c>
    </row>
    <row r="550" spans="1:17">
      <c r="A550" s="376"/>
      <c r="B550" s="377"/>
      <c r="C550" s="370"/>
      <c r="D550" s="20" t="s">
        <v>93</v>
      </c>
      <c r="E550" s="21">
        <f>E554+E552+E553+E555</f>
        <v>3097412.5929999999</v>
      </c>
      <c r="F550" s="21">
        <v>3115956.3339999998</v>
      </c>
      <c r="G550" s="21">
        <f t="shared" si="110"/>
        <v>18543.740999999922</v>
      </c>
      <c r="H550" s="21">
        <v>3113261.3870000001</v>
      </c>
      <c r="I550" s="26">
        <f t="shared" ref="I550:I555" si="114">H550/F550*100</f>
        <v>99.913511400317347</v>
      </c>
      <c r="J550" s="24">
        <v>2</v>
      </c>
      <c r="K550" s="24">
        <v>2</v>
      </c>
      <c r="L550" s="45"/>
      <c r="M550" s="24"/>
      <c r="N550" s="24"/>
      <c r="O550" s="24"/>
      <c r="P550" s="24"/>
      <c r="Q550" s="381"/>
    </row>
    <row r="551" spans="1:17" ht="56.25">
      <c r="A551" s="376"/>
      <c r="B551" s="130" t="s">
        <v>103</v>
      </c>
      <c r="C551" s="7" t="s">
        <v>184</v>
      </c>
      <c r="D551" s="20" t="s">
        <v>93</v>
      </c>
      <c r="E551" s="21">
        <v>0</v>
      </c>
      <c r="F551" s="21">
        <v>0</v>
      </c>
      <c r="G551" s="21">
        <f t="shared" si="110"/>
        <v>0</v>
      </c>
      <c r="H551" s="21">
        <v>0</v>
      </c>
      <c r="I551" s="21" t="s">
        <v>117</v>
      </c>
      <c r="J551" s="24">
        <v>3</v>
      </c>
      <c r="K551" s="24">
        <v>3</v>
      </c>
      <c r="L551" s="70">
        <f t="shared" ref="L551:L560" si="115">K551/J551*100</f>
        <v>100</v>
      </c>
      <c r="M551" s="24">
        <v>5</v>
      </c>
      <c r="N551" s="24">
        <v>5</v>
      </c>
      <c r="O551" s="24">
        <v>7</v>
      </c>
      <c r="P551" s="24">
        <v>7</v>
      </c>
      <c r="Q551" s="27" t="s">
        <v>83</v>
      </c>
    </row>
    <row r="552" spans="1:17" ht="56.25">
      <c r="A552" s="376"/>
      <c r="B552" s="130" t="s">
        <v>100</v>
      </c>
      <c r="C552" s="7" t="s">
        <v>184</v>
      </c>
      <c r="D552" s="20" t="s">
        <v>93</v>
      </c>
      <c r="E552" s="21">
        <v>74236.755999999994</v>
      </c>
      <c r="F552" s="21">
        <v>74236.755999999994</v>
      </c>
      <c r="G552" s="21">
        <f t="shared" si="110"/>
        <v>0</v>
      </c>
      <c r="H552" s="21">
        <v>74157.794999999998</v>
      </c>
      <c r="I552" s="26">
        <f t="shared" si="114"/>
        <v>99.893636246713157</v>
      </c>
      <c r="J552" s="24">
        <v>2</v>
      </c>
      <c r="K552" s="24">
        <v>2</v>
      </c>
      <c r="L552" s="70">
        <f t="shared" si="115"/>
        <v>100</v>
      </c>
      <c r="M552" s="24">
        <v>2</v>
      </c>
      <c r="N552" s="24">
        <v>2</v>
      </c>
      <c r="O552" s="24">
        <v>2</v>
      </c>
      <c r="P552" s="24">
        <v>2</v>
      </c>
      <c r="Q552" s="27" t="s">
        <v>83</v>
      </c>
    </row>
    <row r="553" spans="1:17" ht="56.25">
      <c r="A553" s="376"/>
      <c r="B553" s="130" t="s">
        <v>101</v>
      </c>
      <c r="C553" s="7" t="s">
        <v>184</v>
      </c>
      <c r="D553" s="20" t="s">
        <v>93</v>
      </c>
      <c r="E553" s="21">
        <v>2510230.2889999999</v>
      </c>
      <c r="F553" s="21">
        <v>2509560.3689999999</v>
      </c>
      <c r="G553" s="21">
        <f t="shared" si="110"/>
        <v>-669.91999999992549</v>
      </c>
      <c r="H553" s="21">
        <v>2509560.3689999999</v>
      </c>
      <c r="I553" s="26">
        <f t="shared" si="114"/>
        <v>100</v>
      </c>
      <c r="J553" s="24">
        <v>11</v>
      </c>
      <c r="K553" s="24">
        <v>10</v>
      </c>
      <c r="L553" s="70">
        <f t="shared" si="115"/>
        <v>90.909090909090907</v>
      </c>
      <c r="M553" s="24">
        <v>9</v>
      </c>
      <c r="N553" s="24">
        <v>9</v>
      </c>
      <c r="O553" s="24">
        <v>6</v>
      </c>
      <c r="P553" s="24">
        <v>6</v>
      </c>
      <c r="Q553" s="27" t="s">
        <v>83</v>
      </c>
    </row>
    <row r="554" spans="1:17" ht="112.5">
      <c r="A554" s="376"/>
      <c r="B554" s="130" t="s">
        <v>102</v>
      </c>
      <c r="C554" s="7" t="s">
        <v>184</v>
      </c>
      <c r="D554" s="20" t="s">
        <v>93</v>
      </c>
      <c r="E554" s="21">
        <v>477617.467</v>
      </c>
      <c r="F554" s="21">
        <v>490361.92200000002</v>
      </c>
      <c r="G554" s="21">
        <f t="shared" si="110"/>
        <v>12744.455000000016</v>
      </c>
      <c r="H554" s="21">
        <v>488667.07299999997</v>
      </c>
      <c r="I554" s="26">
        <f t="shared" si="114"/>
        <v>99.654367738610816</v>
      </c>
      <c r="J554" s="24">
        <v>3</v>
      </c>
      <c r="K554" s="24">
        <v>3</v>
      </c>
      <c r="L554" s="70">
        <f t="shared" si="115"/>
        <v>100</v>
      </c>
      <c r="M554" s="24">
        <v>1</v>
      </c>
      <c r="N554" s="24">
        <v>1</v>
      </c>
      <c r="O554" s="24">
        <v>1</v>
      </c>
      <c r="P554" s="24">
        <v>1</v>
      </c>
      <c r="Q554" s="27" t="s">
        <v>83</v>
      </c>
    </row>
    <row r="555" spans="1:17" ht="56.25">
      <c r="A555" s="376"/>
      <c r="B555" s="130" t="s">
        <v>134</v>
      </c>
      <c r="C555" s="7" t="s">
        <v>184</v>
      </c>
      <c r="D555" s="20" t="s">
        <v>93</v>
      </c>
      <c r="E555" s="21">
        <v>35328.080999999998</v>
      </c>
      <c r="F555" s="21">
        <v>41797.286999999997</v>
      </c>
      <c r="G555" s="21">
        <f t="shared" si="110"/>
        <v>6469.2059999999983</v>
      </c>
      <c r="H555" s="21">
        <v>40876.15</v>
      </c>
      <c r="I555" s="26">
        <f t="shared" si="114"/>
        <v>97.79617992909445</v>
      </c>
      <c r="J555" s="24">
        <v>5</v>
      </c>
      <c r="K555" s="24">
        <v>5</v>
      </c>
      <c r="L555" s="70">
        <f t="shared" si="115"/>
        <v>100</v>
      </c>
      <c r="M555" s="24">
        <v>3</v>
      </c>
      <c r="N555" s="24">
        <v>3</v>
      </c>
      <c r="O555" s="24">
        <v>1</v>
      </c>
      <c r="P555" s="24">
        <v>1</v>
      </c>
      <c r="Q555" s="27" t="s">
        <v>83</v>
      </c>
    </row>
    <row r="556" spans="1:17">
      <c r="A556" s="428">
        <v>27</v>
      </c>
      <c r="B556" s="377" t="s">
        <v>81</v>
      </c>
      <c r="C556" s="409" t="s">
        <v>205</v>
      </c>
      <c r="D556" s="64" t="s">
        <v>92</v>
      </c>
      <c r="E556" s="16">
        <f>E560+E564</f>
        <v>206823.875</v>
      </c>
      <c r="F556" s="16">
        <f>F557+F558</f>
        <v>215842.27600000001</v>
      </c>
      <c r="G556" s="16">
        <f t="shared" si="110"/>
        <v>9018.4010000000126</v>
      </c>
      <c r="H556" s="16">
        <f>H557+H558</f>
        <v>214422.86900000001</v>
      </c>
      <c r="I556" s="19">
        <f>H556/F556*100</f>
        <v>99.342386938136258</v>
      </c>
      <c r="J556" s="18">
        <v>30</v>
      </c>
      <c r="K556" s="18">
        <v>28</v>
      </c>
      <c r="L556" s="45">
        <f t="shared" si="115"/>
        <v>93.333333333333329</v>
      </c>
      <c r="M556" s="18">
        <v>3</v>
      </c>
      <c r="N556" s="18">
        <v>3</v>
      </c>
      <c r="O556" s="48">
        <v>16</v>
      </c>
      <c r="P556" s="48">
        <v>16</v>
      </c>
      <c r="Q556" s="379" t="s">
        <v>126</v>
      </c>
    </row>
    <row r="557" spans="1:17" s="92" customFormat="1" ht="22.5">
      <c r="A557" s="429"/>
      <c r="B557" s="377"/>
      <c r="C557" s="409"/>
      <c r="D557" s="20" t="s">
        <v>94</v>
      </c>
      <c r="E557" s="21">
        <v>6384.5</v>
      </c>
      <c r="F557" s="21">
        <v>6384.5</v>
      </c>
      <c r="G557" s="21">
        <f t="shared" si="110"/>
        <v>0</v>
      </c>
      <c r="H557" s="21">
        <v>6384.5</v>
      </c>
      <c r="I557" s="26">
        <f t="shared" ref="I557:I584" si="116">H557/F557*100</f>
        <v>100</v>
      </c>
      <c r="J557" s="24">
        <v>1</v>
      </c>
      <c r="K557" s="24">
        <v>1</v>
      </c>
      <c r="L557" s="70">
        <f t="shared" si="115"/>
        <v>100</v>
      </c>
      <c r="M557" s="18"/>
      <c r="N557" s="18"/>
      <c r="O557" s="18"/>
      <c r="P557" s="18"/>
      <c r="Q557" s="380"/>
    </row>
    <row r="558" spans="1:17" s="92" customFormat="1">
      <c r="A558" s="429"/>
      <c r="B558" s="377"/>
      <c r="C558" s="409"/>
      <c r="D558" s="20" t="s">
        <v>93</v>
      </c>
      <c r="E558" s="21">
        <v>200439.375</v>
      </c>
      <c r="F558" s="21">
        <v>209457.77600000001</v>
      </c>
      <c r="G558" s="21">
        <f t="shared" si="110"/>
        <v>9018.4010000000126</v>
      </c>
      <c r="H558" s="21">
        <v>208038.36900000001</v>
      </c>
      <c r="I558" s="26">
        <f t="shared" si="116"/>
        <v>99.322342179361243</v>
      </c>
      <c r="J558" s="18"/>
      <c r="K558" s="18"/>
      <c r="L558" s="90"/>
      <c r="M558" s="18"/>
      <c r="N558" s="18"/>
      <c r="O558" s="18"/>
      <c r="P558" s="18"/>
      <c r="Q558" s="380"/>
    </row>
    <row r="559" spans="1:17" s="92" customFormat="1" ht="22.5">
      <c r="A559" s="429"/>
      <c r="B559" s="377"/>
      <c r="C559" s="409"/>
      <c r="D559" s="20" t="s">
        <v>104</v>
      </c>
      <c r="E559" s="21"/>
      <c r="F559" s="21">
        <v>0</v>
      </c>
      <c r="G559" s="21">
        <f t="shared" si="110"/>
        <v>0</v>
      </c>
      <c r="H559" s="21">
        <v>0</v>
      </c>
      <c r="I559" s="19" t="s">
        <v>117</v>
      </c>
      <c r="J559" s="18"/>
      <c r="K559" s="18"/>
      <c r="L559" s="90"/>
      <c r="M559" s="18"/>
      <c r="N559" s="18"/>
      <c r="O559" s="18"/>
      <c r="P559" s="18"/>
      <c r="Q559" s="381"/>
    </row>
    <row r="560" spans="1:17">
      <c r="A560" s="429"/>
      <c r="B560" s="401" t="s">
        <v>82</v>
      </c>
      <c r="C560" s="370" t="s">
        <v>205</v>
      </c>
      <c r="D560" s="8" t="s">
        <v>92</v>
      </c>
      <c r="E560" s="21">
        <f>E561+E562</f>
        <v>73624.421000000002</v>
      </c>
      <c r="F560" s="21">
        <f>F561+F562</f>
        <v>73621.180999999997</v>
      </c>
      <c r="G560" s="21">
        <f t="shared" si="110"/>
        <v>-3.2400000000052387</v>
      </c>
      <c r="H560" s="21">
        <f>H561+H562</f>
        <v>72897.2</v>
      </c>
      <c r="I560" s="26">
        <f t="shared" si="116"/>
        <v>99.016613167343777</v>
      </c>
      <c r="J560" s="24">
        <v>27</v>
      </c>
      <c r="K560" s="24">
        <v>27</v>
      </c>
      <c r="L560" s="70">
        <f t="shared" si="115"/>
        <v>100</v>
      </c>
      <c r="M560" s="24">
        <v>1</v>
      </c>
      <c r="N560" s="24">
        <v>1</v>
      </c>
      <c r="O560" s="24">
        <v>13</v>
      </c>
      <c r="P560" s="24">
        <v>13</v>
      </c>
      <c r="Q560" s="27" t="s">
        <v>83</v>
      </c>
    </row>
    <row r="561" spans="1:17" ht="22.5">
      <c r="A561" s="429"/>
      <c r="B561" s="401"/>
      <c r="C561" s="370"/>
      <c r="D561" s="20" t="s">
        <v>94</v>
      </c>
      <c r="E561" s="21">
        <v>6384.5</v>
      </c>
      <c r="F561" s="21">
        <v>6384.5</v>
      </c>
      <c r="G561" s="21">
        <f t="shared" si="110"/>
        <v>0</v>
      </c>
      <c r="H561" s="21">
        <v>6384.5</v>
      </c>
      <c r="I561" s="26">
        <f t="shared" si="116"/>
        <v>100</v>
      </c>
      <c r="J561" s="24"/>
      <c r="K561" s="24"/>
      <c r="L561" s="90"/>
      <c r="M561" s="24"/>
      <c r="N561" s="24"/>
      <c r="O561" s="24"/>
      <c r="P561" s="24"/>
      <c r="Q561" s="30"/>
    </row>
    <row r="562" spans="1:17">
      <c r="A562" s="429"/>
      <c r="B562" s="401"/>
      <c r="C562" s="370"/>
      <c r="D562" s="20" t="s">
        <v>93</v>
      </c>
      <c r="E562" s="21">
        <v>67239.921000000002</v>
      </c>
      <c r="F562" s="21">
        <v>67236.680999999997</v>
      </c>
      <c r="G562" s="21">
        <f t="shared" si="110"/>
        <v>-3.2400000000052387</v>
      </c>
      <c r="H562" s="21">
        <v>66512.7</v>
      </c>
      <c r="I562" s="26">
        <f t="shared" si="116"/>
        <v>98.923235071641926</v>
      </c>
      <c r="J562" s="24"/>
      <c r="K562" s="24"/>
      <c r="L562" s="1"/>
      <c r="M562" s="24"/>
      <c r="N562" s="24"/>
      <c r="O562" s="24"/>
      <c r="P562" s="24"/>
      <c r="Q562" s="30"/>
    </row>
    <row r="563" spans="1:17" ht="22.5">
      <c r="A563" s="429"/>
      <c r="B563" s="401"/>
      <c r="C563" s="370"/>
      <c r="D563" s="20" t="s">
        <v>104</v>
      </c>
      <c r="E563" s="21"/>
      <c r="F563" s="21"/>
      <c r="G563" s="21">
        <f t="shared" si="110"/>
        <v>0</v>
      </c>
      <c r="H563" s="21"/>
      <c r="I563" s="19" t="s">
        <v>117</v>
      </c>
      <c r="J563" s="24"/>
      <c r="K563" s="24"/>
      <c r="L563" s="1"/>
      <c r="M563" s="24"/>
      <c r="N563" s="24"/>
      <c r="O563" s="24"/>
      <c r="P563" s="24"/>
      <c r="Q563" s="27"/>
    </row>
    <row r="564" spans="1:17">
      <c r="A564" s="429"/>
      <c r="B564" s="401" t="s">
        <v>148</v>
      </c>
      <c r="C564" s="370" t="s">
        <v>205</v>
      </c>
      <c r="D564" s="20" t="s">
        <v>92</v>
      </c>
      <c r="E564" s="21">
        <f>E565</f>
        <v>133199.454</v>
      </c>
      <c r="F564" s="21">
        <f>F565</f>
        <v>142221.095</v>
      </c>
      <c r="G564" s="21">
        <f t="shared" si="110"/>
        <v>9021.6410000000033</v>
      </c>
      <c r="H564" s="21">
        <f>H565</f>
        <v>141525.66899999999</v>
      </c>
      <c r="I564" s="26">
        <f t="shared" si="116"/>
        <v>99.511024718238872</v>
      </c>
      <c r="J564" s="24">
        <v>2</v>
      </c>
      <c r="K564" s="24">
        <v>0</v>
      </c>
      <c r="L564" s="70">
        <f t="shared" ref="L564" si="117">K564/J564*100</f>
        <v>0</v>
      </c>
      <c r="M564" s="24">
        <v>2</v>
      </c>
      <c r="N564" s="24">
        <v>2</v>
      </c>
      <c r="O564" s="24">
        <v>3</v>
      </c>
      <c r="P564" s="24">
        <v>3</v>
      </c>
      <c r="Q564" s="30"/>
    </row>
    <row r="565" spans="1:17">
      <c r="A565" s="430"/>
      <c r="B565" s="401"/>
      <c r="C565" s="370"/>
      <c r="D565" s="20" t="s">
        <v>93</v>
      </c>
      <c r="E565" s="21">
        <v>133199.454</v>
      </c>
      <c r="F565" s="21">
        <v>142221.095</v>
      </c>
      <c r="G565" s="21">
        <f t="shared" si="110"/>
        <v>9021.6410000000033</v>
      </c>
      <c r="H565" s="21">
        <v>141525.66899999999</v>
      </c>
      <c r="I565" s="26">
        <f t="shared" si="116"/>
        <v>99.511024718238872</v>
      </c>
      <c r="J565" s="24"/>
      <c r="K565" s="24"/>
      <c r="L565" s="1"/>
      <c r="M565" s="24"/>
      <c r="N565" s="24"/>
      <c r="O565" s="24"/>
      <c r="P565" s="24"/>
      <c r="Q565" s="30"/>
    </row>
    <row r="566" spans="1:17">
      <c r="A566" s="428">
        <v>28</v>
      </c>
      <c r="B566" s="377" t="s">
        <v>140</v>
      </c>
      <c r="C566" s="409" t="s">
        <v>95</v>
      </c>
      <c r="D566" s="64" t="s">
        <v>92</v>
      </c>
      <c r="E566" s="16">
        <f>E567+E568+E569</f>
        <v>639927.69700000004</v>
      </c>
      <c r="F566" s="16">
        <f>F567+F568+F569</f>
        <v>639378.96199999994</v>
      </c>
      <c r="G566" s="16">
        <f t="shared" si="110"/>
        <v>-548.73500000010245</v>
      </c>
      <c r="H566" s="16">
        <f>H567+H568+H569</f>
        <v>638051.82199999993</v>
      </c>
      <c r="I566" s="19">
        <f t="shared" si="116"/>
        <v>99.792432957780051</v>
      </c>
      <c r="J566" s="18">
        <v>16</v>
      </c>
      <c r="K566" s="18">
        <v>16</v>
      </c>
      <c r="L566" s="90">
        <f t="shared" ref="L566" si="118">K566/J566*100</f>
        <v>100</v>
      </c>
      <c r="M566" s="18">
        <v>16</v>
      </c>
      <c r="N566" s="18">
        <v>16</v>
      </c>
      <c r="O566" s="18">
        <v>131</v>
      </c>
      <c r="P566" s="18">
        <v>131</v>
      </c>
      <c r="Q566" s="379" t="s">
        <v>126</v>
      </c>
    </row>
    <row r="567" spans="1:17" ht="22.5">
      <c r="A567" s="429"/>
      <c r="B567" s="377"/>
      <c r="C567" s="409"/>
      <c r="D567" s="20" t="s">
        <v>94</v>
      </c>
      <c r="E567" s="21">
        <v>0</v>
      </c>
      <c r="F567" s="21">
        <v>0</v>
      </c>
      <c r="G567" s="21">
        <f t="shared" si="110"/>
        <v>0</v>
      </c>
      <c r="H567" s="21">
        <f>H571+H575+H583</f>
        <v>0</v>
      </c>
      <c r="I567" s="26" t="s">
        <v>117</v>
      </c>
      <c r="J567" s="24">
        <v>4</v>
      </c>
      <c r="K567" s="24">
        <v>4</v>
      </c>
      <c r="L567" s="70"/>
      <c r="M567" s="18"/>
      <c r="N567" s="18"/>
      <c r="O567" s="18"/>
      <c r="P567" s="18"/>
      <c r="Q567" s="380"/>
    </row>
    <row r="568" spans="1:17">
      <c r="A568" s="429"/>
      <c r="B568" s="377"/>
      <c r="C568" s="409"/>
      <c r="D568" s="20" t="s">
        <v>93</v>
      </c>
      <c r="E568" s="21">
        <f>E572+E576+E580+E584</f>
        <v>639927.69700000004</v>
      </c>
      <c r="F568" s="21">
        <f>F572+F576+F580+F584</f>
        <v>639378.96199999994</v>
      </c>
      <c r="G568" s="21">
        <f t="shared" si="110"/>
        <v>-548.73500000010245</v>
      </c>
      <c r="H568" s="21">
        <f>H572+H576+H580+H584</f>
        <v>638051.82199999993</v>
      </c>
      <c r="I568" s="26">
        <f t="shared" si="116"/>
        <v>99.792432957780051</v>
      </c>
      <c r="J568" s="18"/>
      <c r="K568" s="18"/>
      <c r="L568" s="1"/>
      <c r="M568" s="18"/>
      <c r="N568" s="18"/>
      <c r="O568" s="18"/>
      <c r="P568" s="18"/>
      <c r="Q568" s="380"/>
    </row>
    <row r="569" spans="1:17" ht="22.5">
      <c r="A569" s="429"/>
      <c r="B569" s="377"/>
      <c r="C569" s="409"/>
      <c r="D569" s="20" t="s">
        <v>104</v>
      </c>
      <c r="E569" s="21">
        <v>0</v>
      </c>
      <c r="F569" s="21">
        <v>0</v>
      </c>
      <c r="G569" s="21">
        <f t="shared" si="110"/>
        <v>0</v>
      </c>
      <c r="H569" s="21">
        <f>H573+H577</f>
        <v>0</v>
      </c>
      <c r="I569" s="26" t="s">
        <v>117</v>
      </c>
      <c r="J569" s="18"/>
      <c r="K569" s="18"/>
      <c r="L569" s="1"/>
      <c r="M569" s="18"/>
      <c r="N569" s="18"/>
      <c r="O569" s="18"/>
      <c r="P569" s="18"/>
      <c r="Q569" s="381"/>
    </row>
    <row r="570" spans="1:17">
      <c r="A570" s="475"/>
      <c r="B570" s="371" t="s">
        <v>141</v>
      </c>
      <c r="C570" s="370" t="s">
        <v>95</v>
      </c>
      <c r="D570" s="8" t="s">
        <v>92</v>
      </c>
      <c r="E570" s="21">
        <f>E571+E572+E573</f>
        <v>17354.64</v>
      </c>
      <c r="F570" s="21">
        <f>F571+F572+F573</f>
        <v>17354.64</v>
      </c>
      <c r="G570" s="21">
        <f t="shared" si="110"/>
        <v>0</v>
      </c>
      <c r="H570" s="21">
        <f>H571+H572+H573</f>
        <v>17192.794000000002</v>
      </c>
      <c r="I570" s="26">
        <f t="shared" si="116"/>
        <v>99.067419433650045</v>
      </c>
      <c r="J570" s="29">
        <v>3</v>
      </c>
      <c r="K570" s="29">
        <v>3</v>
      </c>
      <c r="L570" s="70">
        <f t="shared" ref="L570" si="119">K570/J570*100</f>
        <v>100</v>
      </c>
      <c r="M570" s="29">
        <v>5</v>
      </c>
      <c r="N570" s="29">
        <v>5</v>
      </c>
      <c r="O570" s="29">
        <v>49</v>
      </c>
      <c r="P570" s="29">
        <v>49</v>
      </c>
      <c r="Q570" s="27" t="s">
        <v>83</v>
      </c>
    </row>
    <row r="571" spans="1:17" ht="22.5">
      <c r="A571" s="475"/>
      <c r="B571" s="371"/>
      <c r="C571" s="370"/>
      <c r="D571" s="20" t="s">
        <v>94</v>
      </c>
      <c r="E571" s="93">
        <v>0</v>
      </c>
      <c r="F571" s="93">
        <v>0</v>
      </c>
      <c r="G571" s="21">
        <f t="shared" si="110"/>
        <v>0</v>
      </c>
      <c r="H571" s="93">
        <v>0</v>
      </c>
      <c r="I571" s="26" t="s">
        <v>117</v>
      </c>
      <c r="J571" s="93"/>
      <c r="K571" s="93"/>
      <c r="L571" s="93"/>
      <c r="M571" s="93"/>
      <c r="N571" s="93"/>
      <c r="O571" s="93"/>
      <c r="P571" s="93"/>
      <c r="Q571" s="94"/>
    </row>
    <row r="572" spans="1:17">
      <c r="A572" s="475"/>
      <c r="B572" s="371"/>
      <c r="C572" s="370"/>
      <c r="D572" s="20" t="s">
        <v>93</v>
      </c>
      <c r="E572" s="21">
        <v>17354.64</v>
      </c>
      <c r="F572" s="21">
        <v>17354.64</v>
      </c>
      <c r="G572" s="21">
        <f t="shared" si="110"/>
        <v>0</v>
      </c>
      <c r="H572" s="21">
        <v>17192.794000000002</v>
      </c>
      <c r="I572" s="26">
        <f t="shared" si="116"/>
        <v>99.067419433650045</v>
      </c>
      <c r="J572" s="93"/>
      <c r="K572" s="93"/>
      <c r="L572" s="93"/>
      <c r="M572" s="93"/>
      <c r="N572" s="93"/>
      <c r="O572" s="93"/>
      <c r="P572" s="93"/>
      <c r="Q572" s="94"/>
    </row>
    <row r="573" spans="1:17" ht="22.5">
      <c r="A573" s="475"/>
      <c r="B573" s="371"/>
      <c r="C573" s="370"/>
      <c r="D573" s="20" t="s">
        <v>104</v>
      </c>
      <c r="E573" s="93">
        <v>0</v>
      </c>
      <c r="F573" s="93">
        <v>0</v>
      </c>
      <c r="G573" s="21">
        <f t="shared" si="110"/>
        <v>0</v>
      </c>
      <c r="H573" s="93">
        <v>0</v>
      </c>
      <c r="I573" s="26" t="s">
        <v>117</v>
      </c>
      <c r="J573" s="93"/>
      <c r="K573" s="93"/>
      <c r="L573" s="93"/>
      <c r="M573" s="93"/>
      <c r="N573" s="93"/>
      <c r="O573" s="93"/>
      <c r="P573" s="93"/>
      <c r="Q573" s="94"/>
    </row>
    <row r="574" spans="1:17">
      <c r="A574" s="475"/>
      <c r="B574" s="371" t="s">
        <v>142</v>
      </c>
      <c r="C574" s="370" t="s">
        <v>200</v>
      </c>
      <c r="D574" s="8" t="s">
        <v>92</v>
      </c>
      <c r="E574" s="21">
        <f>E575+E576+E577</f>
        <v>163.12200000000001</v>
      </c>
      <c r="F574" s="21">
        <f>F575+F576+F577</f>
        <v>163.12200000000001</v>
      </c>
      <c r="G574" s="21">
        <f t="shared" si="110"/>
        <v>0</v>
      </c>
      <c r="H574" s="21">
        <f>H575+H576+H577</f>
        <v>163.12200000000001</v>
      </c>
      <c r="I574" s="26">
        <f t="shared" si="116"/>
        <v>100</v>
      </c>
      <c r="J574" s="24">
        <v>3</v>
      </c>
      <c r="K574" s="24">
        <v>3</v>
      </c>
      <c r="L574" s="70">
        <f t="shared" ref="L574" si="120">K574/J574*100</f>
        <v>100</v>
      </c>
      <c r="M574" s="24">
        <v>3</v>
      </c>
      <c r="N574" s="24">
        <v>3</v>
      </c>
      <c r="O574" s="24">
        <v>6</v>
      </c>
      <c r="P574" s="24">
        <v>6</v>
      </c>
      <c r="Q574" s="27" t="s">
        <v>83</v>
      </c>
    </row>
    <row r="575" spans="1:17" ht="22.5">
      <c r="A575" s="475"/>
      <c r="B575" s="371"/>
      <c r="C575" s="370"/>
      <c r="D575" s="20" t="s">
        <v>94</v>
      </c>
      <c r="E575" s="93">
        <v>0</v>
      </c>
      <c r="F575" s="93">
        <v>0</v>
      </c>
      <c r="G575" s="21">
        <f t="shared" si="110"/>
        <v>0</v>
      </c>
      <c r="H575" s="93">
        <v>0</v>
      </c>
      <c r="I575" s="26" t="s">
        <v>117</v>
      </c>
      <c r="J575" s="24"/>
      <c r="K575" s="24"/>
      <c r="L575" s="24"/>
      <c r="M575" s="24"/>
      <c r="N575" s="24"/>
      <c r="O575" s="24"/>
      <c r="P575" s="24"/>
      <c r="Q575" s="27"/>
    </row>
    <row r="576" spans="1:17">
      <c r="A576" s="475"/>
      <c r="B576" s="371"/>
      <c r="C576" s="370"/>
      <c r="D576" s="20" t="s">
        <v>93</v>
      </c>
      <c r="E576" s="24">
        <v>163.12200000000001</v>
      </c>
      <c r="F576" s="24">
        <v>163.12200000000001</v>
      </c>
      <c r="G576" s="21">
        <f t="shared" si="110"/>
        <v>0</v>
      </c>
      <c r="H576" s="24">
        <v>163.12200000000001</v>
      </c>
      <c r="I576" s="26">
        <f t="shared" si="116"/>
        <v>100</v>
      </c>
      <c r="J576" s="24"/>
      <c r="K576" s="24"/>
      <c r="L576" s="24"/>
      <c r="M576" s="24"/>
      <c r="N576" s="24"/>
      <c r="O576" s="24"/>
      <c r="P576" s="24"/>
      <c r="Q576" s="27"/>
    </row>
    <row r="577" spans="1:17" ht="22.5">
      <c r="A577" s="475"/>
      <c r="B577" s="371"/>
      <c r="C577" s="370"/>
      <c r="D577" s="20" t="s">
        <v>104</v>
      </c>
      <c r="E577" s="93">
        <v>0</v>
      </c>
      <c r="F577" s="93">
        <v>0</v>
      </c>
      <c r="G577" s="21">
        <f t="shared" si="110"/>
        <v>0</v>
      </c>
      <c r="H577" s="93">
        <v>0</v>
      </c>
      <c r="I577" s="26" t="s">
        <v>117</v>
      </c>
      <c r="J577" s="24"/>
      <c r="K577" s="24"/>
      <c r="L577" s="24"/>
      <c r="M577" s="24"/>
      <c r="N577" s="24"/>
      <c r="O577" s="24"/>
      <c r="P577" s="24"/>
      <c r="Q577" s="27"/>
    </row>
    <row r="578" spans="1:17">
      <c r="A578" s="475"/>
      <c r="B578" s="371" t="s">
        <v>143</v>
      </c>
      <c r="C578" s="370" t="s">
        <v>199</v>
      </c>
      <c r="D578" s="8" t="s">
        <v>92</v>
      </c>
      <c r="E578" s="21">
        <f>E579+E580+E581</f>
        <v>622149.93500000006</v>
      </c>
      <c r="F578" s="21">
        <f>F579+F580+F581</f>
        <v>621601.19999999995</v>
      </c>
      <c r="G578" s="21">
        <f t="shared" si="110"/>
        <v>-548.73500000010245</v>
      </c>
      <c r="H578" s="21">
        <f>H579+H580+H581</f>
        <v>620435.90599999996</v>
      </c>
      <c r="I578" s="26">
        <f t="shared" ref="I578" si="121">H578/F578*100</f>
        <v>99.812533502187577</v>
      </c>
      <c r="J578" s="24">
        <v>3</v>
      </c>
      <c r="K578" s="24">
        <v>3</v>
      </c>
      <c r="L578" s="70">
        <f t="shared" ref="L578" si="122">K578/J578*100</f>
        <v>100</v>
      </c>
      <c r="M578" s="24">
        <v>6</v>
      </c>
      <c r="N578" s="24">
        <v>6</v>
      </c>
      <c r="O578" s="24">
        <v>56</v>
      </c>
      <c r="P578" s="24">
        <v>56</v>
      </c>
      <c r="Q578" s="27" t="s">
        <v>83</v>
      </c>
    </row>
    <row r="579" spans="1:17" ht="22.5">
      <c r="A579" s="475"/>
      <c r="B579" s="371"/>
      <c r="C579" s="370"/>
      <c r="D579" s="20" t="s">
        <v>94</v>
      </c>
      <c r="E579" s="93">
        <v>0</v>
      </c>
      <c r="F579" s="93">
        <v>0</v>
      </c>
      <c r="G579" s="21">
        <f t="shared" si="110"/>
        <v>0</v>
      </c>
      <c r="H579" s="93">
        <v>0</v>
      </c>
      <c r="I579" s="26" t="s">
        <v>117</v>
      </c>
      <c r="J579" s="24"/>
      <c r="K579" s="24"/>
      <c r="L579" s="24"/>
      <c r="M579" s="24"/>
      <c r="N579" s="24"/>
      <c r="O579" s="24"/>
      <c r="P579" s="24"/>
      <c r="Q579" s="27"/>
    </row>
    <row r="580" spans="1:17">
      <c r="A580" s="475"/>
      <c r="B580" s="371"/>
      <c r="C580" s="370"/>
      <c r="D580" s="20" t="s">
        <v>93</v>
      </c>
      <c r="E580" s="21">
        <v>622149.93500000006</v>
      </c>
      <c r="F580" s="21">
        <v>621601.19999999995</v>
      </c>
      <c r="G580" s="21">
        <f t="shared" si="110"/>
        <v>-548.73500000010245</v>
      </c>
      <c r="H580" s="21">
        <v>620435.90599999996</v>
      </c>
      <c r="I580" s="26">
        <f t="shared" ref="I580" si="123">H580/F580*100</f>
        <v>99.812533502187577</v>
      </c>
      <c r="J580" s="24"/>
      <c r="K580" s="24"/>
      <c r="L580" s="24"/>
      <c r="M580" s="24"/>
      <c r="N580" s="24"/>
      <c r="O580" s="24"/>
      <c r="P580" s="24"/>
      <c r="Q580" s="27"/>
    </row>
    <row r="581" spans="1:17" ht="22.5">
      <c r="A581" s="475"/>
      <c r="B581" s="371"/>
      <c r="C581" s="370"/>
      <c r="D581" s="20" t="s">
        <v>104</v>
      </c>
      <c r="E581" s="93">
        <v>0</v>
      </c>
      <c r="F581" s="93">
        <v>0</v>
      </c>
      <c r="G581" s="21">
        <f t="shared" si="110"/>
        <v>0</v>
      </c>
      <c r="H581" s="93">
        <v>0</v>
      </c>
      <c r="I581" s="26" t="s">
        <v>117</v>
      </c>
      <c r="J581" s="24"/>
      <c r="K581" s="24"/>
      <c r="L581" s="24"/>
      <c r="M581" s="24"/>
      <c r="N581" s="24"/>
      <c r="O581" s="24"/>
      <c r="P581" s="24"/>
      <c r="Q581" s="27"/>
    </row>
    <row r="582" spans="1:17">
      <c r="A582" s="475"/>
      <c r="B582" s="371" t="s">
        <v>149</v>
      </c>
      <c r="C582" s="370" t="s">
        <v>95</v>
      </c>
      <c r="D582" s="8" t="s">
        <v>92</v>
      </c>
      <c r="E582" s="21">
        <f>E583+E584</f>
        <v>260</v>
      </c>
      <c r="F582" s="21">
        <f>F583+F584</f>
        <v>260</v>
      </c>
      <c r="G582" s="21">
        <f t="shared" si="110"/>
        <v>0</v>
      </c>
      <c r="H582" s="21">
        <f>H583+H584</f>
        <v>260</v>
      </c>
      <c r="I582" s="26">
        <f t="shared" si="116"/>
        <v>100</v>
      </c>
      <c r="J582" s="24">
        <v>3</v>
      </c>
      <c r="K582" s="24">
        <v>3</v>
      </c>
      <c r="L582" s="70">
        <f t="shared" ref="L582" si="124">K582/J582*100</f>
        <v>100</v>
      </c>
      <c r="M582" s="24">
        <v>2</v>
      </c>
      <c r="N582" s="24">
        <v>2</v>
      </c>
      <c r="O582" s="24">
        <v>20</v>
      </c>
      <c r="P582" s="24">
        <v>20</v>
      </c>
      <c r="Q582" s="27" t="s">
        <v>83</v>
      </c>
    </row>
    <row r="583" spans="1:17" ht="22.5">
      <c r="A583" s="475"/>
      <c r="B583" s="371"/>
      <c r="C583" s="370"/>
      <c r="D583" s="20" t="s">
        <v>94</v>
      </c>
      <c r="E583" s="93">
        <v>0</v>
      </c>
      <c r="F583" s="93">
        <v>0</v>
      </c>
      <c r="G583" s="21">
        <f t="shared" si="110"/>
        <v>0</v>
      </c>
      <c r="H583" s="93">
        <v>0</v>
      </c>
      <c r="I583" s="26" t="s">
        <v>117</v>
      </c>
      <c r="J583" s="24"/>
      <c r="K583" s="24"/>
      <c r="L583" s="24"/>
      <c r="M583" s="24"/>
      <c r="N583" s="24"/>
      <c r="O583" s="24"/>
      <c r="P583" s="24"/>
      <c r="Q583" s="27"/>
    </row>
    <row r="584" spans="1:17">
      <c r="A584" s="476"/>
      <c r="B584" s="371"/>
      <c r="C584" s="370"/>
      <c r="D584" s="20" t="s">
        <v>93</v>
      </c>
      <c r="E584" s="21">
        <v>260</v>
      </c>
      <c r="F584" s="21">
        <v>260</v>
      </c>
      <c r="G584" s="21">
        <f t="shared" si="110"/>
        <v>0</v>
      </c>
      <c r="H584" s="93">
        <v>260</v>
      </c>
      <c r="I584" s="26">
        <f t="shared" si="116"/>
        <v>100</v>
      </c>
      <c r="J584" s="24"/>
      <c r="K584" s="24"/>
      <c r="L584" s="24"/>
      <c r="M584" s="24"/>
      <c r="N584" s="24"/>
      <c r="O584" s="24"/>
      <c r="P584" s="24"/>
      <c r="Q584" s="27"/>
    </row>
    <row r="585" spans="1:17">
      <c r="A585" s="95"/>
      <c r="B585" s="95"/>
      <c r="C585" s="95"/>
      <c r="D585" s="34"/>
      <c r="E585" s="72"/>
      <c r="F585" s="72"/>
      <c r="G585" s="72"/>
      <c r="H585" s="34"/>
      <c r="I585" s="34"/>
      <c r="J585" s="34"/>
      <c r="K585" s="34"/>
      <c r="L585" s="34"/>
      <c r="M585" s="34"/>
      <c r="N585" s="34"/>
      <c r="O585" s="34"/>
      <c r="P585" s="34"/>
      <c r="Q585" s="56"/>
    </row>
    <row r="586" spans="1:17">
      <c r="A586" s="95"/>
      <c r="B586" s="95"/>
      <c r="C586" s="95"/>
      <c r="D586" s="34"/>
      <c r="E586" s="72"/>
      <c r="F586" s="72"/>
      <c r="G586" s="72"/>
      <c r="H586" s="34"/>
      <c r="I586" s="34"/>
      <c r="J586" s="34"/>
      <c r="K586" s="34"/>
      <c r="L586" s="34"/>
      <c r="M586" s="34"/>
      <c r="N586" s="34"/>
      <c r="O586" s="34"/>
      <c r="P586" s="34"/>
      <c r="Q586" s="56"/>
    </row>
    <row r="587" spans="1:17">
      <c r="A587" s="95"/>
      <c r="B587" s="95"/>
      <c r="C587" s="95"/>
      <c r="D587" s="34"/>
      <c r="E587" s="72"/>
      <c r="F587" s="72"/>
      <c r="G587" s="72"/>
      <c r="H587" s="34"/>
      <c r="I587" s="34"/>
      <c r="J587" s="34"/>
      <c r="K587" s="34"/>
      <c r="L587" s="34"/>
      <c r="M587" s="34"/>
      <c r="N587" s="34"/>
      <c r="O587" s="34"/>
      <c r="P587" s="34"/>
      <c r="Q587" s="56"/>
    </row>
    <row r="588" spans="1:17">
      <c r="A588" s="95"/>
      <c r="B588" s="95"/>
      <c r="C588" s="95"/>
      <c r="D588" s="34"/>
      <c r="E588" s="72"/>
      <c r="F588" s="72"/>
      <c r="G588" s="72"/>
      <c r="H588" s="34"/>
      <c r="I588" s="34"/>
      <c r="J588" s="34"/>
      <c r="K588" s="34"/>
      <c r="L588" s="34"/>
      <c r="M588" s="34"/>
      <c r="N588" s="34"/>
      <c r="O588" s="34"/>
      <c r="P588" s="34"/>
      <c r="Q588" s="56"/>
    </row>
    <row r="589" spans="1:17">
      <c r="A589" s="95"/>
      <c r="B589" s="95"/>
      <c r="C589" s="95"/>
      <c r="D589" s="34"/>
      <c r="E589" s="72"/>
      <c r="F589" s="72"/>
      <c r="G589" s="72"/>
      <c r="H589" s="34"/>
      <c r="I589" s="34"/>
      <c r="J589" s="34"/>
      <c r="K589" s="34"/>
      <c r="L589" s="34"/>
      <c r="M589" s="34"/>
      <c r="N589" s="34"/>
      <c r="O589" s="34"/>
      <c r="P589" s="34"/>
      <c r="Q589" s="56"/>
    </row>
    <row r="590" spans="1:17">
      <c r="A590" s="95"/>
      <c r="B590" s="96"/>
      <c r="C590" s="97"/>
      <c r="D590" s="98"/>
      <c r="E590" s="99"/>
      <c r="F590" s="99"/>
      <c r="G590" s="99"/>
      <c r="H590" s="98"/>
      <c r="I590" s="98"/>
      <c r="J590" s="98"/>
      <c r="K590" s="98"/>
      <c r="L590" s="98"/>
      <c r="M590" s="98"/>
      <c r="N590" s="98"/>
      <c r="O590" s="98"/>
      <c r="P590" s="98"/>
      <c r="Q590" s="100"/>
    </row>
    <row r="591" spans="1:17">
      <c r="A591" s="95"/>
      <c r="B591" s="96"/>
      <c r="C591" s="97"/>
      <c r="D591" s="98"/>
      <c r="E591" s="101"/>
      <c r="F591" s="101"/>
      <c r="G591" s="101"/>
      <c r="H591" s="102"/>
      <c r="I591" s="98"/>
      <c r="J591" s="98"/>
      <c r="K591" s="98"/>
      <c r="L591" s="98"/>
      <c r="M591" s="98"/>
      <c r="N591" s="98"/>
      <c r="O591" s="98"/>
      <c r="P591" s="98"/>
      <c r="Q591" s="100"/>
    </row>
    <row r="592" spans="1:17" ht="24">
      <c r="A592" s="95"/>
      <c r="B592" s="14" t="s">
        <v>89</v>
      </c>
      <c r="C592" s="64" t="s">
        <v>83</v>
      </c>
      <c r="D592" s="64" t="s">
        <v>83</v>
      </c>
      <c r="E592" s="16" t="e">
        <f>E7+E51+E80+E84+E112+E127+E147+E152+E172+E188+E212+E242+E262+E286+E301+E340+E352+E383+E402+E453+E473+E476+E500+E520+E537+E549+E556+E566</f>
        <v>#VALUE!</v>
      </c>
      <c r="F592" s="16" t="e">
        <f>(F7+F51+F80+F84+F112+F127+F147+F152+F172+F188+F212+F242+F262+F286+F301+F340+F352+F383+F402+F453+F473+F476+F500+F520+F537+F549+F556+F566)</f>
        <v>#VALUE!</v>
      </c>
      <c r="G592" s="103" t="e">
        <f t="shared" ref="G592:G597" si="125">F592-E592</f>
        <v>#VALUE!</v>
      </c>
      <c r="H592" s="16" t="e">
        <f>(H7+H51+H80+H84+H112+H127+H147+H152+H172+H188+H212+H242+H262+H286+H301+H340+H352+H383+H402+H453+H473+H476+H500+H520+H537+H549+H556+H566)</f>
        <v>#VALUE!</v>
      </c>
      <c r="I592" s="19" t="e">
        <f t="shared" ref="I592:I597" si="126">H592/F592*100</f>
        <v>#VALUE!</v>
      </c>
      <c r="J592" s="65">
        <f>J7+J51+J80+J84+J112+J127+J147+J152+J172+J188+J212+J242+J262+J286+J301+J340+J352+J383+J402+J453+J473+J476+J500+J520+J537+J549+J556+J566</f>
        <v>1012</v>
      </c>
      <c r="K592" s="65">
        <f>K7+K51+K80+K84+K112+K127+K147+K152+K172+K188+K212+K242+K262+K286+K301+K340+K352+K383+K402+K453+K473+K476+K500+K520+K537+K549+K556+K566</f>
        <v>915</v>
      </c>
      <c r="L592" s="19">
        <f>K592/J592*100</f>
        <v>90.415019762845844</v>
      </c>
      <c r="M592" s="65">
        <f>M7+M51+M80+M84+M112+M127+M147+M152+M172+M188+M212+M242+M262+M286+M301+M340+M352+M383+M402+M453+M473+M476+M500+M520+M537+M549+M556+M566</f>
        <v>427</v>
      </c>
      <c r="N592" s="65">
        <f>N7+N51+N80+N84+N112+N127+N147+N152+N172+N188+N212+N242+N262+N286+N301+N340+N352+N383+N402+N453+N473+N476+N500+N520+N537+N549+N556+N566</f>
        <v>420</v>
      </c>
      <c r="O592" s="65">
        <f>O7+O51+O80+O84+O112+O127+O147+O152+O172+O188+O212+O242+O262+O286+O301+O340+O352+O383+O402+O453+O473+O476+O500+O520+O537+O549+O556+O566</f>
        <v>939</v>
      </c>
      <c r="P592" s="65">
        <f>P7+P51+P80+P84+P112+P127+P147+P152+P172+P188+P212+P242+P262+P286+P301+P340+P352+P383+P402+P453+P473+P476+P500+P520+P537+P549+P556+P566</f>
        <v>925</v>
      </c>
      <c r="Q592" s="104"/>
    </row>
    <row r="593" spans="1:17" ht="15.75">
      <c r="A593" s="105"/>
      <c r="B593" s="106" t="s">
        <v>84</v>
      </c>
      <c r="C593" s="7" t="s">
        <v>83</v>
      </c>
      <c r="D593" s="8" t="s">
        <v>83</v>
      </c>
      <c r="E593" s="21">
        <f>(E8+E52+E81+E85+E113+E128+E148+E153+E173+E189+E213+E243+E263+E287+E302+E341+E353+E384+E403+E454+E474+E477+E501+E521+E538+E557+E567)</f>
        <v>24045579.495000001</v>
      </c>
      <c r="F593" s="21" t="e">
        <f>F8+F52+F81+F85+F113+F128+F148+F153+F173+F189+F213+F243+F263+F287+F302+F341+F353+F384+F403+F454+F474+F477+F501+F521+F538+F557+F567</f>
        <v>#VALUE!</v>
      </c>
      <c r="G593" s="62" t="e">
        <f t="shared" si="125"/>
        <v>#VALUE!</v>
      </c>
      <c r="H593" s="21">
        <f>H8+H52+H81+H85+H113+H128+H148+H153+H173+H189+H213+H243+H263+H287+H302+H341+H353+H384+H403+H454+H474+H477+H501+H521+H538+H557+H567</f>
        <v>23947120.02643</v>
      </c>
      <c r="I593" s="26" t="e">
        <f t="shared" si="126"/>
        <v>#VALUE!</v>
      </c>
      <c r="J593" s="34"/>
      <c r="K593" s="107"/>
      <c r="L593" s="1"/>
      <c r="M593" s="34"/>
      <c r="N593" s="34"/>
      <c r="O593" s="34"/>
      <c r="P593" s="34"/>
      <c r="Q593" s="108"/>
    </row>
    <row r="594" spans="1:17" ht="15.75">
      <c r="A594" s="105"/>
      <c r="B594" s="106" t="s">
        <v>85</v>
      </c>
      <c r="C594" s="7" t="s">
        <v>83</v>
      </c>
      <c r="D594" s="8" t="s">
        <v>83</v>
      </c>
      <c r="E594" s="21" t="e">
        <f>(E9+E53+E82+E86+E114+E129+E149+E154+E174+E190+E214+E244+E264+E288+E303+E342+E354+E385+E404+E455+E475+E478+E502+E522+E539+E550+E558+E568)</f>
        <v>#VALUE!</v>
      </c>
      <c r="F594" s="21">
        <f>(F9+F53+F82+F86+F114+F129+F149+F154+F174+F190+F214+F244+F264+F288+F303+F342+F354+F385+F404+F455+F475+F478+F502+F522+F539+F550+F558+F568)</f>
        <v>71274877.469999999</v>
      </c>
      <c r="G594" s="62" t="e">
        <f t="shared" si="125"/>
        <v>#VALUE!</v>
      </c>
      <c r="H594" s="21" t="e">
        <f>(H9+H53+H82+H86+H114+H129+H149+H154+H174+H190+H214+H244+H264+H288+H303+H342+H354+H385+H404+H455+H475+H478+H502+H522+H539+H550+H558+H568)</f>
        <v>#VALUE!</v>
      </c>
      <c r="I594" s="26" t="e">
        <f t="shared" si="126"/>
        <v>#VALUE!</v>
      </c>
      <c r="J594" s="34"/>
      <c r="K594" s="34"/>
      <c r="L594" s="1"/>
      <c r="M594" s="34"/>
      <c r="N594" s="34"/>
      <c r="O594" s="34"/>
      <c r="P594" s="34"/>
      <c r="Q594" s="109"/>
    </row>
    <row r="595" spans="1:17" ht="15.75">
      <c r="A595" s="105"/>
      <c r="B595" s="106" t="s">
        <v>86</v>
      </c>
      <c r="C595" s="7" t="s">
        <v>83</v>
      </c>
      <c r="D595" s="8" t="s">
        <v>83</v>
      </c>
      <c r="E595" s="21">
        <f>(E83+E130+E150+E215+E245+E266+E386+E456+E479+E524)</f>
        <v>1061696.3209500001</v>
      </c>
      <c r="F595" s="21">
        <f>(F83+F130+F150+F215+F245+F266+F386+F456+F479+F524)</f>
        <v>1061696.321</v>
      </c>
      <c r="G595" s="62">
        <f t="shared" si="125"/>
        <v>4.9999915063381195E-5</v>
      </c>
      <c r="H595" s="21">
        <f>(H83+H130+H150+H215+H245+H266+H386+H456+H479+H524)</f>
        <v>1170357.8889500001</v>
      </c>
      <c r="I595" s="26">
        <f t="shared" si="126"/>
        <v>110.23471267637557</v>
      </c>
      <c r="J595" s="34"/>
      <c r="K595" s="34"/>
      <c r="L595" s="1"/>
      <c r="M595" s="34"/>
      <c r="N595" s="34"/>
      <c r="O595" s="34"/>
      <c r="P595" s="34"/>
      <c r="Q595" s="109"/>
    </row>
    <row r="596" spans="1:17" ht="15.75">
      <c r="A596" s="105"/>
      <c r="B596" s="106" t="s">
        <v>87</v>
      </c>
      <c r="C596" s="7" t="s">
        <v>83</v>
      </c>
      <c r="D596" s="8" t="s">
        <v>83</v>
      </c>
      <c r="E596" s="21">
        <f>(E131+E216+E246+E343+E387+E406+E457+E480+E503+E523)</f>
        <v>20222490.809999999</v>
      </c>
      <c r="F596" s="21">
        <f>(F131+F216+F246+F343+F387+F406+F457+F480+F503+F523)</f>
        <v>20222490.809999999</v>
      </c>
      <c r="G596" s="62">
        <f t="shared" si="125"/>
        <v>0</v>
      </c>
      <c r="H596" s="21">
        <f>(H131+H216+H246+H343+H387+H406+H457+H480+H503+H523)</f>
        <v>21545728.336999997</v>
      </c>
      <c r="I596" s="26">
        <f t="shared" si="126"/>
        <v>106.54339536821873</v>
      </c>
      <c r="J596" s="34"/>
      <c r="K596" s="34"/>
      <c r="L596" s="1"/>
      <c r="M596" s="34"/>
      <c r="N596" s="34"/>
      <c r="O596" s="34"/>
      <c r="P596" s="34"/>
      <c r="Q596" s="109"/>
    </row>
    <row r="597" spans="1:17" ht="15.75">
      <c r="A597" s="105"/>
      <c r="B597" s="110" t="s">
        <v>88</v>
      </c>
      <c r="C597" s="7" t="s">
        <v>83</v>
      </c>
      <c r="D597" s="8" t="s">
        <v>83</v>
      </c>
      <c r="E597" s="21">
        <f>E10</f>
        <v>16579298</v>
      </c>
      <c r="F597" s="21">
        <f>F10</f>
        <v>16578725.5</v>
      </c>
      <c r="G597" s="62">
        <f t="shared" si="125"/>
        <v>-572.5</v>
      </c>
      <c r="H597" s="21">
        <f>H10</f>
        <v>16457516.683</v>
      </c>
      <c r="I597" s="26">
        <f t="shared" si="126"/>
        <v>99.268889414931209</v>
      </c>
      <c r="J597" s="34"/>
      <c r="K597" s="34"/>
      <c r="L597" s="1"/>
      <c r="M597" s="34"/>
      <c r="N597" s="34"/>
      <c r="O597" s="34"/>
      <c r="P597" s="34"/>
      <c r="Q597" s="109"/>
    </row>
    <row r="599" spans="1:17" s="111" customFormat="1" ht="18.75">
      <c r="B599" s="112"/>
      <c r="C599" s="113"/>
      <c r="E599" s="114" t="e">
        <f>SUM(E593:E597)</f>
        <v>#VALUE!</v>
      </c>
      <c r="F599" s="114" t="e">
        <f>SUM(F593:F597)</f>
        <v>#VALUE!</v>
      </c>
      <c r="H599" s="115" t="e">
        <f>SUM(H593:H597)</f>
        <v>#VALUE!</v>
      </c>
    </row>
    <row r="600" spans="1:17" s="111" customFormat="1" ht="18.75">
      <c r="B600" s="112"/>
      <c r="C600" s="113"/>
    </row>
    <row r="601" spans="1:17" s="111" customFormat="1" ht="18.75">
      <c r="B601" s="112"/>
      <c r="C601" s="113"/>
      <c r="H601" s="111">
        <v>116.35599999999999</v>
      </c>
      <c r="I601" s="111" t="s">
        <v>208</v>
      </c>
    </row>
    <row r="602" spans="1:17" s="116" customFormat="1" ht="15.75">
      <c r="B602" s="117"/>
      <c r="C602" s="118"/>
      <c r="E602" s="115" t="e">
        <f>SUM(E593:E597)</f>
        <v>#VALUE!</v>
      </c>
      <c r="F602" s="115" t="e">
        <f>SUM(F593:F597)</f>
        <v>#VALUE!</v>
      </c>
      <c r="G602" s="115" t="e">
        <f>SUM(G593:G597)</f>
        <v>#VALUE!</v>
      </c>
      <c r="H602" s="115" t="e">
        <f>SUM(H593:H597)</f>
        <v>#VALUE!</v>
      </c>
      <c r="I602" s="119"/>
    </row>
    <row r="603" spans="1:17" ht="18.75">
      <c r="B603" s="120"/>
      <c r="C603" s="121"/>
      <c r="D603" s="122"/>
      <c r="E603" s="123"/>
      <c r="F603" s="124"/>
      <c r="G603" s="122"/>
      <c r="H603" s="122" t="s">
        <v>210</v>
      </c>
      <c r="I603" s="122"/>
      <c r="J603" s="122"/>
      <c r="K603" s="122"/>
      <c r="L603" s="122"/>
      <c r="M603" s="122"/>
      <c r="N603" s="122"/>
      <c r="O603" s="122"/>
      <c r="P603" s="122"/>
    </row>
    <row r="604" spans="1:17">
      <c r="E604" s="16" t="e">
        <f>E593+E594+E595+E596+E597</f>
        <v>#VALUE!</v>
      </c>
      <c r="F604" s="16" t="e">
        <f>F593+F594+F595+F596+F597</f>
        <v>#VALUE!</v>
      </c>
      <c r="H604" s="16" t="e">
        <f>H593+H594+H595+H596+H597</f>
        <v>#VALUE!</v>
      </c>
    </row>
    <row r="605" spans="1:17">
      <c r="F605" s="127"/>
      <c r="H605" t="s">
        <v>209</v>
      </c>
    </row>
    <row r="606" spans="1:17">
      <c r="F606" s="127"/>
    </row>
    <row r="607" spans="1:17">
      <c r="F607" s="127"/>
    </row>
    <row r="608" spans="1:17">
      <c r="F608" s="128"/>
    </row>
    <row r="618" spans="6:6" customFormat="1">
      <c r="F618" s="128"/>
    </row>
    <row r="619" spans="6:6" customFormat="1">
      <c r="F619" s="127"/>
    </row>
    <row r="620" spans="6:6" customFormat="1">
      <c r="F620" s="127"/>
    </row>
    <row r="621" spans="6:6" customFormat="1">
      <c r="F621" s="127"/>
    </row>
    <row r="622" spans="6:6" customFormat="1">
      <c r="F622" s="127"/>
    </row>
    <row r="623" spans="6:6" customFormat="1">
      <c r="F623" s="128"/>
    </row>
  </sheetData>
  <mergeCells count="375">
    <mergeCell ref="A556:A565"/>
    <mergeCell ref="B556:B559"/>
    <mergeCell ref="C556:C559"/>
    <mergeCell ref="Q556:Q559"/>
    <mergeCell ref="B560:B563"/>
    <mergeCell ref="C560:C563"/>
    <mergeCell ref="B564:B565"/>
    <mergeCell ref="C564:C565"/>
    <mergeCell ref="B582:B584"/>
    <mergeCell ref="C582:C584"/>
    <mergeCell ref="A566:A584"/>
    <mergeCell ref="B566:B569"/>
    <mergeCell ref="C566:C569"/>
    <mergeCell ref="Q566:Q569"/>
    <mergeCell ref="B570:B573"/>
    <mergeCell ref="C570:C573"/>
    <mergeCell ref="B574:B577"/>
    <mergeCell ref="C574:C577"/>
    <mergeCell ref="B578:B581"/>
    <mergeCell ref="C578:C581"/>
    <mergeCell ref="C541:C544"/>
    <mergeCell ref="B545:B548"/>
    <mergeCell ref="C545:C548"/>
    <mergeCell ref="A549:A555"/>
    <mergeCell ref="B549:B550"/>
    <mergeCell ref="C549:C550"/>
    <mergeCell ref="Q520:Q524"/>
    <mergeCell ref="B525:B531"/>
    <mergeCell ref="C525:C531"/>
    <mergeCell ref="B532:B536"/>
    <mergeCell ref="C532:C536"/>
    <mergeCell ref="A537:A548"/>
    <mergeCell ref="B537:B540"/>
    <mergeCell ref="C537:C540"/>
    <mergeCell ref="Q537:Q540"/>
    <mergeCell ref="B541:B544"/>
    <mergeCell ref="Q549:Q550"/>
    <mergeCell ref="B512:B515"/>
    <mergeCell ref="C512:C515"/>
    <mergeCell ref="B516:B519"/>
    <mergeCell ref="C516:C519"/>
    <mergeCell ref="A520:A536"/>
    <mergeCell ref="B520:B524"/>
    <mergeCell ref="C520:C524"/>
    <mergeCell ref="B497:B499"/>
    <mergeCell ref="C497:C499"/>
    <mergeCell ref="A500:A519"/>
    <mergeCell ref="B500:B503"/>
    <mergeCell ref="C500:C503"/>
    <mergeCell ref="Q500:Q503"/>
    <mergeCell ref="B504:B507"/>
    <mergeCell ref="C504:C507"/>
    <mergeCell ref="B508:B511"/>
    <mergeCell ref="C508:C511"/>
    <mergeCell ref="B485:B488"/>
    <mergeCell ref="C485:C488"/>
    <mergeCell ref="B489:B491"/>
    <mergeCell ref="C489:C491"/>
    <mergeCell ref="B492:B496"/>
    <mergeCell ref="C492:C496"/>
    <mergeCell ref="A473:A475"/>
    <mergeCell ref="B473:B475"/>
    <mergeCell ref="C473:C475"/>
    <mergeCell ref="Q473:Q475"/>
    <mergeCell ref="A476:A499"/>
    <mergeCell ref="B476:B480"/>
    <mergeCell ref="C476:C480"/>
    <mergeCell ref="Q476:Q480"/>
    <mergeCell ref="B481:B484"/>
    <mergeCell ref="C481:C484"/>
    <mergeCell ref="A453:A472"/>
    <mergeCell ref="B453:B457"/>
    <mergeCell ref="C453:C457"/>
    <mergeCell ref="Q453:Q457"/>
    <mergeCell ref="B458:B462"/>
    <mergeCell ref="C458:C462"/>
    <mergeCell ref="B463:B467"/>
    <mergeCell ref="C463:C467"/>
    <mergeCell ref="B468:B472"/>
    <mergeCell ref="C468:C472"/>
    <mergeCell ref="B415:B418"/>
    <mergeCell ref="C415:C418"/>
    <mergeCell ref="B419:B422"/>
    <mergeCell ref="C419:C422"/>
    <mergeCell ref="B423:B426"/>
    <mergeCell ref="C423:C426"/>
    <mergeCell ref="B398:B401"/>
    <mergeCell ref="C398:C401"/>
    <mergeCell ref="A402:A452"/>
    <mergeCell ref="B402:B406"/>
    <mergeCell ref="C402:C406"/>
    <mergeCell ref="B441:B444"/>
    <mergeCell ref="C441:C444"/>
    <mergeCell ref="B445:B448"/>
    <mergeCell ref="C445:C448"/>
    <mergeCell ref="B449:B452"/>
    <mergeCell ref="C449:C452"/>
    <mergeCell ref="B427:B431"/>
    <mergeCell ref="C427:C431"/>
    <mergeCell ref="B432:B435"/>
    <mergeCell ref="C432:C435"/>
    <mergeCell ref="B436:B439"/>
    <mergeCell ref="C436:C439"/>
    <mergeCell ref="Q402:Q406"/>
    <mergeCell ref="B407:B410"/>
    <mergeCell ref="C407:C410"/>
    <mergeCell ref="B411:B414"/>
    <mergeCell ref="C411:C414"/>
    <mergeCell ref="P379:P381"/>
    <mergeCell ref="Q379:Q381"/>
    <mergeCell ref="A383:A401"/>
    <mergeCell ref="B383:B387"/>
    <mergeCell ref="C383:C387"/>
    <mergeCell ref="Q383:Q386"/>
    <mergeCell ref="B388:B392"/>
    <mergeCell ref="C388:C392"/>
    <mergeCell ref="B393:B397"/>
    <mergeCell ref="C393:C397"/>
    <mergeCell ref="J379:J381"/>
    <mergeCell ref="K379:K381"/>
    <mergeCell ref="L379:L381"/>
    <mergeCell ref="M379:M381"/>
    <mergeCell ref="N379:N381"/>
    <mergeCell ref="O379:O381"/>
    <mergeCell ref="O375:O376"/>
    <mergeCell ref="P375:P376"/>
    <mergeCell ref="Q375:Q376"/>
    <mergeCell ref="B377:B382"/>
    <mergeCell ref="C377:C382"/>
    <mergeCell ref="D379:D381"/>
    <mergeCell ref="E379:E381"/>
    <mergeCell ref="F379:F381"/>
    <mergeCell ref="H379:H381"/>
    <mergeCell ref="I379:I381"/>
    <mergeCell ref="I375:I376"/>
    <mergeCell ref="J375:J376"/>
    <mergeCell ref="K375:K376"/>
    <mergeCell ref="L375:L376"/>
    <mergeCell ref="M375:M376"/>
    <mergeCell ref="N375:N376"/>
    <mergeCell ref="B373:B376"/>
    <mergeCell ref="C373:C376"/>
    <mergeCell ref="D375:D376"/>
    <mergeCell ref="E375:E376"/>
    <mergeCell ref="F375:F376"/>
    <mergeCell ref="H375:H376"/>
    <mergeCell ref="N354:N355"/>
    <mergeCell ref="O354:O355"/>
    <mergeCell ref="P354:P355"/>
    <mergeCell ref="B357:B360"/>
    <mergeCell ref="C357:C360"/>
    <mergeCell ref="B361:B364"/>
    <mergeCell ref="C361:C364"/>
    <mergeCell ref="Q352:Q356"/>
    <mergeCell ref="D354:D356"/>
    <mergeCell ref="E354:E355"/>
    <mergeCell ref="F354:F355"/>
    <mergeCell ref="H354:H355"/>
    <mergeCell ref="I354:I355"/>
    <mergeCell ref="J354:J355"/>
    <mergeCell ref="K354:K355"/>
    <mergeCell ref="L354:L355"/>
    <mergeCell ref="M354:M355"/>
    <mergeCell ref="A348:A351"/>
    <mergeCell ref="B348:B351"/>
    <mergeCell ref="C348:C351"/>
    <mergeCell ref="A352:A382"/>
    <mergeCell ref="B352:B356"/>
    <mergeCell ref="C352:C356"/>
    <mergeCell ref="B365:B368"/>
    <mergeCell ref="C365:C368"/>
    <mergeCell ref="B369:B372"/>
    <mergeCell ref="C369:C372"/>
    <mergeCell ref="B335:B339"/>
    <mergeCell ref="C335:C339"/>
    <mergeCell ref="A340:A347"/>
    <mergeCell ref="B340:B343"/>
    <mergeCell ref="C340:C343"/>
    <mergeCell ref="Q340:Q343"/>
    <mergeCell ref="B344:B347"/>
    <mergeCell ref="C344:C347"/>
    <mergeCell ref="B320:B324"/>
    <mergeCell ref="C320:C324"/>
    <mergeCell ref="B325:B329"/>
    <mergeCell ref="C325:C329"/>
    <mergeCell ref="B330:B334"/>
    <mergeCell ref="C330:C334"/>
    <mergeCell ref="A301:A339"/>
    <mergeCell ref="B301:B305"/>
    <mergeCell ref="C301:C305"/>
    <mergeCell ref="Q301:Q305"/>
    <mergeCell ref="B306:B310"/>
    <mergeCell ref="C306:C310"/>
    <mergeCell ref="B311:B315"/>
    <mergeCell ref="C311:C315"/>
    <mergeCell ref="B316:B319"/>
    <mergeCell ref="C316:C319"/>
    <mergeCell ref="B281:B285"/>
    <mergeCell ref="C281:C285"/>
    <mergeCell ref="A286:A300"/>
    <mergeCell ref="B286:B290"/>
    <mergeCell ref="C286:C290"/>
    <mergeCell ref="Q286:Q290"/>
    <mergeCell ref="B291:B295"/>
    <mergeCell ref="C291:C295"/>
    <mergeCell ref="B296:B300"/>
    <mergeCell ref="C296:C300"/>
    <mergeCell ref="A262:A285"/>
    <mergeCell ref="B262:B266"/>
    <mergeCell ref="C262:C266"/>
    <mergeCell ref="Q262:Q266"/>
    <mergeCell ref="B267:B271"/>
    <mergeCell ref="C267:C271"/>
    <mergeCell ref="B272:B275"/>
    <mergeCell ref="C272:C275"/>
    <mergeCell ref="B276:B280"/>
    <mergeCell ref="C276:C280"/>
    <mergeCell ref="Q242:Q246"/>
    <mergeCell ref="B247:B251"/>
    <mergeCell ref="C247:C251"/>
    <mergeCell ref="B252:B256"/>
    <mergeCell ref="C252:C256"/>
    <mergeCell ref="B257:B261"/>
    <mergeCell ref="C257:C261"/>
    <mergeCell ref="A237:A241"/>
    <mergeCell ref="B237:B241"/>
    <mergeCell ref="C237:C241"/>
    <mergeCell ref="A242:A261"/>
    <mergeCell ref="B242:B246"/>
    <mergeCell ref="C242:C246"/>
    <mergeCell ref="Q212:Q216"/>
    <mergeCell ref="B217:B221"/>
    <mergeCell ref="C217:C221"/>
    <mergeCell ref="B222:B226"/>
    <mergeCell ref="C222:C226"/>
    <mergeCell ref="B227:B231"/>
    <mergeCell ref="C227:C231"/>
    <mergeCell ref="B204:B207"/>
    <mergeCell ref="C204:C207"/>
    <mergeCell ref="A212:A236"/>
    <mergeCell ref="B212:B216"/>
    <mergeCell ref="C212:C216"/>
    <mergeCell ref="B232:B236"/>
    <mergeCell ref="C232:C236"/>
    <mergeCell ref="A188:A207"/>
    <mergeCell ref="B188:B191"/>
    <mergeCell ref="C188:C191"/>
    <mergeCell ref="B196:B199"/>
    <mergeCell ref="C196:C199"/>
    <mergeCell ref="B200:B203"/>
    <mergeCell ref="C200:C203"/>
    <mergeCell ref="B176:B179"/>
    <mergeCell ref="C176:C179"/>
    <mergeCell ref="B180:B183"/>
    <mergeCell ref="C180:C183"/>
    <mergeCell ref="B184:B187"/>
    <mergeCell ref="C184:C187"/>
    <mergeCell ref="A208:A211"/>
    <mergeCell ref="B208:B211"/>
    <mergeCell ref="C208:C211"/>
    <mergeCell ref="A168:A170"/>
    <mergeCell ref="B168:B171"/>
    <mergeCell ref="C168:C171"/>
    <mergeCell ref="A147:A151"/>
    <mergeCell ref="B147:B151"/>
    <mergeCell ref="C147:C151"/>
    <mergeCell ref="Q188:Q191"/>
    <mergeCell ref="B192:B195"/>
    <mergeCell ref="C192:C195"/>
    <mergeCell ref="Q147:Q151"/>
    <mergeCell ref="A152:A167"/>
    <mergeCell ref="B152:B155"/>
    <mergeCell ref="C152:C155"/>
    <mergeCell ref="Q152:Q155"/>
    <mergeCell ref="B156:B159"/>
    <mergeCell ref="C156:C159"/>
    <mergeCell ref="B160:B163"/>
    <mergeCell ref="C160:C163"/>
    <mergeCell ref="B164:B167"/>
    <mergeCell ref="C164:C167"/>
    <mergeCell ref="A172:A187"/>
    <mergeCell ref="B172:B175"/>
    <mergeCell ref="C172:C175"/>
    <mergeCell ref="Q172:Q175"/>
    <mergeCell ref="A127:A146"/>
    <mergeCell ref="B127:B131"/>
    <mergeCell ref="C127:C131"/>
    <mergeCell ref="Q127:Q131"/>
    <mergeCell ref="B132:B136"/>
    <mergeCell ref="C132:C136"/>
    <mergeCell ref="B137:B141"/>
    <mergeCell ref="C137:C141"/>
    <mergeCell ref="B142:B146"/>
    <mergeCell ref="C142:C146"/>
    <mergeCell ref="Q112:Q114"/>
    <mergeCell ref="B115:B117"/>
    <mergeCell ref="C115:C117"/>
    <mergeCell ref="B118:B120"/>
    <mergeCell ref="C118:C120"/>
    <mergeCell ref="B121:B123"/>
    <mergeCell ref="C121:C123"/>
    <mergeCell ref="B104:B107"/>
    <mergeCell ref="C104:C107"/>
    <mergeCell ref="B108:B111"/>
    <mergeCell ref="C108:C111"/>
    <mergeCell ref="A112:A126"/>
    <mergeCell ref="B112:B114"/>
    <mergeCell ref="C112:C114"/>
    <mergeCell ref="B124:B126"/>
    <mergeCell ref="C124:C126"/>
    <mergeCell ref="B92:B95"/>
    <mergeCell ref="C92:C95"/>
    <mergeCell ref="B96:B99"/>
    <mergeCell ref="C96:C99"/>
    <mergeCell ref="B100:B103"/>
    <mergeCell ref="C100:C103"/>
    <mergeCell ref="A80:A83"/>
    <mergeCell ref="B80:B83"/>
    <mergeCell ref="C80:C83"/>
    <mergeCell ref="Q80:Q83"/>
    <mergeCell ref="A84:A111"/>
    <mergeCell ref="B84:B87"/>
    <mergeCell ref="C84:C87"/>
    <mergeCell ref="Q84:Q87"/>
    <mergeCell ref="B88:B91"/>
    <mergeCell ref="C88:C91"/>
    <mergeCell ref="B66:B70"/>
    <mergeCell ref="C66:C70"/>
    <mergeCell ref="B71:B75"/>
    <mergeCell ref="C71:C75"/>
    <mergeCell ref="B76:B79"/>
    <mergeCell ref="C76:C79"/>
    <mergeCell ref="B47:B50"/>
    <mergeCell ref="C47:C50"/>
    <mergeCell ref="A51:A79"/>
    <mergeCell ref="B51:B55"/>
    <mergeCell ref="C51:C55"/>
    <mergeCell ref="Q51:Q54"/>
    <mergeCell ref="B56:B60"/>
    <mergeCell ref="C56:C60"/>
    <mergeCell ref="B61:B65"/>
    <mergeCell ref="C61:C65"/>
    <mergeCell ref="B35:B38"/>
    <mergeCell ref="C35:C38"/>
    <mergeCell ref="B39:B42"/>
    <mergeCell ref="C39:C42"/>
    <mergeCell ref="B43:B46"/>
    <mergeCell ref="C43:C46"/>
    <mergeCell ref="C19:C22"/>
    <mergeCell ref="B23:B26"/>
    <mergeCell ref="C23:C26"/>
    <mergeCell ref="B27:B30"/>
    <mergeCell ref="C27:C30"/>
    <mergeCell ref="B31:B34"/>
    <mergeCell ref="C31:C34"/>
    <mergeCell ref="Q4:Q5"/>
    <mergeCell ref="A7:A50"/>
    <mergeCell ref="B7:B10"/>
    <mergeCell ref="C7:C10"/>
    <mergeCell ref="Q7:Q10"/>
    <mergeCell ref="B11:B14"/>
    <mergeCell ref="C11:C14"/>
    <mergeCell ref="B15:B18"/>
    <mergeCell ref="C15:C18"/>
    <mergeCell ref="B19:B22"/>
    <mergeCell ref="A1:Q1"/>
    <mergeCell ref="A2:Q2"/>
    <mergeCell ref="A4:A5"/>
    <mergeCell ref="B4:B5"/>
    <mergeCell ref="C4:C5"/>
    <mergeCell ref="D4:D5"/>
    <mergeCell ref="E4:I4"/>
    <mergeCell ref="J4:L4"/>
    <mergeCell ref="M4:N4"/>
    <mergeCell ref="O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Беседина</cp:lastModifiedBy>
  <cp:lastPrinted>2024-04-05T06:36:59Z</cp:lastPrinted>
  <dcterms:created xsi:type="dcterms:W3CDTF">2016-01-25T11:04:51Z</dcterms:created>
  <dcterms:modified xsi:type="dcterms:W3CDTF">2024-04-05T07:49:08Z</dcterms:modified>
</cp:coreProperties>
</file>