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5075" windowHeight="10785"/>
  </bookViews>
  <sheets>
    <sheet name="R3020" sheetId="14" r:id="rId1"/>
  </sheets>
  <definedNames>
    <definedName name="_xlnm.Print_Area" localSheetId="0">'R3020'!$A$1:$BE$44</definedName>
  </definedNames>
  <calcPr calcId="125725"/>
</workbook>
</file>

<file path=xl/calcChain.xml><?xml version="1.0" encoding="utf-8"?>
<calcChain xmlns="http://schemas.openxmlformats.org/spreadsheetml/2006/main">
  <c r="Q45" i="14"/>
  <c r="AK45"/>
  <c r="BE45"/>
  <c r="B9" l="1"/>
  <c r="B10"/>
  <c r="B11"/>
  <c r="B12"/>
  <c r="B13"/>
  <c r="B14"/>
  <c r="B15"/>
  <c r="B16"/>
  <c r="B17"/>
  <c r="B18"/>
  <c r="B19"/>
  <c r="B20"/>
  <c r="B21"/>
  <c r="B22"/>
  <c r="B23"/>
  <c r="B24"/>
  <c r="B25"/>
  <c r="B26"/>
  <c r="AP42" l="1"/>
  <c r="AP41"/>
  <c r="AP40"/>
  <c r="AP39"/>
  <c r="AP38"/>
  <c r="V42"/>
  <c r="V41"/>
  <c r="V40"/>
  <c r="V39"/>
  <c r="V38"/>
  <c r="AP36"/>
  <c r="AP35"/>
  <c r="AP34"/>
  <c r="AP33"/>
  <c r="AP32"/>
  <c r="AP31"/>
  <c r="AP30"/>
  <c r="AP29"/>
  <c r="AP28"/>
  <c r="AP27"/>
  <c r="AP26"/>
  <c r="AP25"/>
  <c r="AP24"/>
  <c r="AP23"/>
  <c r="AP22"/>
  <c r="AP21"/>
  <c r="AP20"/>
  <c r="AP19"/>
  <c r="AP18"/>
  <c r="AP17"/>
  <c r="AP16"/>
  <c r="AP15"/>
  <c r="AP14"/>
  <c r="AP13"/>
  <c r="AP12"/>
  <c r="AP11"/>
  <c r="AP10"/>
  <c r="AP9"/>
  <c r="V36"/>
  <c r="V35"/>
  <c r="V34"/>
  <c r="V33"/>
  <c r="V32"/>
  <c r="V31"/>
  <c r="V30"/>
  <c r="V29"/>
  <c r="V28"/>
  <c r="V27"/>
  <c r="V26"/>
  <c r="V25"/>
  <c r="V24"/>
  <c r="V23"/>
  <c r="V22"/>
  <c r="V21"/>
  <c r="V20"/>
  <c r="V19"/>
  <c r="V18"/>
  <c r="V17"/>
  <c r="V16"/>
  <c r="V15"/>
  <c r="V14"/>
  <c r="V13"/>
  <c r="V12"/>
  <c r="V11"/>
  <c r="V10"/>
  <c r="V9"/>
  <c r="AS43"/>
  <c r="AR43"/>
  <c r="AQ43"/>
  <c r="AS37"/>
  <c r="AR37"/>
  <c r="AQ37"/>
  <c r="Y43"/>
  <c r="X43"/>
  <c r="W43"/>
  <c r="Y37"/>
  <c r="X37"/>
  <c r="W37"/>
  <c r="B42"/>
  <c r="B41"/>
  <c r="B40"/>
  <c r="B39"/>
  <c r="B38"/>
  <c r="B36"/>
  <c r="B35"/>
  <c r="B34"/>
  <c r="B33"/>
  <c r="B32"/>
  <c r="B31"/>
  <c r="B30"/>
  <c r="B29"/>
  <c r="B28"/>
  <c r="B27"/>
  <c r="E37"/>
  <c r="E43"/>
  <c r="D43"/>
  <c r="D37"/>
  <c r="C43"/>
  <c r="C37"/>
  <c r="W44" l="1"/>
  <c r="AS44"/>
  <c r="X44"/>
  <c r="AR44"/>
  <c r="AQ44"/>
  <c r="V43"/>
  <c r="Y44"/>
  <c r="AP43"/>
  <c r="AP37"/>
  <c r="V37"/>
  <c r="E44"/>
  <c r="D44"/>
  <c r="C44"/>
  <c r="AU44"/>
  <c r="AU43" s="1"/>
  <c r="AT44"/>
  <c r="AT39" s="1"/>
  <c r="AX43"/>
  <c r="AV43"/>
  <c r="AV42"/>
  <c r="AV41"/>
  <c r="AV40"/>
  <c r="AV39"/>
  <c r="AV38"/>
  <c r="AX37"/>
  <c r="AV37"/>
  <c r="AV36"/>
  <c r="AV35"/>
  <c r="AV34"/>
  <c r="AV33"/>
  <c r="AV32"/>
  <c r="AV31"/>
  <c r="AV30"/>
  <c r="AV29"/>
  <c r="AV28"/>
  <c r="AV27"/>
  <c r="AV26"/>
  <c r="AV25"/>
  <c r="AV24"/>
  <c r="AV23"/>
  <c r="AV22"/>
  <c r="AV21"/>
  <c r="AV20"/>
  <c r="AV19"/>
  <c r="AV18"/>
  <c r="AV17"/>
  <c r="AV16"/>
  <c r="AV15"/>
  <c r="AV14"/>
  <c r="AV13"/>
  <c r="AV12"/>
  <c r="AV11"/>
  <c r="AV10"/>
  <c r="AV9"/>
  <c r="AA44"/>
  <c r="AA43" s="1"/>
  <c r="Z44"/>
  <c r="Z42" s="1"/>
  <c r="AD43"/>
  <c r="AB43"/>
  <c r="AB42"/>
  <c r="AB41"/>
  <c r="AB40"/>
  <c r="AB39"/>
  <c r="AB38"/>
  <c r="AD37"/>
  <c r="AB37"/>
  <c r="AB36"/>
  <c r="AB35"/>
  <c r="AB34"/>
  <c r="AB33"/>
  <c r="AB32"/>
  <c r="AB31"/>
  <c r="AB30"/>
  <c r="AB29"/>
  <c r="AB28"/>
  <c r="AB27"/>
  <c r="AB26"/>
  <c r="AB25"/>
  <c r="AB24"/>
  <c r="AB23"/>
  <c r="AB22"/>
  <c r="AB21"/>
  <c r="AB20"/>
  <c r="AB19"/>
  <c r="AB18"/>
  <c r="AB17"/>
  <c r="AB16"/>
  <c r="AB15"/>
  <c r="AB14"/>
  <c r="AB13"/>
  <c r="AB12"/>
  <c r="AB11"/>
  <c r="AB10"/>
  <c r="AB9"/>
  <c r="V44" l="1"/>
  <c r="AP44"/>
  <c r="AX44"/>
  <c r="Z15"/>
  <c r="Z10"/>
  <c r="Z13"/>
  <c r="AA17"/>
  <c r="AA20"/>
  <c r="AA41"/>
  <c r="Z38"/>
  <c r="AA14"/>
  <c r="Z12"/>
  <c r="Z22"/>
  <c r="Z29"/>
  <c r="Z17"/>
  <c r="AA22"/>
  <c r="AA9"/>
  <c r="AU17"/>
  <c r="AA33"/>
  <c r="Z14"/>
  <c r="Z31"/>
  <c r="Z34"/>
  <c r="AT17"/>
  <c r="AA36"/>
  <c r="AA12"/>
  <c r="Z20"/>
  <c r="AA29"/>
  <c r="AA13"/>
  <c r="AA21"/>
  <c r="AT29"/>
  <c r="AT14"/>
  <c r="AT32"/>
  <c r="AT42"/>
  <c r="AU25"/>
  <c r="AT16"/>
  <c r="AT22"/>
  <c r="AT25"/>
  <c r="AT13"/>
  <c r="AU9"/>
  <c r="AU33"/>
  <c r="AT9"/>
  <c r="AU15"/>
  <c r="AT21"/>
  <c r="AT24"/>
  <c r="AT30"/>
  <c r="AT33"/>
  <c r="Z43"/>
  <c r="AA25"/>
  <c r="Z28"/>
  <c r="Z30"/>
  <c r="Z37"/>
  <c r="Z25"/>
  <c r="Z32"/>
  <c r="Z26"/>
  <c r="Z41"/>
  <c r="Z9"/>
  <c r="Z16"/>
  <c r="Z21"/>
  <c r="Z23"/>
  <c r="Z33"/>
  <c r="AD44"/>
  <c r="Z18"/>
  <c r="AA28"/>
  <c r="AA30"/>
  <c r="AU10"/>
  <c r="AU26"/>
  <c r="AU34"/>
  <c r="AU37"/>
  <c r="AT12"/>
  <c r="AU13"/>
  <c r="AT20"/>
  <c r="AU21"/>
  <c r="AT28"/>
  <c r="AU29"/>
  <c r="AT36"/>
  <c r="AT40"/>
  <c r="AU41"/>
  <c r="AT43"/>
  <c r="AU14"/>
  <c r="AU22"/>
  <c r="AU30"/>
  <c r="AT41"/>
  <c r="AU42"/>
  <c r="AU23"/>
  <c r="AU31"/>
  <c r="AT15"/>
  <c r="AU16"/>
  <c r="AT23"/>
  <c r="AU24"/>
  <c r="AT31"/>
  <c r="AU32"/>
  <c r="AT10"/>
  <c r="AU11"/>
  <c r="AT18"/>
  <c r="AU19"/>
  <c r="AT26"/>
  <c r="AU27"/>
  <c r="AT34"/>
  <c r="AU35"/>
  <c r="AT37"/>
  <c r="AT38"/>
  <c r="AU39"/>
  <c r="AW39" s="1"/>
  <c r="AU18"/>
  <c r="AU38"/>
  <c r="AT11"/>
  <c r="AU12"/>
  <c r="AT19"/>
  <c r="AU20"/>
  <c r="AT27"/>
  <c r="AU28"/>
  <c r="AT35"/>
  <c r="AU36"/>
  <c r="AU40"/>
  <c r="Z36"/>
  <c r="Z24"/>
  <c r="Z19"/>
  <c r="Z35"/>
  <c r="Z39"/>
  <c r="Z11"/>
  <c r="Z27"/>
  <c r="Z40"/>
  <c r="AA15"/>
  <c r="AA23"/>
  <c r="AA31"/>
  <c r="AA42"/>
  <c r="AC42" s="1"/>
  <c r="AA16"/>
  <c r="AA24"/>
  <c r="AA32"/>
  <c r="AA10"/>
  <c r="AA18"/>
  <c r="AA26"/>
  <c r="AA34"/>
  <c r="AA37"/>
  <c r="AA38"/>
  <c r="AA11"/>
  <c r="AA19"/>
  <c r="AA27"/>
  <c r="AA35"/>
  <c r="AA39"/>
  <c r="AA40"/>
  <c r="BB39" l="1"/>
  <c r="BF39" s="1"/>
  <c r="AH42"/>
  <c r="AL42" s="1"/>
  <c r="AC36"/>
  <c r="AC21"/>
  <c r="AC24"/>
  <c r="AC22"/>
  <c r="AC12"/>
  <c r="AC25"/>
  <c r="AC32"/>
  <c r="AC19"/>
  <c r="AC30"/>
  <c r="AC14"/>
  <c r="AC38"/>
  <c r="AC15"/>
  <c r="AC23"/>
  <c r="AC33"/>
  <c r="AC31"/>
  <c r="AC29"/>
  <c r="AC35"/>
  <c r="AC34"/>
  <c r="AC17"/>
  <c r="AC10"/>
  <c r="AC13"/>
  <c r="AC18"/>
  <c r="AC27"/>
  <c r="AC26"/>
  <c r="AC11"/>
  <c r="AC16"/>
  <c r="AC28"/>
  <c r="AC20"/>
  <c r="AC9"/>
  <c r="AW22"/>
  <c r="AW25"/>
  <c r="AW34"/>
  <c r="AW18"/>
  <c r="AW17"/>
  <c r="AW32"/>
  <c r="AW20"/>
  <c r="AW10"/>
  <c r="AW23"/>
  <c r="AW13"/>
  <c r="AC41"/>
  <c r="AW21"/>
  <c r="AW16"/>
  <c r="AW26"/>
  <c r="AW19"/>
  <c r="AW42"/>
  <c r="AW12"/>
  <c r="AW30"/>
  <c r="AW9"/>
  <c r="AW24"/>
  <c r="AE42"/>
  <c r="AF42" s="1"/>
  <c r="AY39"/>
  <c r="AZ39" s="1"/>
  <c r="AW15"/>
  <c r="AW14"/>
  <c r="AW29"/>
  <c r="AC40"/>
  <c r="AW38"/>
  <c r="AW11"/>
  <c r="AW31"/>
  <c r="AW41"/>
  <c r="AW33"/>
  <c r="AW36"/>
  <c r="AW40"/>
  <c r="AW27"/>
  <c r="AW35"/>
  <c r="BB35" s="1"/>
  <c r="AW28"/>
  <c r="AC39"/>
  <c r="AH32" l="1"/>
  <c r="AG32" s="1"/>
  <c r="BB33"/>
  <c r="BA33" s="1"/>
  <c r="BB27"/>
  <c r="BF27" s="1"/>
  <c r="AH40"/>
  <c r="AG40" s="1"/>
  <c r="BB14"/>
  <c r="BA14" s="1"/>
  <c r="BB36"/>
  <c r="BA36" s="1"/>
  <c r="BB40"/>
  <c r="BB11"/>
  <c r="BA11" s="1"/>
  <c r="AH24"/>
  <c r="AL24" s="1"/>
  <c r="BB41"/>
  <c r="BA41" s="1"/>
  <c r="BB28"/>
  <c r="BF28" s="1"/>
  <c r="AH39"/>
  <c r="AY42"/>
  <c r="AZ42" s="1"/>
  <c r="BB42"/>
  <c r="BF42" s="1"/>
  <c r="AY10"/>
  <c r="AZ10" s="1"/>
  <c r="BB10"/>
  <c r="BF10" s="1"/>
  <c r="AE9"/>
  <c r="AF9" s="1"/>
  <c r="AH9"/>
  <c r="AH13"/>
  <c r="AL13" s="1"/>
  <c r="AH23"/>
  <c r="AE12"/>
  <c r="AF12" s="1"/>
  <c r="AH12"/>
  <c r="BA39"/>
  <c r="AH18"/>
  <c r="AL18" s="1"/>
  <c r="AH33"/>
  <c r="AL33" s="1"/>
  <c r="AH25"/>
  <c r="AL25" s="1"/>
  <c r="BB15"/>
  <c r="BF15" s="1"/>
  <c r="BB30"/>
  <c r="AY13"/>
  <c r="AZ13" s="1"/>
  <c r="BB13"/>
  <c r="BF13" s="1"/>
  <c r="BB25"/>
  <c r="AH27"/>
  <c r="AL27" s="1"/>
  <c r="AH31"/>
  <c r="AG42"/>
  <c r="BB23"/>
  <c r="BF23" s="1"/>
  <c r="BB29"/>
  <c r="BF29" s="1"/>
  <c r="BB9"/>
  <c r="BA9" s="1"/>
  <c r="AE41"/>
  <c r="AF41" s="1"/>
  <c r="AH41"/>
  <c r="AL41" s="1"/>
  <c r="AY34"/>
  <c r="AZ34" s="1"/>
  <c r="BB34"/>
  <c r="BF34" s="1"/>
  <c r="AE26"/>
  <c r="AF26" s="1"/>
  <c r="AH26"/>
  <c r="AL26" s="1"/>
  <c r="AH29"/>
  <c r="AL29" s="1"/>
  <c r="AH19"/>
  <c r="AL19" s="1"/>
  <c r="BB22"/>
  <c r="BB24"/>
  <c r="BF24" s="1"/>
  <c r="BB21"/>
  <c r="BF21" s="1"/>
  <c r="AY18"/>
  <c r="AZ18" s="1"/>
  <c r="BB18"/>
  <c r="BF18" s="1"/>
  <c r="AH11"/>
  <c r="AL11" s="1"/>
  <c r="AH35"/>
  <c r="AL35" s="1"/>
  <c r="AE30"/>
  <c r="AF30" s="1"/>
  <c r="AH30"/>
  <c r="AH36"/>
  <c r="BB12"/>
  <c r="BA35"/>
  <c r="BF35"/>
  <c r="BB38"/>
  <c r="BB16"/>
  <c r="BB17"/>
  <c r="AH16"/>
  <c r="AH34"/>
  <c r="AL34" s="1"/>
  <c r="AH14"/>
  <c r="AH21"/>
  <c r="AL21" s="1"/>
  <c r="BF11"/>
  <c r="AY26"/>
  <c r="AZ26" s="1"/>
  <c r="BB26"/>
  <c r="BF26" s="1"/>
  <c r="AH28"/>
  <c r="AH17"/>
  <c r="AL17" s="1"/>
  <c r="AH38"/>
  <c r="BA40"/>
  <c r="BF40"/>
  <c r="BB32"/>
  <c r="AG39"/>
  <c r="AL39"/>
  <c r="BB31"/>
  <c r="BF31" s="1"/>
  <c r="BB19"/>
  <c r="BB20"/>
  <c r="AH20"/>
  <c r="AH10"/>
  <c r="AL10" s="1"/>
  <c r="AE15"/>
  <c r="AF15" s="1"/>
  <c r="AH15"/>
  <c r="AH22"/>
  <c r="AE38"/>
  <c r="AF38" s="1"/>
  <c r="AY23"/>
  <c r="AZ23" s="1"/>
  <c r="AE10"/>
  <c r="AF10" s="1"/>
  <c r="AE31"/>
  <c r="AF31" s="1"/>
  <c r="AY32"/>
  <c r="AZ32" s="1"/>
  <c r="AE21"/>
  <c r="AF21" s="1"/>
  <c r="AE17"/>
  <c r="AF17" s="1"/>
  <c r="AE25"/>
  <c r="AF25" s="1"/>
  <c r="AY22"/>
  <c r="AZ22" s="1"/>
  <c r="AE23"/>
  <c r="AF23" s="1"/>
  <c r="AE22"/>
  <c r="AF22" s="1"/>
  <c r="AE20"/>
  <c r="AF20" s="1"/>
  <c r="AE14"/>
  <c r="AF14" s="1"/>
  <c r="AY20"/>
  <c r="AZ20" s="1"/>
  <c r="AY24"/>
  <c r="AZ24" s="1"/>
  <c r="AE28"/>
  <c r="AF28" s="1"/>
  <c r="AY17"/>
  <c r="AZ17" s="1"/>
  <c r="AE16"/>
  <c r="AF16" s="1"/>
  <c r="AY21"/>
  <c r="AZ21" s="1"/>
  <c r="AE13"/>
  <c r="AF13" s="1"/>
  <c r="AE34"/>
  <c r="AF34" s="1"/>
  <c r="AE33"/>
  <c r="AF33" s="1"/>
  <c r="AY25"/>
  <c r="AZ25" s="1"/>
  <c r="AE36"/>
  <c r="AF36" s="1"/>
  <c r="AY19"/>
  <c r="AZ19" s="1"/>
  <c r="AE29"/>
  <c r="AF29" s="1"/>
  <c r="AY16"/>
  <c r="AZ16" s="1"/>
  <c r="AY12"/>
  <c r="AZ12" s="1"/>
  <c r="AY9"/>
  <c r="AZ9" s="1"/>
  <c r="AY30"/>
  <c r="AZ30" s="1"/>
  <c r="AE11"/>
  <c r="AF11" s="1"/>
  <c r="AE39"/>
  <c r="AF39" s="1"/>
  <c r="AE24"/>
  <c r="AF24" s="1"/>
  <c r="AY40"/>
  <c r="AZ40" s="1"/>
  <c r="AE35"/>
  <c r="AF35" s="1"/>
  <c r="AY29"/>
  <c r="AZ29" s="1"/>
  <c r="AE27"/>
  <c r="AF27" s="1"/>
  <c r="AY27"/>
  <c r="AZ27" s="1"/>
  <c r="AW43"/>
  <c r="AY11"/>
  <c r="AZ11" s="1"/>
  <c r="AE18"/>
  <c r="AF18" s="1"/>
  <c r="AY15"/>
  <c r="AZ15" s="1"/>
  <c r="AY31"/>
  <c r="AZ31" s="1"/>
  <c r="AY14"/>
  <c r="AZ14" s="1"/>
  <c r="AE32"/>
  <c r="AF32" s="1"/>
  <c r="AY28"/>
  <c r="AZ28" s="1"/>
  <c r="AY36"/>
  <c r="AZ36" s="1"/>
  <c r="AY35"/>
  <c r="AZ35" s="1"/>
  <c r="AY41"/>
  <c r="AZ41" s="1"/>
  <c r="AE19"/>
  <c r="AF19" s="1"/>
  <c r="AY33"/>
  <c r="AZ33" s="1"/>
  <c r="AE40"/>
  <c r="AF40" s="1"/>
  <c r="AY38"/>
  <c r="AZ38" s="1"/>
  <c r="AW37"/>
  <c r="AC43"/>
  <c r="AC37"/>
  <c r="AL40" l="1"/>
  <c r="AG41"/>
  <c r="BF14"/>
  <c r="BF36"/>
  <c r="BA27"/>
  <c r="AG29"/>
  <c r="BF41"/>
  <c r="BA29"/>
  <c r="BA31"/>
  <c r="AG18"/>
  <c r="BF33"/>
  <c r="BA28"/>
  <c r="BA26"/>
  <c r="BA10"/>
  <c r="AL32"/>
  <c r="AG27"/>
  <c r="BA42"/>
  <c r="BA34"/>
  <c r="AG24"/>
  <c r="AG26"/>
  <c r="BA15"/>
  <c r="AG20"/>
  <c r="AL20"/>
  <c r="AG14"/>
  <c r="AL14"/>
  <c r="BA30"/>
  <c r="BF30"/>
  <c r="AH37"/>
  <c r="AL9"/>
  <c r="AG17"/>
  <c r="AG11"/>
  <c r="AG19"/>
  <c r="BA17"/>
  <c r="BF17"/>
  <c r="BA12"/>
  <c r="BF12"/>
  <c r="AG31"/>
  <c r="AL31"/>
  <c r="BB37"/>
  <c r="BF9"/>
  <c r="AG10"/>
  <c r="AG21"/>
  <c r="AG35"/>
  <c r="BA21"/>
  <c r="BA13"/>
  <c r="AG13"/>
  <c r="AH43"/>
  <c r="AL38"/>
  <c r="AG16"/>
  <c r="AL16"/>
  <c r="BA22"/>
  <c r="BF22"/>
  <c r="BA19"/>
  <c r="BF19"/>
  <c r="BB43"/>
  <c r="BF38"/>
  <c r="AG38"/>
  <c r="AG33"/>
  <c r="AG15"/>
  <c r="AL15"/>
  <c r="AG30"/>
  <c r="AL30"/>
  <c r="BA25"/>
  <c r="BF25"/>
  <c r="AG23"/>
  <c r="AL23"/>
  <c r="AG34"/>
  <c r="BA38"/>
  <c r="BA18"/>
  <c r="BA20"/>
  <c r="BF20"/>
  <c r="BA32"/>
  <c r="BF32"/>
  <c r="AG28"/>
  <c r="AL28"/>
  <c r="AG22"/>
  <c r="AL22"/>
  <c r="BA16"/>
  <c r="BF16"/>
  <c r="AG36"/>
  <c r="AL36"/>
  <c r="AG12"/>
  <c r="AL12"/>
  <c r="BA24"/>
  <c r="BA23"/>
  <c r="AG25"/>
  <c r="AG9"/>
  <c r="AW44"/>
  <c r="BC46" s="1"/>
  <c r="AZ43"/>
  <c r="AE37"/>
  <c r="AF37"/>
  <c r="AZ37"/>
  <c r="AY37"/>
  <c r="AE43"/>
  <c r="AF43"/>
  <c r="AY43"/>
  <c r="AC44"/>
  <c r="AI46" s="1"/>
  <c r="AL43" l="1"/>
  <c r="AG43"/>
  <c r="BF43"/>
  <c r="BA43"/>
  <c r="BB44"/>
  <c r="BA37"/>
  <c r="AI35"/>
  <c r="AJ35" s="1"/>
  <c r="AK35" s="1"/>
  <c r="AI42"/>
  <c r="AJ42" s="1"/>
  <c r="AK42" s="1"/>
  <c r="AI26"/>
  <c r="AJ26" s="1"/>
  <c r="AK26" s="1"/>
  <c r="AI16"/>
  <c r="AI28"/>
  <c r="AJ28" s="1"/>
  <c r="AK28" s="1"/>
  <c r="AI39"/>
  <c r="AI10"/>
  <c r="AJ10" s="1"/>
  <c r="AK10" s="1"/>
  <c r="AI13"/>
  <c r="AJ13" s="1"/>
  <c r="AK13" s="1"/>
  <c r="AI38"/>
  <c r="AI22"/>
  <c r="AJ22" s="1"/>
  <c r="AK22" s="1"/>
  <c r="AI34"/>
  <c r="AJ34" s="1"/>
  <c r="AK34" s="1"/>
  <c r="AI31"/>
  <c r="AI19"/>
  <c r="AJ19" s="1"/>
  <c r="AK19" s="1"/>
  <c r="AI20"/>
  <c r="AJ20" s="1"/>
  <c r="AK20" s="1"/>
  <c r="AI14"/>
  <c r="AJ14" s="1"/>
  <c r="AK14" s="1"/>
  <c r="AI27"/>
  <c r="AJ27" s="1"/>
  <c r="AK27" s="1"/>
  <c r="AI29"/>
  <c r="AI36"/>
  <c r="AJ36" s="1"/>
  <c r="AK36" s="1"/>
  <c r="AI12"/>
  <c r="AJ12" s="1"/>
  <c r="AK12" s="1"/>
  <c r="AI25"/>
  <c r="AJ25" s="1"/>
  <c r="AK25" s="1"/>
  <c r="AI30"/>
  <c r="AJ30" s="1"/>
  <c r="AK30" s="1"/>
  <c r="AI33"/>
  <c r="AJ33" s="1"/>
  <c r="AK33" s="1"/>
  <c r="AI23"/>
  <c r="AJ23" s="1"/>
  <c r="AK23" s="1"/>
  <c r="AI11"/>
  <c r="AJ11" s="1"/>
  <c r="AK11" s="1"/>
  <c r="AI41"/>
  <c r="AJ41" s="1"/>
  <c r="AK41" s="1"/>
  <c r="AI17"/>
  <c r="AJ17" s="1"/>
  <c r="AK17" s="1"/>
  <c r="AI15"/>
  <c r="AJ15" s="1"/>
  <c r="AK15" s="1"/>
  <c r="AI9"/>
  <c r="AI18"/>
  <c r="AJ18" s="1"/>
  <c r="AK18" s="1"/>
  <c r="AI40"/>
  <c r="AI21"/>
  <c r="AJ21" s="1"/>
  <c r="AK21" s="1"/>
  <c r="AI24"/>
  <c r="AI32"/>
  <c r="BC35"/>
  <c r="BD35" s="1"/>
  <c r="BE35" s="1"/>
  <c r="BC39"/>
  <c r="BC14"/>
  <c r="BD14" s="1"/>
  <c r="BE14" s="1"/>
  <c r="BC12"/>
  <c r="BD12" s="1"/>
  <c r="BE12" s="1"/>
  <c r="BC9"/>
  <c r="BC17"/>
  <c r="BD17" s="1"/>
  <c r="BE17" s="1"/>
  <c r="BC40"/>
  <c r="BC32"/>
  <c r="BC30"/>
  <c r="BD30" s="1"/>
  <c r="BE30" s="1"/>
  <c r="BC16"/>
  <c r="BC26"/>
  <c r="BD26" s="1"/>
  <c r="BE26" s="1"/>
  <c r="BC28"/>
  <c r="BD28" s="1"/>
  <c r="BE28" s="1"/>
  <c r="BC20"/>
  <c r="BD20" s="1"/>
  <c r="BE20" s="1"/>
  <c r="BC15"/>
  <c r="BD15" s="1"/>
  <c r="BE15" s="1"/>
  <c r="BC33"/>
  <c r="BD33" s="1"/>
  <c r="BE33" s="1"/>
  <c r="BC11"/>
  <c r="BD11" s="1"/>
  <c r="BE11" s="1"/>
  <c r="BC13"/>
  <c r="BD13" s="1"/>
  <c r="BE13" s="1"/>
  <c r="BC34"/>
  <c r="BD34" s="1"/>
  <c r="BE34" s="1"/>
  <c r="BC38"/>
  <c r="BC36"/>
  <c r="BD36" s="1"/>
  <c r="BE36" s="1"/>
  <c r="BC19"/>
  <c r="BD19" s="1"/>
  <c r="BE19" s="1"/>
  <c r="BC24"/>
  <c r="BC23"/>
  <c r="BD23" s="1"/>
  <c r="BE23" s="1"/>
  <c r="BC25"/>
  <c r="BD25" s="1"/>
  <c r="BE25" s="1"/>
  <c r="BC10"/>
  <c r="BD10" s="1"/>
  <c r="BE10" s="1"/>
  <c r="BC41"/>
  <c r="BD41" s="1"/>
  <c r="BE41" s="1"/>
  <c r="BC31"/>
  <c r="BD31" s="1"/>
  <c r="BE31" s="1"/>
  <c r="BC21"/>
  <c r="BD21" s="1"/>
  <c r="BE21" s="1"/>
  <c r="BC27"/>
  <c r="BD27" s="1"/>
  <c r="BE27" s="1"/>
  <c r="BC18"/>
  <c r="BC22"/>
  <c r="BD22" s="1"/>
  <c r="BE22" s="1"/>
  <c r="BC29"/>
  <c r="BD29" s="1"/>
  <c r="BE29" s="1"/>
  <c r="BC42"/>
  <c r="BD42" s="1"/>
  <c r="BE42" s="1"/>
  <c r="BF37"/>
  <c r="AG37"/>
  <c r="AG44" s="1"/>
  <c r="AJ46" s="1"/>
  <c r="AH44"/>
  <c r="AL37"/>
  <c r="AL44" s="1"/>
  <c r="AZ44"/>
  <c r="AE44"/>
  <c r="AF44"/>
  <c r="AY44"/>
  <c r="BF45" l="1"/>
  <c r="AL45"/>
  <c r="BF44"/>
  <c r="BA44"/>
  <c r="BD46" s="1"/>
  <c r="AJ24"/>
  <c r="AK24" s="1"/>
  <c r="BD32"/>
  <c r="BE32" s="1"/>
  <c r="BD40"/>
  <c r="BE40" s="1"/>
  <c r="AJ29"/>
  <c r="AK29" s="1"/>
  <c r="BD16"/>
  <c r="BE16" s="1"/>
  <c r="BD39"/>
  <c r="BE39" s="1"/>
  <c r="BD38"/>
  <c r="BC43"/>
  <c r="AI37"/>
  <c r="AJ9"/>
  <c r="AK9" s="1"/>
  <c r="AJ31"/>
  <c r="AK31" s="1"/>
  <c r="AJ16"/>
  <c r="AK16" s="1"/>
  <c r="AJ38"/>
  <c r="AI43"/>
  <c r="AJ32"/>
  <c r="AK32" s="1"/>
  <c r="BC37"/>
  <c r="BD9"/>
  <c r="AJ40"/>
  <c r="AK40" s="1"/>
  <c r="AJ39"/>
  <c r="AK39" s="1"/>
  <c r="BD18"/>
  <c r="BE18" s="1"/>
  <c r="BD24"/>
  <c r="BE24" s="1"/>
  <c r="G44"/>
  <c r="G43" s="1"/>
  <c r="F44"/>
  <c r="J43"/>
  <c r="H43"/>
  <c r="H42"/>
  <c r="H41"/>
  <c r="H40"/>
  <c r="H39"/>
  <c r="H38"/>
  <c r="J37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B37"/>
  <c r="BC44" l="1"/>
  <c r="AK37"/>
  <c r="BD37"/>
  <c r="BE38"/>
  <c r="BE43" s="1"/>
  <c r="BD43"/>
  <c r="BE9"/>
  <c r="BE37" s="1"/>
  <c r="AJ43"/>
  <c r="AI44"/>
  <c r="AK38"/>
  <c r="AK43" s="1"/>
  <c r="AJ37"/>
  <c r="AJ44" s="1"/>
  <c r="F43"/>
  <c r="F14"/>
  <c r="F26"/>
  <c r="F19"/>
  <c r="F11"/>
  <c r="F16"/>
  <c r="F10"/>
  <c r="F22"/>
  <c r="F12"/>
  <c r="F15"/>
  <c r="F9"/>
  <c r="F17"/>
  <c r="F20"/>
  <c r="F13"/>
  <c r="F21"/>
  <c r="F24"/>
  <c r="F18"/>
  <c r="G23"/>
  <c r="G10"/>
  <c r="G12"/>
  <c r="G14"/>
  <c r="G16"/>
  <c r="G18"/>
  <c r="G20"/>
  <c r="G22"/>
  <c r="G24"/>
  <c r="G9"/>
  <c r="G11"/>
  <c r="G13"/>
  <c r="G15"/>
  <c r="G17"/>
  <c r="G19"/>
  <c r="G21"/>
  <c r="F23"/>
  <c r="F25"/>
  <c r="F28"/>
  <c r="F30"/>
  <c r="F27"/>
  <c r="F33"/>
  <c r="F29"/>
  <c r="F31"/>
  <c r="F40"/>
  <c r="F32"/>
  <c r="F35"/>
  <c r="J44"/>
  <c r="G40"/>
  <c r="F34"/>
  <c r="F38"/>
  <c r="G25"/>
  <c r="G27"/>
  <c r="G29"/>
  <c r="F36"/>
  <c r="F37"/>
  <c r="G39"/>
  <c r="G33"/>
  <c r="F39"/>
  <c r="F41"/>
  <c r="G26"/>
  <c r="G28"/>
  <c r="G30"/>
  <c r="G31"/>
  <c r="G36"/>
  <c r="G37"/>
  <c r="G34"/>
  <c r="G41"/>
  <c r="G38"/>
  <c r="G32"/>
  <c r="G35"/>
  <c r="G42"/>
  <c r="F42"/>
  <c r="BD44" l="1"/>
  <c r="AK44"/>
  <c r="BE44"/>
  <c r="I38"/>
  <c r="I42"/>
  <c r="I41"/>
  <c r="I40"/>
  <c r="I39"/>
  <c r="I9"/>
  <c r="I26"/>
  <c r="I13"/>
  <c r="I14"/>
  <c r="I16"/>
  <c r="I11"/>
  <c r="I19"/>
  <c r="I10"/>
  <c r="I22"/>
  <c r="I20"/>
  <c r="I12"/>
  <c r="I15"/>
  <c r="I17"/>
  <c r="I18"/>
  <c r="I24"/>
  <c r="I29"/>
  <c r="I21"/>
  <c r="I23"/>
  <c r="I33"/>
  <c r="I25"/>
  <c r="I35"/>
  <c r="I28"/>
  <c r="I30"/>
  <c r="I27"/>
  <c r="I31"/>
  <c r="I32"/>
  <c r="I36"/>
  <c r="I34"/>
  <c r="N40" l="1"/>
  <c r="R40" s="1"/>
  <c r="N41"/>
  <c r="R41" s="1"/>
  <c r="N39"/>
  <c r="R39" s="1"/>
  <c r="N38"/>
  <c r="N9"/>
  <c r="R9" s="1"/>
  <c r="N32"/>
  <c r="R32" s="1"/>
  <c r="N20"/>
  <c r="R20" s="1"/>
  <c r="N42"/>
  <c r="R42" s="1"/>
  <c r="N12"/>
  <c r="R12" s="1"/>
  <c r="N15"/>
  <c r="R15" s="1"/>
  <c r="N16"/>
  <c r="R16" s="1"/>
  <c r="N25"/>
  <c r="R25" s="1"/>
  <c r="N28"/>
  <c r="R28" s="1"/>
  <c r="N18"/>
  <c r="R18" s="1"/>
  <c r="N11"/>
  <c r="R11" s="1"/>
  <c r="N30"/>
  <c r="R30" s="1"/>
  <c r="N19"/>
  <c r="R19" s="1"/>
  <c r="N27"/>
  <c r="R27" s="1"/>
  <c r="N10"/>
  <c r="R10" s="1"/>
  <c r="N17"/>
  <c r="R17" s="1"/>
  <c r="N29"/>
  <c r="R29" s="1"/>
  <c r="N21"/>
  <c r="R21" s="1"/>
  <c r="N22"/>
  <c r="R22" s="1"/>
  <c r="N34"/>
  <c r="R34" s="1"/>
  <c r="N35"/>
  <c r="R35" s="1"/>
  <c r="N26"/>
  <c r="R26" s="1"/>
  <c r="N14"/>
  <c r="R14" s="1"/>
  <c r="N24"/>
  <c r="R24" s="1"/>
  <c r="N31"/>
  <c r="R31" s="1"/>
  <c r="N23"/>
  <c r="R23" s="1"/>
  <c r="N36"/>
  <c r="R36" s="1"/>
  <c r="N33"/>
  <c r="R33" s="1"/>
  <c r="N13"/>
  <c r="R13" s="1"/>
  <c r="I37"/>
  <c r="K26"/>
  <c r="L26" s="1"/>
  <c r="K13"/>
  <c r="K14"/>
  <c r="K16"/>
  <c r="K11"/>
  <c r="K19"/>
  <c r="K10"/>
  <c r="K22"/>
  <c r="K32"/>
  <c r="K20"/>
  <c r="K12"/>
  <c r="K9"/>
  <c r="K28"/>
  <c r="K29"/>
  <c r="K30"/>
  <c r="K21"/>
  <c r="K36"/>
  <c r="K27"/>
  <c r="K24"/>
  <c r="K34"/>
  <c r="K31"/>
  <c r="K23"/>
  <c r="K33"/>
  <c r="K17"/>
  <c r="K35"/>
  <c r="K25"/>
  <c r="K18"/>
  <c r="K15"/>
  <c r="M25" l="1"/>
  <c r="M34"/>
  <c r="M30"/>
  <c r="M9"/>
  <c r="M11"/>
  <c r="M15"/>
  <c r="M41"/>
  <c r="M12"/>
  <c r="M33"/>
  <c r="M35"/>
  <c r="M13"/>
  <c r="M18"/>
  <c r="M24"/>
  <c r="M19"/>
  <c r="M39"/>
  <c r="M28"/>
  <c r="M10"/>
  <c r="M29"/>
  <c r="M21"/>
  <c r="M17"/>
  <c r="M31"/>
  <c r="M26"/>
  <c r="M27"/>
  <c r="M40"/>
  <c r="N43"/>
  <c r="R38"/>
  <c r="R43" s="1"/>
  <c r="M22"/>
  <c r="M32"/>
  <c r="M14"/>
  <c r="M23"/>
  <c r="M42"/>
  <c r="M38"/>
  <c r="M16"/>
  <c r="M36"/>
  <c r="M20"/>
  <c r="R37"/>
  <c r="N37"/>
  <c r="L14"/>
  <c r="L10"/>
  <c r="L13"/>
  <c r="L16"/>
  <c r="L11"/>
  <c r="L19"/>
  <c r="L22"/>
  <c r="L20"/>
  <c r="L32"/>
  <c r="L30"/>
  <c r="L12"/>
  <c r="L9"/>
  <c r="L23"/>
  <c r="L21"/>
  <c r="L18"/>
  <c r="L24"/>
  <c r="L36"/>
  <c r="L25"/>
  <c r="L27"/>
  <c r="L28"/>
  <c r="L34"/>
  <c r="L15"/>
  <c r="L17"/>
  <c r="L33"/>
  <c r="L29"/>
  <c r="L35"/>
  <c r="L31"/>
  <c r="K37"/>
  <c r="M37" l="1"/>
  <c r="N44"/>
  <c r="R45" s="1"/>
  <c r="R44"/>
  <c r="M43"/>
  <c r="L37"/>
  <c r="M44" l="1"/>
  <c r="P46" s="1"/>
  <c r="B43" l="1"/>
  <c r="B44" s="1"/>
  <c r="I43" l="1"/>
  <c r="I44" s="1"/>
  <c r="K40"/>
  <c r="K41"/>
  <c r="K42"/>
  <c r="L42" s="1"/>
  <c r="K38"/>
  <c r="K39"/>
  <c r="O39" l="1"/>
  <c r="P39" s="1"/>
  <c r="Q39" s="1"/>
  <c r="O46"/>
  <c r="O33" s="1"/>
  <c r="O38"/>
  <c r="O17"/>
  <c r="O25"/>
  <c r="O16"/>
  <c r="O24"/>
  <c r="O32"/>
  <c r="O15"/>
  <c r="O23"/>
  <c r="O31"/>
  <c r="O14"/>
  <c r="O22"/>
  <c r="O30"/>
  <c r="O11"/>
  <c r="P11" s="1"/>
  <c r="Q11" s="1"/>
  <c r="O42"/>
  <c r="O13"/>
  <c r="P13" s="1"/>
  <c r="Q13" s="1"/>
  <c r="O21"/>
  <c r="P21" s="1"/>
  <c r="Q21" s="1"/>
  <c r="O29"/>
  <c r="P29" s="1"/>
  <c r="Q29" s="1"/>
  <c r="O9"/>
  <c r="P9" s="1"/>
  <c r="Q9" s="1"/>
  <c r="O19"/>
  <c r="P19" s="1"/>
  <c r="Q19" s="1"/>
  <c r="O12"/>
  <c r="P12" s="1"/>
  <c r="Q12" s="1"/>
  <c r="O20"/>
  <c r="P20" s="1"/>
  <c r="Q20" s="1"/>
  <c r="O28"/>
  <c r="P28" s="1"/>
  <c r="Q28" s="1"/>
  <c r="O36"/>
  <c r="P36" s="1"/>
  <c r="Q36" s="1"/>
  <c r="O35"/>
  <c r="P35" s="1"/>
  <c r="Q35" s="1"/>
  <c r="O27"/>
  <c r="P27" s="1"/>
  <c r="Q27" s="1"/>
  <c r="O10"/>
  <c r="P10" s="1"/>
  <c r="O18"/>
  <c r="P18" s="1"/>
  <c r="Q18" s="1"/>
  <c r="O26"/>
  <c r="P26" s="1"/>
  <c r="Q26" s="1"/>
  <c r="O34"/>
  <c r="P34" s="1"/>
  <c r="Q34" s="1"/>
  <c r="L41"/>
  <c r="L40"/>
  <c r="L39"/>
  <c r="L38"/>
  <c r="K43"/>
  <c r="K44" s="1"/>
  <c r="O41" l="1"/>
  <c r="P41" s="1"/>
  <c r="Q41" s="1"/>
  <c r="O40"/>
  <c r="P15"/>
  <c r="P38"/>
  <c r="Q38" s="1"/>
  <c r="P17"/>
  <c r="Q17" s="1"/>
  <c r="P31"/>
  <c r="Q31" s="1"/>
  <c r="P25"/>
  <c r="Q25" s="1"/>
  <c r="P42"/>
  <c r="Q42" s="1"/>
  <c r="P33"/>
  <c r="Q33" s="1"/>
  <c r="P23"/>
  <c r="Q23" s="1"/>
  <c r="Q10"/>
  <c r="P14"/>
  <c r="Q14" s="1"/>
  <c r="P16"/>
  <c r="Q16" s="1"/>
  <c r="P22"/>
  <c r="Q22" s="1"/>
  <c r="P24"/>
  <c r="Q24" s="1"/>
  <c r="P30"/>
  <c r="Q30" s="1"/>
  <c r="P32"/>
  <c r="Q32" s="1"/>
  <c r="P40"/>
  <c r="Q40" s="1"/>
  <c r="O37"/>
  <c r="L43"/>
  <c r="L44" s="1"/>
  <c r="O43" l="1"/>
  <c r="O44" s="1"/>
  <c r="P37"/>
  <c r="Q15"/>
  <c r="Q37" s="1"/>
  <c r="Q43"/>
  <c r="P43"/>
  <c r="Q44" l="1"/>
  <c r="P44"/>
</calcChain>
</file>

<file path=xl/sharedStrings.xml><?xml version="1.0" encoding="utf-8"?>
<sst xmlns="http://schemas.openxmlformats.org/spreadsheetml/2006/main" count="224" uniqueCount="77">
  <si>
    <t>всего</t>
  </si>
  <si>
    <t>Беловский</t>
  </si>
  <si>
    <t>Б.Солдатский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</si>
  <si>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</si>
  <si>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</si>
  <si>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</si>
  <si>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</si>
  <si>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</si>
  <si>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</si>
  <si>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</si>
  <si>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</si>
  <si>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</si>
  <si>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</si>
  <si>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</si>
  <si>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Медвенский</t>
  </si>
  <si>
    <t>Мантуровский</t>
  </si>
  <si>
    <t>Обоянский</t>
  </si>
  <si>
    <t>Октябрьский</t>
  </si>
  <si>
    <t>Пристенский</t>
  </si>
  <si>
    <t>Поныровский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</si>
  <si>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</si>
  <si>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</si>
  <si>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</si>
  <si>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</si>
  <si>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</si>
  <si>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</si>
  <si>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</si>
  <si>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Черемисин-й</t>
  </si>
  <si>
    <t>Щигровский</t>
  </si>
  <si>
    <t>г.Курчатов</t>
  </si>
  <si>
    <t>г.Железногорск</t>
  </si>
  <si>
    <t>г.Курск</t>
  </si>
  <si>
    <t>г.Льгов</t>
  </si>
  <si>
    <t>г.Щигры</t>
  </si>
  <si>
    <t>ВСЕГО:</t>
  </si>
  <si>
    <t>численность детей, семьи которых имеют право на ежемесячную денежную выплату</t>
  </si>
  <si>
    <t>Всего районы</t>
  </si>
  <si>
    <t>Всего города</t>
  </si>
  <si>
    <t>размер ежемесячной денежной выплаты на ребенка который составляет</t>
  </si>
  <si>
    <t>кбк  1004 03 3 01 R3020</t>
  </si>
  <si>
    <t xml:space="preserve"> 50% величины прожиточного минимума для детей, установленной в Курской области</t>
  </si>
  <si>
    <t>75% величины прожиточного минимума для детей, установленной в Курской области</t>
  </si>
  <si>
    <t xml:space="preserve">величину прожиточного минимума для детей, установленной в Курской области </t>
  </si>
  <si>
    <t>в т.ч. за счет средств областного бюджета</t>
  </si>
  <si>
    <t xml:space="preserve">дополнительная потребность </t>
  </si>
  <si>
    <t xml:space="preserve">потребность                              </t>
  </si>
  <si>
    <r>
      <t>Чi</t>
    </r>
    <r>
      <rPr>
        <b/>
        <vertAlign val="superscript"/>
        <sz val="7"/>
        <rFont val="Times New Roman"/>
        <family val="1"/>
        <charset val="204"/>
      </rPr>
      <t>ЕВ</t>
    </r>
  </si>
  <si>
    <r>
      <t>Чi</t>
    </r>
    <r>
      <rPr>
        <b/>
        <vertAlign val="superscript"/>
        <sz val="7"/>
        <rFont val="Times New Roman"/>
        <family val="1"/>
        <charset val="204"/>
      </rPr>
      <t>ЕВ1</t>
    </r>
  </si>
  <si>
    <r>
      <t>Чi</t>
    </r>
    <r>
      <rPr>
        <b/>
        <vertAlign val="superscript"/>
        <sz val="7"/>
        <rFont val="Times New Roman"/>
        <family val="1"/>
        <charset val="204"/>
      </rPr>
      <t>ЕВ2</t>
    </r>
  </si>
  <si>
    <r>
      <t>Чi</t>
    </r>
    <r>
      <rPr>
        <b/>
        <vertAlign val="superscript"/>
        <sz val="7"/>
        <rFont val="Times New Roman"/>
        <family val="1"/>
        <charset val="204"/>
      </rPr>
      <t>ЕВ3</t>
    </r>
  </si>
  <si>
    <r>
      <t>Н</t>
    </r>
    <r>
      <rPr>
        <b/>
        <vertAlign val="superscript"/>
        <sz val="7"/>
        <rFont val="Times New Roman"/>
        <family val="1"/>
        <charset val="204"/>
      </rPr>
      <t>ЕВ1</t>
    </r>
  </si>
  <si>
    <r>
      <t>Н</t>
    </r>
    <r>
      <rPr>
        <b/>
        <vertAlign val="superscript"/>
        <sz val="7"/>
        <rFont val="Times New Roman"/>
        <family val="1"/>
        <charset val="204"/>
      </rPr>
      <t>ЕВ2</t>
    </r>
  </si>
  <si>
    <r>
      <t>Н</t>
    </r>
    <r>
      <rPr>
        <b/>
        <vertAlign val="superscript"/>
        <sz val="7"/>
        <rFont val="Times New Roman"/>
        <family val="1"/>
        <charset val="204"/>
      </rPr>
      <t>ЕВ3</t>
    </r>
  </si>
  <si>
    <r>
      <t>Сi</t>
    </r>
    <r>
      <rPr>
        <b/>
        <vertAlign val="superscript"/>
        <sz val="7"/>
        <rFont val="Times New Roman"/>
        <family val="1"/>
        <charset val="204"/>
      </rPr>
      <t>ЕВ</t>
    </r>
    <r>
      <rPr>
        <b/>
        <sz val="7"/>
        <rFont val="Times New Roman"/>
        <family val="1"/>
        <charset val="204"/>
      </rPr>
      <t>=(Чi</t>
    </r>
    <r>
      <rPr>
        <b/>
        <vertAlign val="superscript"/>
        <sz val="7"/>
        <rFont val="Times New Roman"/>
        <family val="1"/>
        <charset val="204"/>
      </rPr>
      <t>ЕВ1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ЕВ1</t>
    </r>
    <r>
      <rPr>
        <b/>
        <sz val="7"/>
        <rFont val="Times New Roman"/>
        <family val="1"/>
        <charset val="204"/>
      </rPr>
      <t>+Чi</t>
    </r>
    <r>
      <rPr>
        <b/>
        <vertAlign val="superscript"/>
        <sz val="7"/>
        <rFont val="Times New Roman"/>
        <family val="1"/>
        <charset val="204"/>
      </rPr>
      <t>ЕВ2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ЕВ2</t>
    </r>
    <r>
      <rPr>
        <b/>
        <sz val="7"/>
        <rFont val="Times New Roman"/>
        <family val="1"/>
        <charset val="204"/>
      </rPr>
      <t>+Чi</t>
    </r>
    <r>
      <rPr>
        <b/>
        <vertAlign val="superscript"/>
        <sz val="7"/>
        <rFont val="Times New Roman"/>
        <family val="1"/>
        <charset val="204"/>
      </rPr>
      <t>ЕВ3</t>
    </r>
    <r>
      <rPr>
        <b/>
        <sz val="7"/>
        <rFont val="Times New Roman"/>
        <family val="1"/>
        <charset val="204"/>
      </rPr>
      <t>хН</t>
    </r>
    <r>
      <rPr>
        <b/>
        <vertAlign val="superscript"/>
        <sz val="7"/>
        <rFont val="Times New Roman"/>
        <family val="1"/>
        <charset val="204"/>
      </rPr>
      <t>ЕВ3</t>
    </r>
    <r>
      <rPr>
        <b/>
        <sz val="7"/>
        <rFont val="Times New Roman"/>
        <family val="1"/>
        <charset val="204"/>
      </rPr>
      <t>) х12</t>
    </r>
  </si>
  <si>
    <t>*</t>
  </si>
  <si>
    <t>2022 год</t>
  </si>
  <si>
    <t>**</t>
  </si>
  <si>
    <t>** численность по состоянию на 11/06/2021</t>
  </si>
  <si>
    <t xml:space="preserve">утверждено №60-ЗКО                                об обл.бюджете                    </t>
  </si>
  <si>
    <t>размер среднедушевого дохода семьи, рассчитанный с учетом ежемесячной денежной выплаты на ребенка в возрасте от трех до семи лет включительно в размере 75% величины ПМ для детей, не превышает величину прожиточного минимума на душу населения</t>
  </si>
  <si>
    <t>размер среднедушевого дохода семьи, рассчитанный с учетом ежемесячной денежной выплаты на ребенка в возрасте от трех до семи лет включительно в размере 50% величины ПМ для детей, не превышает величину прожиточного минимума на душу населения</t>
  </si>
  <si>
    <t>размер ежемесячной денежной выплаты на ребенка в возрасте от трех до семи лет включительно составляет 50% величины ПМ для детей</t>
  </si>
  <si>
    <t>2023 год</t>
  </si>
  <si>
    <t>2024 год</t>
  </si>
  <si>
    <r>
      <t xml:space="preserve">* размер прожиточного минимума для детей КО: </t>
    </r>
    <r>
      <rPr>
        <b/>
        <sz val="11"/>
        <rFont val="Times New Roman"/>
        <family val="1"/>
        <charset val="204"/>
      </rPr>
      <t>10 893 руб. - 2022г</t>
    </r>
    <r>
      <rPr>
        <sz val="11"/>
        <rFont val="Times New Roman"/>
        <family val="1"/>
        <charset val="204"/>
      </rPr>
      <t>.;</t>
    </r>
    <r>
      <rPr>
        <b/>
        <sz val="11"/>
        <rFont val="Times New Roman"/>
        <family val="1"/>
        <charset val="204"/>
      </rPr>
      <t xml:space="preserve"> 11 329 руб</t>
    </r>
    <r>
      <rPr>
        <sz val="11"/>
        <rFont val="Times New Roman"/>
        <family val="1"/>
        <charset val="204"/>
      </rPr>
      <t xml:space="preserve">. - 2023г.; </t>
    </r>
    <r>
      <rPr>
        <b/>
        <sz val="11"/>
        <rFont val="Times New Roman"/>
        <family val="1"/>
        <charset val="204"/>
      </rPr>
      <t>11 841 руб</t>
    </r>
    <r>
      <rPr>
        <sz val="11"/>
        <rFont val="Times New Roman"/>
        <family val="1"/>
        <charset val="204"/>
      </rPr>
      <t>. - 2024г.</t>
    </r>
  </si>
  <si>
    <t>фед 87%</t>
  </si>
  <si>
    <t>обл 13%</t>
  </si>
  <si>
    <t>% одобрено от потребности</t>
  </si>
  <si>
    <t>в т.ч.</t>
  </si>
  <si>
    <t>одобрено обл.бюджет</t>
  </si>
  <si>
    <t>выделено</t>
  </si>
  <si>
    <t>в проект</t>
  </si>
  <si>
    <r>
      <t xml:space="preserve">требуемый объем субвенции, предоставляемой бюджетам МО на осуществление ОГП по выплате ежемесячной денежной выплаты на ребенка </t>
    </r>
    <r>
      <rPr>
        <b/>
        <sz val="8"/>
        <rFont val="Times New Roman"/>
        <family val="1"/>
        <charset val="204"/>
      </rPr>
      <t xml:space="preserve"> </t>
    </r>
  </si>
  <si>
    <t>объем субвенции, предоставляемой бюджетам МО на осуществление ОГП по выплате ежемесячной денежной выплаты на ребенка  исходя из объема субсидии из федерального бюджета</t>
  </si>
  <si>
    <t>наименование района</t>
  </si>
  <si>
    <t>Расчет объема субвенции предоставляемой бюджетам муниципальных образований на осуществление отдельных государственных полномочий по выплате ежемесячной денежной выплаты на ребенка в возрасте от трех до семи лет включительно на 2022-2024 годы</t>
  </si>
  <si>
    <t>Приложение № 1.11.12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</si>
</sst>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"/>
    <numFmt numFmtId="167" formatCode="0.00000000000000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 Cyr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vertAlign val="superscript"/>
      <sz val="7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2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E5FF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37" fillId="33" borderId="0" applyNumberFormat="0" applyBorder="0" applyAlignment="0" applyProtection="0"/>
    <xf numFmtId="0" fontId="41" fillId="34" borderId="16" applyNumberFormat="0" applyAlignment="0" applyProtection="0"/>
    <xf numFmtId="0" fontId="43" fillId="35" borderId="19" applyNumberFormat="0" applyAlignment="0" applyProtection="0"/>
    <xf numFmtId="0" fontId="45" fillId="0" borderId="0" applyNumberFormat="0" applyFill="0" applyBorder="0" applyAlignment="0" applyProtection="0"/>
    <xf numFmtId="0" fontId="36" fillId="36" borderId="0" applyNumberFormat="0" applyBorder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9" fillId="37" borderId="16" applyNumberFormat="0" applyAlignment="0" applyProtection="0"/>
    <xf numFmtId="0" fontId="42" fillId="0" borderId="18" applyNumberFormat="0" applyFill="0" applyAlignment="0" applyProtection="0"/>
    <xf numFmtId="0" fontId="38" fillId="38" borderId="0" applyNumberFormat="0" applyBorder="0" applyAlignment="0" applyProtection="0"/>
    <xf numFmtId="0" fontId="1" fillId="39" borderId="20" applyNumberFormat="0" applyFont="0" applyAlignment="0" applyProtection="0"/>
    <xf numFmtId="0" fontId="40" fillId="34" borderId="17" applyNumberFormat="0" applyAlignment="0" applyProtection="0"/>
    <xf numFmtId="0" fontId="48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44" fillId="0" borderId="0" applyNumberForma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7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2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/>
    </xf>
    <xf numFmtId="0" fontId="10" fillId="0" borderId="0" xfId="0" applyFont="1" applyFill="1"/>
    <xf numFmtId="0" fontId="4" fillId="0" borderId="0" xfId="0" applyFont="1" applyFill="1" applyBorder="1" applyAlignment="1">
      <alignment horizontal="left" wrapText="1"/>
    </xf>
    <xf numFmtId="3" fontId="20" fillId="0" borderId="2" xfId="0" applyNumberFormat="1" applyFont="1" applyFill="1" applyBorder="1" applyAlignment="1">
      <alignment horizontal="right"/>
    </xf>
    <xf numFmtId="3" fontId="20" fillId="0" borderId="2" xfId="0" applyNumberFormat="1" applyFont="1" applyFill="1" applyBorder="1"/>
    <xf numFmtId="3" fontId="7" fillId="3" borderId="2" xfId="0" applyNumberFormat="1" applyFont="1" applyFill="1" applyBorder="1" applyAlignment="1">
      <alignment horizontal="right"/>
    </xf>
    <xf numFmtId="3" fontId="7" fillId="3" borderId="2" xfId="1" applyNumberFormat="1" applyFont="1" applyFill="1" applyBorder="1" applyAlignment="1">
      <alignment horizontal="right"/>
    </xf>
    <xf numFmtId="1" fontId="21" fillId="0" borderId="2" xfId="0" applyNumberFormat="1" applyFont="1" applyFill="1" applyBorder="1" applyAlignment="1" applyProtection="1">
      <alignment horizontal="right" wrapText="1"/>
    </xf>
    <xf numFmtId="3" fontId="20" fillId="0" borderId="2" xfId="0" applyNumberFormat="1" applyFont="1" applyFill="1" applyBorder="1" applyAlignment="1"/>
    <xf numFmtId="43" fontId="20" fillId="0" borderId="2" xfId="0" applyNumberFormat="1" applyFont="1" applyFill="1" applyBorder="1"/>
    <xf numFmtId="4" fontId="20" fillId="0" borderId="2" xfId="0" applyNumberFormat="1" applyFont="1" applyFill="1" applyBorder="1" applyAlignment="1"/>
    <xf numFmtId="4" fontId="20" fillId="0" borderId="2" xfId="0" applyNumberFormat="1" applyFont="1" applyFill="1" applyBorder="1" applyAlignment="1">
      <alignment horizontal="center" wrapText="1"/>
    </xf>
    <xf numFmtId="4" fontId="7" fillId="3" borderId="2" xfId="0" applyNumberFormat="1" applyFont="1" applyFill="1" applyBorder="1" applyAlignment="1"/>
    <xf numFmtId="4" fontId="7" fillId="3" borderId="2" xfId="0" applyNumberFormat="1" applyFont="1" applyFill="1" applyBorder="1" applyAlignment="1">
      <alignment horizontal="center" wrapText="1"/>
    </xf>
    <xf numFmtId="4" fontId="23" fillId="6" borderId="2" xfId="1" applyNumberFormat="1" applyFont="1" applyFill="1" applyBorder="1" applyAlignment="1"/>
    <xf numFmtId="4" fontId="23" fillId="6" borderId="2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/>
    <xf numFmtId="3" fontId="20" fillId="3" borderId="2" xfId="0" applyNumberFormat="1" applyFont="1" applyFill="1" applyBorder="1"/>
    <xf numFmtId="0" fontId="2" fillId="3" borderId="0" xfId="0" applyFont="1" applyFill="1"/>
    <xf numFmtId="167" fontId="16" fillId="0" borderId="0" xfId="0" applyNumberFormat="1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wrapText="1"/>
    </xf>
    <xf numFmtId="3" fontId="7" fillId="8" borderId="2" xfId="0" applyNumberFormat="1" applyFont="1" applyFill="1" applyBorder="1" applyAlignment="1">
      <alignment horizontal="right"/>
    </xf>
    <xf numFmtId="3" fontId="7" fillId="8" borderId="2" xfId="1" applyNumberFormat="1" applyFont="1" applyFill="1" applyBorder="1" applyAlignment="1">
      <alignment horizontal="right"/>
    </xf>
    <xf numFmtId="14" fontId="4" fillId="9" borderId="1" xfId="0" applyNumberFormat="1" applyFont="1" applyFill="1" applyBorder="1" applyAlignment="1">
      <alignment wrapText="1"/>
    </xf>
    <xf numFmtId="3" fontId="27" fillId="9" borderId="11" xfId="0" applyNumberFormat="1" applyFont="1" applyFill="1" applyBorder="1" applyAlignment="1">
      <alignment vertical="top" wrapText="1"/>
    </xf>
    <xf numFmtId="3" fontId="7" fillId="9" borderId="2" xfId="0" applyNumberFormat="1" applyFont="1" applyFill="1" applyBorder="1" applyAlignment="1">
      <alignment horizontal="right"/>
    </xf>
    <xf numFmtId="3" fontId="7" fillId="9" borderId="2" xfId="1" applyNumberFormat="1" applyFont="1" applyFill="1" applyBorder="1" applyAlignment="1">
      <alignment horizontal="right"/>
    </xf>
    <xf numFmtId="0" fontId="2" fillId="9" borderId="0" xfId="0" applyFont="1" applyFill="1"/>
    <xf numFmtId="3" fontId="26" fillId="8" borderId="11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1" fillId="3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3" fontId="20" fillId="0" borderId="0" xfId="0" applyNumberFormat="1" applyFont="1" applyFill="1" applyBorder="1" applyAlignment="1">
      <alignment horizontal="right" wrapText="1"/>
    </xf>
    <xf numFmtId="3" fontId="20" fillId="10" borderId="2" xfId="0" applyNumberFormat="1" applyFont="1" applyFill="1" applyBorder="1" applyAlignment="1">
      <alignment horizontal="right"/>
    </xf>
    <xf numFmtId="3" fontId="7" fillId="10" borderId="2" xfId="0" applyNumberFormat="1" applyFont="1" applyFill="1" applyBorder="1" applyAlignment="1">
      <alignment horizontal="right"/>
    </xf>
    <xf numFmtId="3" fontId="7" fillId="10" borderId="2" xfId="1" applyNumberFormat="1" applyFont="1" applyFill="1" applyBorder="1" applyAlignment="1">
      <alignment horizontal="right"/>
    </xf>
    <xf numFmtId="0" fontId="21" fillId="0" borderId="2" xfId="0" applyFont="1" applyBorder="1" applyAlignment="1">
      <alignment horizontal="center"/>
    </xf>
    <xf numFmtId="1" fontId="21" fillId="0" borderId="2" xfId="0" applyNumberFormat="1" applyFont="1" applyBorder="1" applyAlignment="1" applyProtection="1">
      <alignment horizontal="center" wrapText="1"/>
      <protection locked="0"/>
    </xf>
    <xf numFmtId="0" fontId="21" fillId="0" borderId="2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2" xfId="2" applyFont="1" applyBorder="1" applyAlignment="1" applyProtection="1">
      <alignment horizontal="center"/>
      <protection locked="0"/>
    </xf>
    <xf numFmtId="0" fontId="22" fillId="0" borderId="2" xfId="3" applyFont="1" applyBorder="1" applyAlignment="1" applyProtection="1">
      <alignment horizontal="center"/>
      <protection locked="0"/>
    </xf>
    <xf numFmtId="0" fontId="22" fillId="0" borderId="2" xfId="4" applyFont="1" applyBorder="1" applyAlignment="1" applyProtection="1">
      <alignment horizontal="center"/>
      <protection locked="0"/>
    </xf>
    <xf numFmtId="1" fontId="21" fillId="0" borderId="2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2" applyFont="1" applyBorder="1" applyAlignment="1" applyProtection="1">
      <alignment horizontal="center" vertical="center"/>
      <protection locked="0"/>
    </xf>
    <xf numFmtId="0" fontId="22" fillId="0" borderId="2" xfId="3" applyFont="1" applyBorder="1" applyAlignment="1" applyProtection="1">
      <alignment horizontal="center" vertical="center"/>
      <protection locked="0"/>
    </xf>
    <xf numFmtId="0" fontId="22" fillId="0" borderId="2" xfId="4" applyFont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17" fillId="0" borderId="0" xfId="0" applyFont="1" applyBorder="1"/>
    <xf numFmtId="166" fontId="3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3" fontId="7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3" fontId="7" fillId="0" borderId="2" xfId="0" applyNumberFormat="1" applyFont="1" applyFill="1" applyBorder="1" applyAlignment="1"/>
    <xf numFmtId="4" fontId="7" fillId="0" borderId="2" xfId="0" applyNumberFormat="1" applyFont="1" applyFill="1" applyBorder="1" applyAlignment="1"/>
    <xf numFmtId="4" fontId="7" fillId="0" borderId="2" xfId="0" applyNumberFormat="1" applyFont="1" applyFill="1" applyBorder="1" applyAlignment="1">
      <alignment horizontal="center" wrapText="1"/>
    </xf>
    <xf numFmtId="165" fontId="7" fillId="0" borderId="2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center"/>
    </xf>
    <xf numFmtId="164" fontId="21" fillId="0" borderId="2" xfId="1" applyNumberFormat="1" applyFont="1" applyFill="1" applyBorder="1" applyAlignment="1" applyProtection="1">
      <alignment horizontal="right" wrapText="1"/>
    </xf>
    <xf numFmtId="43" fontId="7" fillId="0" borderId="2" xfId="0" applyNumberFormat="1" applyFont="1" applyFill="1" applyBorder="1" applyAlignment="1"/>
    <xf numFmtId="43" fontId="7" fillId="3" borderId="2" xfId="0" applyNumberFormat="1" applyFont="1" applyFill="1" applyBorder="1" applyAlignment="1"/>
    <xf numFmtId="0" fontId="9" fillId="2" borderId="0" xfId="0" applyFont="1" applyFill="1" applyAlignment="1"/>
    <xf numFmtId="0" fontId="4" fillId="0" borderId="2" xfId="0" applyFont="1" applyFill="1" applyBorder="1" applyAlignment="1">
      <alignment horizontal="left"/>
    </xf>
    <xf numFmtId="43" fontId="20" fillId="0" borderId="2" xfId="0" applyNumberFormat="1" applyFont="1" applyFill="1" applyBorder="1" applyAlignment="1"/>
    <xf numFmtId="3" fontId="26" fillId="8" borderId="11" xfId="0" applyNumberFormat="1" applyFont="1" applyFill="1" applyBorder="1" applyAlignment="1">
      <alignment wrapText="1"/>
    </xf>
    <xf numFmtId="3" fontId="20" fillId="3" borderId="2" xfId="0" applyNumberFormat="1" applyFont="1" applyFill="1" applyBorder="1" applyAlignment="1"/>
    <xf numFmtId="3" fontId="27" fillId="9" borderId="11" xfId="0" applyNumberFormat="1" applyFont="1" applyFill="1" applyBorder="1" applyAlignment="1">
      <alignment wrapText="1"/>
    </xf>
    <xf numFmtId="0" fontId="2" fillId="4" borderId="0" xfId="0" applyFont="1" applyFill="1" applyAlignment="1"/>
    <xf numFmtId="0" fontId="21" fillId="0" borderId="2" xfId="2" applyFont="1" applyFill="1" applyBorder="1" applyAlignment="1" applyProtection="1">
      <alignment horizontal="center"/>
      <protection locked="0"/>
    </xf>
    <xf numFmtId="0" fontId="2" fillId="2" borderId="0" xfId="0" applyFont="1" applyFill="1" applyAlignment="1"/>
    <xf numFmtId="43" fontId="23" fillId="6" borderId="2" xfId="1" applyFont="1" applyFill="1" applyBorder="1" applyAlignment="1"/>
    <xf numFmtId="0" fontId="6" fillId="3" borderId="2" xfId="0" applyFont="1" applyFill="1" applyBorder="1" applyAlignment="1">
      <alignment horizontal="left"/>
    </xf>
    <xf numFmtId="0" fontId="3" fillId="2" borderId="0" xfId="0" applyFont="1" applyFill="1" applyAlignment="1"/>
    <xf numFmtId="2" fontId="17" fillId="0" borderId="0" xfId="0" applyNumberFormat="1" applyFont="1" applyBorder="1"/>
    <xf numFmtId="0" fontId="30" fillId="0" borderId="12" xfId="0" applyFont="1" applyFill="1" applyBorder="1" applyAlignment="1">
      <alignment horizontal="center" vertical="center" wrapText="1"/>
    </xf>
    <xf numFmtId="43" fontId="16" fillId="2" borderId="0" xfId="0" applyNumberFormat="1" applyFont="1" applyFill="1"/>
    <xf numFmtId="14" fontId="11" fillId="0" borderId="0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4" fillId="0" borderId="2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top" wrapText="1"/>
    </xf>
    <xf numFmtId="3" fontId="20" fillId="0" borderId="0" xfId="0" applyNumberFormat="1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3" fontId="7" fillId="3" borderId="0" xfId="1" applyNumberFormat="1" applyFont="1" applyFill="1" applyBorder="1" applyAlignment="1">
      <alignment horizontal="left"/>
    </xf>
    <xf numFmtId="3" fontId="20" fillId="0" borderId="5" xfId="0" applyNumberFormat="1" applyFont="1" applyFill="1" applyBorder="1"/>
    <xf numFmtId="3" fontId="7" fillId="3" borderId="5" xfId="0" applyNumberFormat="1" applyFont="1" applyFill="1" applyBorder="1" applyAlignment="1">
      <alignment horizontal="right"/>
    </xf>
    <xf numFmtId="3" fontId="20" fillId="0" borderId="5" xfId="0" applyNumberFormat="1" applyFont="1" applyFill="1" applyBorder="1" applyAlignment="1"/>
    <xf numFmtId="3" fontId="7" fillId="3" borderId="5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1" fillId="2" borderId="0" xfId="0" applyFont="1" applyFill="1" applyBorder="1" applyAlignment="1">
      <alignment horizontal="right" vertical="center"/>
    </xf>
    <xf numFmtId="3" fontId="20" fillId="0" borderId="0" xfId="0" applyNumberFormat="1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3" fontId="7" fillId="3" borderId="0" xfId="1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3" fontId="20" fillId="0" borderId="0" xfId="0" applyNumberFormat="1" applyFont="1" applyFill="1" applyBorder="1"/>
    <xf numFmtId="3" fontId="20" fillId="0" borderId="0" xfId="0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top" wrapText="1"/>
    </xf>
    <xf numFmtId="4" fontId="20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 wrapText="1"/>
    </xf>
    <xf numFmtId="3" fontId="20" fillId="10" borderId="4" xfId="0" applyNumberFormat="1" applyFont="1" applyFill="1" applyBorder="1" applyAlignment="1">
      <alignment horizontal="right"/>
    </xf>
    <xf numFmtId="3" fontId="26" fillId="8" borderId="22" xfId="0" applyNumberFormat="1" applyFont="1" applyFill="1" applyBorder="1" applyAlignment="1">
      <alignment vertical="top" wrapText="1"/>
    </xf>
    <xf numFmtId="3" fontId="20" fillId="3" borderId="4" xfId="0" applyNumberFormat="1" applyFont="1" applyFill="1" applyBorder="1"/>
    <xf numFmtId="3" fontId="20" fillId="0" borderId="9" xfId="0" applyNumberFormat="1" applyFont="1" applyFill="1" applyBorder="1"/>
    <xf numFmtId="0" fontId="2" fillId="2" borderId="2" xfId="0" applyFont="1" applyFill="1" applyBorder="1" applyAlignment="1">
      <alignment horizontal="right"/>
    </xf>
    <xf numFmtId="0" fontId="31" fillId="2" borderId="2" xfId="0" applyFont="1" applyFill="1" applyBorder="1" applyAlignment="1">
      <alignment horizontal="right" vertical="center"/>
    </xf>
    <xf numFmtId="3" fontId="7" fillId="10" borderId="8" xfId="0" applyNumberFormat="1" applyFont="1" applyFill="1" applyBorder="1" applyAlignment="1">
      <alignment horizontal="right"/>
    </xf>
    <xf numFmtId="3" fontId="7" fillId="10" borderId="8" xfId="1" applyNumberFormat="1" applyFont="1" applyFill="1" applyBorder="1" applyAlignment="1">
      <alignment horizontal="right"/>
    </xf>
    <xf numFmtId="4" fontId="20" fillId="0" borderId="2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11" fontId="12" fillId="0" borderId="2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Alignment="1">
      <alignment horizontal="left" wrapText="1"/>
    </xf>
    <xf numFmtId="11" fontId="28" fillId="7" borderId="0" xfId="0" applyNumberFormat="1" applyFont="1" applyFill="1" applyAlignment="1">
      <alignment horizontal="left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49" fontId="4" fillId="8" borderId="3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4" fontId="29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1" fontId="12" fillId="0" borderId="3" xfId="0" applyNumberFormat="1" applyFont="1" applyFill="1" applyBorder="1" applyAlignment="1">
      <alignment horizontal="center" vertical="center" wrapText="1"/>
    </xf>
    <xf numFmtId="11" fontId="12" fillId="0" borderId="4" xfId="0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/>
    </xf>
  </cellXfs>
  <cellStyles count="47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cel Built-in Normal" xfId="5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Обычный" xfId="0" builtinId="0"/>
    <cellStyle name="Обычный 2" xfId="3"/>
    <cellStyle name="Обычный 3" xfId="4"/>
    <cellStyle name="Обычный 4" xfId="2"/>
    <cellStyle name="Финансовый" xfId="1" builtinId="3"/>
  </cellStyles>
  <dxfs count="0"/>
  <tableStyles count="0" defaultTableStyle="TableStyleMedium9" defaultPivotStyle="PivotStyleLight16"/>
  <colors>
    <mruColors>
      <color rgb="FFE5E5FF"/>
      <color rgb="FFDDDDFF"/>
      <color rgb="FF99FF99"/>
      <color rgb="FFF3FFF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H81"/>
  <sheetViews>
    <sheetView tabSelected="1" view="pageBreakPreview" zoomScaleNormal="100" zoomScaleSheetLayoutView="100" workbookViewId="0">
      <selection activeCell="O1" sqref="O1:Q1"/>
    </sheetView>
  </sheetViews>
  <sheetFormatPr defaultRowHeight="15"/>
  <cols>
    <col min="1" max="1" width="13.140625" style="2" customWidth="1"/>
    <col min="2" max="2" width="8.42578125" style="2" customWidth="1"/>
    <col min="3" max="3" width="17.85546875" style="2" customWidth="1"/>
    <col min="4" max="4" width="26.5703125" style="2" customWidth="1"/>
    <col min="5" max="5" width="26.42578125" style="2" customWidth="1"/>
    <col min="6" max="8" width="13.140625" style="2" customWidth="1"/>
    <col min="9" max="9" width="17.5703125" style="1" customWidth="1"/>
    <col min="10" max="10" width="17.28515625" style="2" hidden="1" customWidth="1"/>
    <col min="11" max="11" width="12.140625" style="30" hidden="1" customWidth="1"/>
    <col min="12" max="12" width="11.7109375" style="1" hidden="1" customWidth="1"/>
    <col min="13" max="13" width="12.5703125" style="1" hidden="1" customWidth="1"/>
    <col min="14" max="14" width="14.7109375" style="114" hidden="1" customWidth="1"/>
    <col min="15" max="16" width="14.7109375" style="114" customWidth="1"/>
    <col min="17" max="17" width="14.28515625" style="114" customWidth="1"/>
    <col min="18" max="19" width="14.7109375" style="114" hidden="1" customWidth="1"/>
    <col min="20" max="20" width="15.5703125" style="70" hidden="1" customWidth="1"/>
    <col min="21" max="21" width="13.140625" style="1" customWidth="1"/>
    <col min="22" max="22" width="9.28515625" style="1" customWidth="1"/>
    <col min="23" max="23" width="21.42578125" style="1" customWidth="1"/>
    <col min="24" max="24" width="32.85546875" style="1" customWidth="1"/>
    <col min="25" max="25" width="29.28515625" style="1" customWidth="1"/>
    <col min="26" max="26" width="12.7109375" style="1" customWidth="1"/>
    <col min="27" max="27" width="15" style="1" customWidth="1"/>
    <col min="28" max="28" width="12.7109375" style="1" customWidth="1"/>
    <col min="29" max="29" width="17.5703125" style="1" customWidth="1"/>
    <col min="30" max="30" width="16.42578125" style="1" hidden="1" customWidth="1"/>
    <col min="31" max="31" width="0" style="1" hidden="1" customWidth="1"/>
    <col min="32" max="32" width="5.85546875" style="1" hidden="1" customWidth="1"/>
    <col min="33" max="33" width="13.42578125" style="1" hidden="1" customWidth="1"/>
    <col min="34" max="34" width="12" style="1" hidden="1" customWidth="1"/>
    <col min="35" max="36" width="12" style="1" customWidth="1"/>
    <col min="37" max="37" width="12.28515625" style="1" customWidth="1"/>
    <col min="38" max="38" width="12.140625" style="1" hidden="1" customWidth="1"/>
    <col min="39" max="39" width="14.5703125" style="1" hidden="1" customWidth="1"/>
    <col min="40" max="40" width="12.42578125" style="1" hidden="1" customWidth="1"/>
    <col min="41" max="41" width="15.42578125" style="1" customWidth="1"/>
    <col min="42" max="42" width="8.85546875" style="1" customWidth="1"/>
    <col min="43" max="43" width="21.85546875" style="1" customWidth="1"/>
    <col min="44" max="44" width="29.42578125" style="1" customWidth="1"/>
    <col min="45" max="45" width="31.85546875" style="1" customWidth="1"/>
    <col min="46" max="46" width="14.42578125" style="1" customWidth="1"/>
    <col min="47" max="47" width="15.140625" style="1" customWidth="1"/>
    <col min="48" max="48" width="16" style="1" customWidth="1"/>
    <col min="49" max="49" width="17.5703125" style="1" customWidth="1"/>
    <col min="50" max="50" width="16.42578125" style="1" hidden="1" customWidth="1"/>
    <col min="51" max="52" width="0" style="1" hidden="1" customWidth="1"/>
    <col min="53" max="53" width="13.28515625" style="1" hidden="1" customWidth="1"/>
    <col min="54" max="54" width="12" style="1" hidden="1" customWidth="1"/>
    <col min="55" max="55" width="12.42578125" style="1" customWidth="1"/>
    <col min="56" max="56" width="12" style="1" customWidth="1"/>
    <col min="57" max="57" width="12.5703125" style="1" customWidth="1"/>
    <col min="58" max="58" width="13.28515625" style="1" hidden="1" customWidth="1"/>
    <col min="59" max="59" width="15.28515625" style="1" hidden="1" customWidth="1"/>
    <col min="60" max="60" width="21.140625" style="1" hidden="1" customWidth="1"/>
    <col min="61" max="61" width="48.5703125" style="1" customWidth="1"/>
    <col min="62" max="242" width="9.140625" style="1"/>
    <col min="243" max="243" width="8.85546875" style="1" customWidth="1"/>
    <col min="244" max="244" width="8.28515625" style="1" customWidth="1"/>
    <col min="245" max="246" width="7" style="1" bestFit="1" customWidth="1"/>
    <col min="247" max="247" width="8.5703125" style="1" customWidth="1"/>
    <col min="248" max="248" width="8.28515625" style="1" bestFit="1" customWidth="1"/>
    <col min="249" max="249" width="7.28515625" style="1" bestFit="1" customWidth="1"/>
    <col min="250" max="250" width="7.7109375" style="1" customWidth="1"/>
    <col min="251" max="251" width="6.85546875" style="1" customWidth="1"/>
    <col min="252" max="252" width="0" style="1" hidden="1" customWidth="1"/>
    <col min="253" max="253" width="4.5703125" style="1" customWidth="1"/>
    <col min="254" max="254" width="8" style="1" customWidth="1"/>
    <col min="255" max="255" width="5.7109375" style="1" customWidth="1"/>
    <col min="256" max="256" width="8.28515625" style="1" bestFit="1" customWidth="1"/>
    <col min="257" max="257" width="7.28515625" style="1" customWidth="1"/>
    <col min="258" max="258" width="14.85546875" style="1" customWidth="1"/>
    <col min="259" max="260" width="0" style="1" hidden="1" customWidth="1"/>
    <col min="261" max="498" width="9.140625" style="1"/>
    <col min="499" max="499" width="8.85546875" style="1" customWidth="1"/>
    <col min="500" max="500" width="8.28515625" style="1" customWidth="1"/>
    <col min="501" max="502" width="7" style="1" bestFit="1" customWidth="1"/>
    <col min="503" max="503" width="8.5703125" style="1" customWidth="1"/>
    <col min="504" max="504" width="8.28515625" style="1" bestFit="1" customWidth="1"/>
    <col min="505" max="505" width="7.28515625" style="1" bestFit="1" customWidth="1"/>
    <col min="506" max="506" width="7.7109375" style="1" customWidth="1"/>
    <col min="507" max="507" width="6.85546875" style="1" customWidth="1"/>
    <col min="508" max="508" width="0" style="1" hidden="1" customWidth="1"/>
    <col min="509" max="509" width="4.5703125" style="1" customWidth="1"/>
    <col min="510" max="510" width="8" style="1" customWidth="1"/>
    <col min="511" max="511" width="5.7109375" style="1" customWidth="1"/>
    <col min="512" max="512" width="8.28515625" style="1" bestFit="1" customWidth="1"/>
    <col min="513" max="513" width="7.28515625" style="1" customWidth="1"/>
    <col min="514" max="514" width="14.85546875" style="1" customWidth="1"/>
    <col min="515" max="516" width="0" style="1" hidden="1" customWidth="1"/>
    <col min="517" max="754" width="9.140625" style="1"/>
    <col min="755" max="755" width="8.85546875" style="1" customWidth="1"/>
    <col min="756" max="756" width="8.28515625" style="1" customWidth="1"/>
    <col min="757" max="758" width="7" style="1" bestFit="1" customWidth="1"/>
    <col min="759" max="759" width="8.5703125" style="1" customWidth="1"/>
    <col min="760" max="760" width="8.28515625" style="1" bestFit="1" customWidth="1"/>
    <col min="761" max="761" width="7.28515625" style="1" bestFit="1" customWidth="1"/>
    <col min="762" max="762" width="7.7109375" style="1" customWidth="1"/>
    <col min="763" max="763" width="6.85546875" style="1" customWidth="1"/>
    <col min="764" max="764" width="0" style="1" hidden="1" customWidth="1"/>
    <col min="765" max="765" width="4.5703125" style="1" customWidth="1"/>
    <col min="766" max="766" width="8" style="1" customWidth="1"/>
    <col min="767" max="767" width="5.7109375" style="1" customWidth="1"/>
    <col min="768" max="768" width="8.28515625" style="1" bestFit="1" customWidth="1"/>
    <col min="769" max="769" width="7.28515625" style="1" customWidth="1"/>
    <col min="770" max="770" width="14.85546875" style="1" customWidth="1"/>
    <col min="771" max="772" width="0" style="1" hidden="1" customWidth="1"/>
    <col min="773" max="1010" width="9.140625" style="1"/>
    <col min="1011" max="1011" width="8.85546875" style="1" customWidth="1"/>
    <col min="1012" max="1012" width="8.28515625" style="1" customWidth="1"/>
    <col min="1013" max="1014" width="7" style="1" bestFit="1" customWidth="1"/>
    <col min="1015" max="1015" width="8.5703125" style="1" customWidth="1"/>
    <col min="1016" max="1016" width="8.28515625" style="1" bestFit="1" customWidth="1"/>
    <col min="1017" max="1017" width="7.28515625" style="1" bestFit="1" customWidth="1"/>
    <col min="1018" max="1018" width="7.7109375" style="1" customWidth="1"/>
    <col min="1019" max="1019" width="6.85546875" style="1" customWidth="1"/>
    <col min="1020" max="1020" width="0" style="1" hidden="1" customWidth="1"/>
    <col min="1021" max="1021" width="4.5703125" style="1" customWidth="1"/>
    <col min="1022" max="1022" width="8" style="1" customWidth="1"/>
    <col min="1023" max="1023" width="5.7109375" style="1" customWidth="1"/>
    <col min="1024" max="1024" width="8.28515625" style="1" bestFit="1" customWidth="1"/>
    <col min="1025" max="1025" width="7.28515625" style="1" customWidth="1"/>
    <col min="1026" max="1026" width="14.85546875" style="1" customWidth="1"/>
    <col min="1027" max="1028" width="0" style="1" hidden="1" customWidth="1"/>
    <col min="1029" max="1266" width="9.140625" style="1"/>
    <col min="1267" max="1267" width="8.85546875" style="1" customWidth="1"/>
    <col min="1268" max="1268" width="8.28515625" style="1" customWidth="1"/>
    <col min="1269" max="1270" width="7" style="1" bestFit="1" customWidth="1"/>
    <col min="1271" max="1271" width="8.5703125" style="1" customWidth="1"/>
    <col min="1272" max="1272" width="8.28515625" style="1" bestFit="1" customWidth="1"/>
    <col min="1273" max="1273" width="7.28515625" style="1" bestFit="1" customWidth="1"/>
    <col min="1274" max="1274" width="7.7109375" style="1" customWidth="1"/>
    <col min="1275" max="1275" width="6.85546875" style="1" customWidth="1"/>
    <col min="1276" max="1276" width="0" style="1" hidden="1" customWidth="1"/>
    <col min="1277" max="1277" width="4.5703125" style="1" customWidth="1"/>
    <col min="1278" max="1278" width="8" style="1" customWidth="1"/>
    <col min="1279" max="1279" width="5.7109375" style="1" customWidth="1"/>
    <col min="1280" max="1280" width="8.28515625" style="1" bestFit="1" customWidth="1"/>
    <col min="1281" max="1281" width="7.28515625" style="1" customWidth="1"/>
    <col min="1282" max="1282" width="14.85546875" style="1" customWidth="1"/>
    <col min="1283" max="1284" width="0" style="1" hidden="1" customWidth="1"/>
    <col min="1285" max="1522" width="9.140625" style="1"/>
    <col min="1523" max="1523" width="8.85546875" style="1" customWidth="1"/>
    <col min="1524" max="1524" width="8.28515625" style="1" customWidth="1"/>
    <col min="1525" max="1526" width="7" style="1" bestFit="1" customWidth="1"/>
    <col min="1527" max="1527" width="8.5703125" style="1" customWidth="1"/>
    <col min="1528" max="1528" width="8.28515625" style="1" bestFit="1" customWidth="1"/>
    <col min="1529" max="1529" width="7.28515625" style="1" bestFit="1" customWidth="1"/>
    <col min="1530" max="1530" width="7.7109375" style="1" customWidth="1"/>
    <col min="1531" max="1531" width="6.85546875" style="1" customWidth="1"/>
    <col min="1532" max="1532" width="0" style="1" hidden="1" customWidth="1"/>
    <col min="1533" max="1533" width="4.5703125" style="1" customWidth="1"/>
    <col min="1534" max="1534" width="8" style="1" customWidth="1"/>
    <col min="1535" max="1535" width="5.7109375" style="1" customWidth="1"/>
    <col min="1536" max="1536" width="8.28515625" style="1" bestFit="1" customWidth="1"/>
    <col min="1537" max="1537" width="7.28515625" style="1" customWidth="1"/>
    <col min="1538" max="1538" width="14.85546875" style="1" customWidth="1"/>
    <col min="1539" max="1540" width="0" style="1" hidden="1" customWidth="1"/>
    <col min="1541" max="1778" width="9.140625" style="1"/>
    <col min="1779" max="1779" width="8.85546875" style="1" customWidth="1"/>
    <col min="1780" max="1780" width="8.28515625" style="1" customWidth="1"/>
    <col min="1781" max="1782" width="7" style="1" bestFit="1" customWidth="1"/>
    <col min="1783" max="1783" width="8.5703125" style="1" customWidth="1"/>
    <col min="1784" max="1784" width="8.28515625" style="1" bestFit="1" customWidth="1"/>
    <col min="1785" max="1785" width="7.28515625" style="1" bestFit="1" customWidth="1"/>
    <col min="1786" max="1786" width="7.7109375" style="1" customWidth="1"/>
    <col min="1787" max="1787" width="6.85546875" style="1" customWidth="1"/>
    <col min="1788" max="1788" width="0" style="1" hidden="1" customWidth="1"/>
    <col min="1789" max="1789" width="4.5703125" style="1" customWidth="1"/>
    <col min="1790" max="1790" width="8" style="1" customWidth="1"/>
    <col min="1791" max="1791" width="5.7109375" style="1" customWidth="1"/>
    <col min="1792" max="1792" width="8.28515625" style="1" bestFit="1" customWidth="1"/>
    <col min="1793" max="1793" width="7.28515625" style="1" customWidth="1"/>
    <col min="1794" max="1794" width="14.85546875" style="1" customWidth="1"/>
    <col min="1795" max="1796" width="0" style="1" hidden="1" customWidth="1"/>
    <col min="1797" max="2034" width="9.140625" style="1"/>
    <col min="2035" max="2035" width="8.85546875" style="1" customWidth="1"/>
    <col min="2036" max="2036" width="8.28515625" style="1" customWidth="1"/>
    <col min="2037" max="2038" width="7" style="1" bestFit="1" customWidth="1"/>
    <col min="2039" max="2039" width="8.5703125" style="1" customWidth="1"/>
    <col min="2040" max="2040" width="8.28515625" style="1" bestFit="1" customWidth="1"/>
    <col min="2041" max="2041" width="7.28515625" style="1" bestFit="1" customWidth="1"/>
    <col min="2042" max="2042" width="7.7109375" style="1" customWidth="1"/>
    <col min="2043" max="2043" width="6.85546875" style="1" customWidth="1"/>
    <col min="2044" max="2044" width="0" style="1" hidden="1" customWidth="1"/>
    <col min="2045" max="2045" width="4.5703125" style="1" customWidth="1"/>
    <col min="2046" max="2046" width="8" style="1" customWidth="1"/>
    <col min="2047" max="2047" width="5.7109375" style="1" customWidth="1"/>
    <col min="2048" max="2048" width="8.28515625" style="1" bestFit="1" customWidth="1"/>
    <col min="2049" max="2049" width="7.28515625" style="1" customWidth="1"/>
    <col min="2050" max="2050" width="14.85546875" style="1" customWidth="1"/>
    <col min="2051" max="2052" width="0" style="1" hidden="1" customWidth="1"/>
    <col min="2053" max="2290" width="9.140625" style="1"/>
    <col min="2291" max="2291" width="8.85546875" style="1" customWidth="1"/>
    <col min="2292" max="2292" width="8.28515625" style="1" customWidth="1"/>
    <col min="2293" max="2294" width="7" style="1" bestFit="1" customWidth="1"/>
    <col min="2295" max="2295" width="8.5703125" style="1" customWidth="1"/>
    <col min="2296" max="2296" width="8.28515625" style="1" bestFit="1" customWidth="1"/>
    <col min="2297" max="2297" width="7.28515625" style="1" bestFit="1" customWidth="1"/>
    <col min="2298" max="2298" width="7.7109375" style="1" customWidth="1"/>
    <col min="2299" max="2299" width="6.85546875" style="1" customWidth="1"/>
    <col min="2300" max="2300" width="0" style="1" hidden="1" customWidth="1"/>
    <col min="2301" max="2301" width="4.5703125" style="1" customWidth="1"/>
    <col min="2302" max="2302" width="8" style="1" customWidth="1"/>
    <col min="2303" max="2303" width="5.7109375" style="1" customWidth="1"/>
    <col min="2304" max="2304" width="8.28515625" style="1" bestFit="1" customWidth="1"/>
    <col min="2305" max="2305" width="7.28515625" style="1" customWidth="1"/>
    <col min="2306" max="2306" width="14.85546875" style="1" customWidth="1"/>
    <col min="2307" max="2308" width="0" style="1" hidden="1" customWidth="1"/>
    <col min="2309" max="2546" width="9.140625" style="1"/>
    <col min="2547" max="2547" width="8.85546875" style="1" customWidth="1"/>
    <col min="2548" max="2548" width="8.28515625" style="1" customWidth="1"/>
    <col min="2549" max="2550" width="7" style="1" bestFit="1" customWidth="1"/>
    <col min="2551" max="2551" width="8.5703125" style="1" customWidth="1"/>
    <col min="2552" max="2552" width="8.28515625" style="1" bestFit="1" customWidth="1"/>
    <col min="2553" max="2553" width="7.28515625" style="1" bestFit="1" customWidth="1"/>
    <col min="2554" max="2554" width="7.7109375" style="1" customWidth="1"/>
    <col min="2555" max="2555" width="6.85546875" style="1" customWidth="1"/>
    <col min="2556" max="2556" width="0" style="1" hidden="1" customWidth="1"/>
    <col min="2557" max="2557" width="4.5703125" style="1" customWidth="1"/>
    <col min="2558" max="2558" width="8" style="1" customWidth="1"/>
    <col min="2559" max="2559" width="5.7109375" style="1" customWidth="1"/>
    <col min="2560" max="2560" width="8.28515625" style="1" bestFit="1" customWidth="1"/>
    <col min="2561" max="2561" width="7.28515625" style="1" customWidth="1"/>
    <col min="2562" max="2562" width="14.85546875" style="1" customWidth="1"/>
    <col min="2563" max="2564" width="0" style="1" hidden="1" customWidth="1"/>
    <col min="2565" max="2802" width="9.140625" style="1"/>
    <col min="2803" max="2803" width="8.85546875" style="1" customWidth="1"/>
    <col min="2804" max="2804" width="8.28515625" style="1" customWidth="1"/>
    <col min="2805" max="2806" width="7" style="1" bestFit="1" customWidth="1"/>
    <col min="2807" max="2807" width="8.5703125" style="1" customWidth="1"/>
    <col min="2808" max="2808" width="8.28515625" style="1" bestFit="1" customWidth="1"/>
    <col min="2809" max="2809" width="7.28515625" style="1" bestFit="1" customWidth="1"/>
    <col min="2810" max="2810" width="7.7109375" style="1" customWidth="1"/>
    <col min="2811" max="2811" width="6.85546875" style="1" customWidth="1"/>
    <col min="2812" max="2812" width="0" style="1" hidden="1" customWidth="1"/>
    <col min="2813" max="2813" width="4.5703125" style="1" customWidth="1"/>
    <col min="2814" max="2814" width="8" style="1" customWidth="1"/>
    <col min="2815" max="2815" width="5.7109375" style="1" customWidth="1"/>
    <col min="2816" max="2816" width="8.28515625" style="1" bestFit="1" customWidth="1"/>
    <col min="2817" max="2817" width="7.28515625" style="1" customWidth="1"/>
    <col min="2818" max="2818" width="14.85546875" style="1" customWidth="1"/>
    <col min="2819" max="2820" width="0" style="1" hidden="1" customWidth="1"/>
    <col min="2821" max="3058" width="9.140625" style="1"/>
    <col min="3059" max="3059" width="8.85546875" style="1" customWidth="1"/>
    <col min="3060" max="3060" width="8.28515625" style="1" customWidth="1"/>
    <col min="3061" max="3062" width="7" style="1" bestFit="1" customWidth="1"/>
    <col min="3063" max="3063" width="8.5703125" style="1" customWidth="1"/>
    <col min="3064" max="3064" width="8.28515625" style="1" bestFit="1" customWidth="1"/>
    <col min="3065" max="3065" width="7.28515625" style="1" bestFit="1" customWidth="1"/>
    <col min="3066" max="3066" width="7.7109375" style="1" customWidth="1"/>
    <col min="3067" max="3067" width="6.85546875" style="1" customWidth="1"/>
    <col min="3068" max="3068" width="0" style="1" hidden="1" customWidth="1"/>
    <col min="3069" max="3069" width="4.5703125" style="1" customWidth="1"/>
    <col min="3070" max="3070" width="8" style="1" customWidth="1"/>
    <col min="3071" max="3071" width="5.7109375" style="1" customWidth="1"/>
    <col min="3072" max="3072" width="8.28515625" style="1" bestFit="1" customWidth="1"/>
    <col min="3073" max="3073" width="7.28515625" style="1" customWidth="1"/>
    <col min="3074" max="3074" width="14.85546875" style="1" customWidth="1"/>
    <col min="3075" max="3076" width="0" style="1" hidden="1" customWidth="1"/>
    <col min="3077" max="3314" width="9.140625" style="1"/>
    <col min="3315" max="3315" width="8.85546875" style="1" customWidth="1"/>
    <col min="3316" max="3316" width="8.28515625" style="1" customWidth="1"/>
    <col min="3317" max="3318" width="7" style="1" bestFit="1" customWidth="1"/>
    <col min="3319" max="3319" width="8.5703125" style="1" customWidth="1"/>
    <col min="3320" max="3320" width="8.28515625" style="1" bestFit="1" customWidth="1"/>
    <col min="3321" max="3321" width="7.28515625" style="1" bestFit="1" customWidth="1"/>
    <col min="3322" max="3322" width="7.7109375" style="1" customWidth="1"/>
    <col min="3323" max="3323" width="6.85546875" style="1" customWidth="1"/>
    <col min="3324" max="3324" width="0" style="1" hidden="1" customWidth="1"/>
    <col min="3325" max="3325" width="4.5703125" style="1" customWidth="1"/>
    <col min="3326" max="3326" width="8" style="1" customWidth="1"/>
    <col min="3327" max="3327" width="5.7109375" style="1" customWidth="1"/>
    <col min="3328" max="3328" width="8.28515625" style="1" bestFit="1" customWidth="1"/>
    <col min="3329" max="3329" width="7.28515625" style="1" customWidth="1"/>
    <col min="3330" max="3330" width="14.85546875" style="1" customWidth="1"/>
    <col min="3331" max="3332" width="0" style="1" hidden="1" customWidth="1"/>
    <col min="3333" max="3570" width="9.140625" style="1"/>
    <col min="3571" max="3571" width="8.85546875" style="1" customWidth="1"/>
    <col min="3572" max="3572" width="8.28515625" style="1" customWidth="1"/>
    <col min="3573" max="3574" width="7" style="1" bestFit="1" customWidth="1"/>
    <col min="3575" max="3575" width="8.5703125" style="1" customWidth="1"/>
    <col min="3576" max="3576" width="8.28515625" style="1" bestFit="1" customWidth="1"/>
    <col min="3577" max="3577" width="7.28515625" style="1" bestFit="1" customWidth="1"/>
    <col min="3578" max="3578" width="7.7109375" style="1" customWidth="1"/>
    <col min="3579" max="3579" width="6.85546875" style="1" customWidth="1"/>
    <col min="3580" max="3580" width="0" style="1" hidden="1" customWidth="1"/>
    <col min="3581" max="3581" width="4.5703125" style="1" customWidth="1"/>
    <col min="3582" max="3582" width="8" style="1" customWidth="1"/>
    <col min="3583" max="3583" width="5.7109375" style="1" customWidth="1"/>
    <col min="3584" max="3584" width="8.28515625" style="1" bestFit="1" customWidth="1"/>
    <col min="3585" max="3585" width="7.28515625" style="1" customWidth="1"/>
    <col min="3586" max="3586" width="14.85546875" style="1" customWidth="1"/>
    <col min="3587" max="3588" width="0" style="1" hidden="1" customWidth="1"/>
    <col min="3589" max="3826" width="9.140625" style="1"/>
    <col min="3827" max="3827" width="8.85546875" style="1" customWidth="1"/>
    <col min="3828" max="3828" width="8.28515625" style="1" customWidth="1"/>
    <col min="3829" max="3830" width="7" style="1" bestFit="1" customWidth="1"/>
    <col min="3831" max="3831" width="8.5703125" style="1" customWidth="1"/>
    <col min="3832" max="3832" width="8.28515625" style="1" bestFit="1" customWidth="1"/>
    <col min="3833" max="3833" width="7.28515625" style="1" bestFit="1" customWidth="1"/>
    <col min="3834" max="3834" width="7.7109375" style="1" customWidth="1"/>
    <col min="3835" max="3835" width="6.85546875" style="1" customWidth="1"/>
    <col min="3836" max="3836" width="0" style="1" hidden="1" customWidth="1"/>
    <col min="3837" max="3837" width="4.5703125" style="1" customWidth="1"/>
    <col min="3838" max="3838" width="8" style="1" customWidth="1"/>
    <col min="3839" max="3839" width="5.7109375" style="1" customWidth="1"/>
    <col min="3840" max="3840" width="8.28515625" style="1" bestFit="1" customWidth="1"/>
    <col min="3841" max="3841" width="7.28515625" style="1" customWidth="1"/>
    <col min="3842" max="3842" width="14.85546875" style="1" customWidth="1"/>
    <col min="3843" max="3844" width="0" style="1" hidden="1" customWidth="1"/>
    <col min="3845" max="4082" width="9.140625" style="1"/>
    <col min="4083" max="4083" width="8.85546875" style="1" customWidth="1"/>
    <col min="4084" max="4084" width="8.28515625" style="1" customWidth="1"/>
    <col min="4085" max="4086" width="7" style="1" bestFit="1" customWidth="1"/>
    <col min="4087" max="4087" width="8.5703125" style="1" customWidth="1"/>
    <col min="4088" max="4088" width="8.28515625" style="1" bestFit="1" customWidth="1"/>
    <col min="4089" max="4089" width="7.28515625" style="1" bestFit="1" customWidth="1"/>
    <col min="4090" max="4090" width="7.7109375" style="1" customWidth="1"/>
    <col min="4091" max="4091" width="6.85546875" style="1" customWidth="1"/>
    <col min="4092" max="4092" width="0" style="1" hidden="1" customWidth="1"/>
    <col min="4093" max="4093" width="4.5703125" style="1" customWidth="1"/>
    <col min="4094" max="4094" width="8" style="1" customWidth="1"/>
    <col min="4095" max="4095" width="5.7109375" style="1" customWidth="1"/>
    <col min="4096" max="4096" width="8.28515625" style="1" bestFit="1" customWidth="1"/>
    <col min="4097" max="4097" width="7.28515625" style="1" customWidth="1"/>
    <col min="4098" max="4098" width="14.85546875" style="1" customWidth="1"/>
    <col min="4099" max="4100" width="0" style="1" hidden="1" customWidth="1"/>
    <col min="4101" max="4338" width="9.140625" style="1"/>
    <col min="4339" max="4339" width="8.85546875" style="1" customWidth="1"/>
    <col min="4340" max="4340" width="8.28515625" style="1" customWidth="1"/>
    <col min="4341" max="4342" width="7" style="1" bestFit="1" customWidth="1"/>
    <col min="4343" max="4343" width="8.5703125" style="1" customWidth="1"/>
    <col min="4344" max="4344" width="8.28515625" style="1" bestFit="1" customWidth="1"/>
    <col min="4345" max="4345" width="7.28515625" style="1" bestFit="1" customWidth="1"/>
    <col min="4346" max="4346" width="7.7109375" style="1" customWidth="1"/>
    <col min="4347" max="4347" width="6.85546875" style="1" customWidth="1"/>
    <col min="4348" max="4348" width="0" style="1" hidden="1" customWidth="1"/>
    <col min="4349" max="4349" width="4.5703125" style="1" customWidth="1"/>
    <col min="4350" max="4350" width="8" style="1" customWidth="1"/>
    <col min="4351" max="4351" width="5.7109375" style="1" customWidth="1"/>
    <col min="4352" max="4352" width="8.28515625" style="1" bestFit="1" customWidth="1"/>
    <col min="4353" max="4353" width="7.28515625" style="1" customWidth="1"/>
    <col min="4354" max="4354" width="14.85546875" style="1" customWidth="1"/>
    <col min="4355" max="4356" width="0" style="1" hidden="1" customWidth="1"/>
    <col min="4357" max="4594" width="9.140625" style="1"/>
    <col min="4595" max="4595" width="8.85546875" style="1" customWidth="1"/>
    <col min="4596" max="4596" width="8.28515625" style="1" customWidth="1"/>
    <col min="4597" max="4598" width="7" style="1" bestFit="1" customWidth="1"/>
    <col min="4599" max="4599" width="8.5703125" style="1" customWidth="1"/>
    <col min="4600" max="4600" width="8.28515625" style="1" bestFit="1" customWidth="1"/>
    <col min="4601" max="4601" width="7.28515625" style="1" bestFit="1" customWidth="1"/>
    <col min="4602" max="4602" width="7.7109375" style="1" customWidth="1"/>
    <col min="4603" max="4603" width="6.85546875" style="1" customWidth="1"/>
    <col min="4604" max="4604" width="0" style="1" hidden="1" customWidth="1"/>
    <col min="4605" max="4605" width="4.5703125" style="1" customWidth="1"/>
    <col min="4606" max="4606" width="8" style="1" customWidth="1"/>
    <col min="4607" max="4607" width="5.7109375" style="1" customWidth="1"/>
    <col min="4608" max="4608" width="8.28515625" style="1" bestFit="1" customWidth="1"/>
    <col min="4609" max="4609" width="7.28515625" style="1" customWidth="1"/>
    <col min="4610" max="4610" width="14.85546875" style="1" customWidth="1"/>
    <col min="4611" max="4612" width="0" style="1" hidden="1" customWidth="1"/>
    <col min="4613" max="4850" width="9.140625" style="1"/>
    <col min="4851" max="4851" width="8.85546875" style="1" customWidth="1"/>
    <col min="4852" max="4852" width="8.28515625" style="1" customWidth="1"/>
    <col min="4853" max="4854" width="7" style="1" bestFit="1" customWidth="1"/>
    <col min="4855" max="4855" width="8.5703125" style="1" customWidth="1"/>
    <col min="4856" max="4856" width="8.28515625" style="1" bestFit="1" customWidth="1"/>
    <col min="4857" max="4857" width="7.28515625" style="1" bestFit="1" customWidth="1"/>
    <col min="4858" max="4858" width="7.7109375" style="1" customWidth="1"/>
    <col min="4859" max="4859" width="6.85546875" style="1" customWidth="1"/>
    <col min="4860" max="4860" width="0" style="1" hidden="1" customWidth="1"/>
    <col min="4861" max="4861" width="4.5703125" style="1" customWidth="1"/>
    <col min="4862" max="4862" width="8" style="1" customWidth="1"/>
    <col min="4863" max="4863" width="5.7109375" style="1" customWidth="1"/>
    <col min="4864" max="4864" width="8.28515625" style="1" bestFit="1" customWidth="1"/>
    <col min="4865" max="4865" width="7.28515625" style="1" customWidth="1"/>
    <col min="4866" max="4866" width="14.85546875" style="1" customWidth="1"/>
    <col min="4867" max="4868" width="0" style="1" hidden="1" customWidth="1"/>
    <col min="4869" max="5106" width="9.140625" style="1"/>
    <col min="5107" max="5107" width="8.85546875" style="1" customWidth="1"/>
    <col min="5108" max="5108" width="8.28515625" style="1" customWidth="1"/>
    <col min="5109" max="5110" width="7" style="1" bestFit="1" customWidth="1"/>
    <col min="5111" max="5111" width="8.5703125" style="1" customWidth="1"/>
    <col min="5112" max="5112" width="8.28515625" style="1" bestFit="1" customWidth="1"/>
    <col min="5113" max="5113" width="7.28515625" style="1" bestFit="1" customWidth="1"/>
    <col min="5114" max="5114" width="7.7109375" style="1" customWidth="1"/>
    <col min="5115" max="5115" width="6.85546875" style="1" customWidth="1"/>
    <col min="5116" max="5116" width="0" style="1" hidden="1" customWidth="1"/>
    <col min="5117" max="5117" width="4.5703125" style="1" customWidth="1"/>
    <col min="5118" max="5118" width="8" style="1" customWidth="1"/>
    <col min="5119" max="5119" width="5.7109375" style="1" customWidth="1"/>
    <col min="5120" max="5120" width="8.28515625" style="1" bestFit="1" customWidth="1"/>
    <col min="5121" max="5121" width="7.28515625" style="1" customWidth="1"/>
    <col min="5122" max="5122" width="14.85546875" style="1" customWidth="1"/>
    <col min="5123" max="5124" width="0" style="1" hidden="1" customWidth="1"/>
    <col min="5125" max="5362" width="9.140625" style="1"/>
    <col min="5363" max="5363" width="8.85546875" style="1" customWidth="1"/>
    <col min="5364" max="5364" width="8.28515625" style="1" customWidth="1"/>
    <col min="5365" max="5366" width="7" style="1" bestFit="1" customWidth="1"/>
    <col min="5367" max="5367" width="8.5703125" style="1" customWidth="1"/>
    <col min="5368" max="5368" width="8.28515625" style="1" bestFit="1" customWidth="1"/>
    <col min="5369" max="5369" width="7.28515625" style="1" bestFit="1" customWidth="1"/>
    <col min="5370" max="5370" width="7.7109375" style="1" customWidth="1"/>
    <col min="5371" max="5371" width="6.85546875" style="1" customWidth="1"/>
    <col min="5372" max="5372" width="0" style="1" hidden="1" customWidth="1"/>
    <col min="5373" max="5373" width="4.5703125" style="1" customWidth="1"/>
    <col min="5374" max="5374" width="8" style="1" customWidth="1"/>
    <col min="5375" max="5375" width="5.7109375" style="1" customWidth="1"/>
    <col min="5376" max="5376" width="8.28515625" style="1" bestFit="1" customWidth="1"/>
    <col min="5377" max="5377" width="7.28515625" style="1" customWidth="1"/>
    <col min="5378" max="5378" width="14.85546875" style="1" customWidth="1"/>
    <col min="5379" max="5380" width="0" style="1" hidden="1" customWidth="1"/>
    <col min="5381" max="5618" width="9.140625" style="1"/>
    <col min="5619" max="5619" width="8.85546875" style="1" customWidth="1"/>
    <col min="5620" max="5620" width="8.28515625" style="1" customWidth="1"/>
    <col min="5621" max="5622" width="7" style="1" bestFit="1" customWidth="1"/>
    <col min="5623" max="5623" width="8.5703125" style="1" customWidth="1"/>
    <col min="5624" max="5624" width="8.28515625" style="1" bestFit="1" customWidth="1"/>
    <col min="5625" max="5625" width="7.28515625" style="1" bestFit="1" customWidth="1"/>
    <col min="5626" max="5626" width="7.7109375" style="1" customWidth="1"/>
    <col min="5627" max="5627" width="6.85546875" style="1" customWidth="1"/>
    <col min="5628" max="5628" width="0" style="1" hidden="1" customWidth="1"/>
    <col min="5629" max="5629" width="4.5703125" style="1" customWidth="1"/>
    <col min="5630" max="5630" width="8" style="1" customWidth="1"/>
    <col min="5631" max="5631" width="5.7109375" style="1" customWidth="1"/>
    <col min="5632" max="5632" width="8.28515625" style="1" bestFit="1" customWidth="1"/>
    <col min="5633" max="5633" width="7.28515625" style="1" customWidth="1"/>
    <col min="5634" max="5634" width="14.85546875" style="1" customWidth="1"/>
    <col min="5635" max="5636" width="0" style="1" hidden="1" customWidth="1"/>
    <col min="5637" max="5874" width="9.140625" style="1"/>
    <col min="5875" max="5875" width="8.85546875" style="1" customWidth="1"/>
    <col min="5876" max="5876" width="8.28515625" style="1" customWidth="1"/>
    <col min="5877" max="5878" width="7" style="1" bestFit="1" customWidth="1"/>
    <col min="5879" max="5879" width="8.5703125" style="1" customWidth="1"/>
    <col min="5880" max="5880" width="8.28515625" style="1" bestFit="1" customWidth="1"/>
    <col min="5881" max="5881" width="7.28515625" style="1" bestFit="1" customWidth="1"/>
    <col min="5882" max="5882" width="7.7109375" style="1" customWidth="1"/>
    <col min="5883" max="5883" width="6.85546875" style="1" customWidth="1"/>
    <col min="5884" max="5884" width="0" style="1" hidden="1" customWidth="1"/>
    <col min="5885" max="5885" width="4.5703125" style="1" customWidth="1"/>
    <col min="5886" max="5886" width="8" style="1" customWidth="1"/>
    <col min="5887" max="5887" width="5.7109375" style="1" customWidth="1"/>
    <col min="5888" max="5888" width="8.28515625" style="1" bestFit="1" customWidth="1"/>
    <col min="5889" max="5889" width="7.28515625" style="1" customWidth="1"/>
    <col min="5890" max="5890" width="14.85546875" style="1" customWidth="1"/>
    <col min="5891" max="5892" width="0" style="1" hidden="1" customWidth="1"/>
    <col min="5893" max="6130" width="9.140625" style="1"/>
    <col min="6131" max="6131" width="8.85546875" style="1" customWidth="1"/>
    <col min="6132" max="6132" width="8.28515625" style="1" customWidth="1"/>
    <col min="6133" max="6134" width="7" style="1" bestFit="1" customWidth="1"/>
    <col min="6135" max="6135" width="8.5703125" style="1" customWidth="1"/>
    <col min="6136" max="6136" width="8.28515625" style="1" bestFit="1" customWidth="1"/>
    <col min="6137" max="6137" width="7.28515625" style="1" bestFit="1" customWidth="1"/>
    <col min="6138" max="6138" width="7.7109375" style="1" customWidth="1"/>
    <col min="6139" max="6139" width="6.85546875" style="1" customWidth="1"/>
    <col min="6140" max="6140" width="0" style="1" hidden="1" customWidth="1"/>
    <col min="6141" max="6141" width="4.5703125" style="1" customWidth="1"/>
    <col min="6142" max="6142" width="8" style="1" customWidth="1"/>
    <col min="6143" max="6143" width="5.7109375" style="1" customWidth="1"/>
    <col min="6144" max="6144" width="8.28515625" style="1" bestFit="1" customWidth="1"/>
    <col min="6145" max="6145" width="7.28515625" style="1" customWidth="1"/>
    <col min="6146" max="6146" width="14.85546875" style="1" customWidth="1"/>
    <col min="6147" max="6148" width="0" style="1" hidden="1" customWidth="1"/>
    <col min="6149" max="6386" width="9.140625" style="1"/>
    <col min="6387" max="6387" width="8.85546875" style="1" customWidth="1"/>
    <col min="6388" max="6388" width="8.28515625" style="1" customWidth="1"/>
    <col min="6389" max="6390" width="7" style="1" bestFit="1" customWidth="1"/>
    <col min="6391" max="6391" width="8.5703125" style="1" customWidth="1"/>
    <col min="6392" max="6392" width="8.28515625" style="1" bestFit="1" customWidth="1"/>
    <col min="6393" max="6393" width="7.28515625" style="1" bestFit="1" customWidth="1"/>
    <col min="6394" max="6394" width="7.7109375" style="1" customWidth="1"/>
    <col min="6395" max="6395" width="6.85546875" style="1" customWidth="1"/>
    <col min="6396" max="6396" width="0" style="1" hidden="1" customWidth="1"/>
    <col min="6397" max="6397" width="4.5703125" style="1" customWidth="1"/>
    <col min="6398" max="6398" width="8" style="1" customWidth="1"/>
    <col min="6399" max="6399" width="5.7109375" style="1" customWidth="1"/>
    <col min="6400" max="6400" width="8.28515625" style="1" bestFit="1" customWidth="1"/>
    <col min="6401" max="6401" width="7.28515625" style="1" customWidth="1"/>
    <col min="6402" max="6402" width="14.85546875" style="1" customWidth="1"/>
    <col min="6403" max="6404" width="0" style="1" hidden="1" customWidth="1"/>
    <col min="6405" max="6642" width="9.140625" style="1"/>
    <col min="6643" max="6643" width="8.85546875" style="1" customWidth="1"/>
    <col min="6644" max="6644" width="8.28515625" style="1" customWidth="1"/>
    <col min="6645" max="6646" width="7" style="1" bestFit="1" customWidth="1"/>
    <col min="6647" max="6647" width="8.5703125" style="1" customWidth="1"/>
    <col min="6648" max="6648" width="8.28515625" style="1" bestFit="1" customWidth="1"/>
    <col min="6649" max="6649" width="7.28515625" style="1" bestFit="1" customWidth="1"/>
    <col min="6650" max="6650" width="7.7109375" style="1" customWidth="1"/>
    <col min="6651" max="6651" width="6.85546875" style="1" customWidth="1"/>
    <col min="6652" max="6652" width="0" style="1" hidden="1" customWidth="1"/>
    <col min="6653" max="6653" width="4.5703125" style="1" customWidth="1"/>
    <col min="6654" max="6654" width="8" style="1" customWidth="1"/>
    <col min="6655" max="6655" width="5.7109375" style="1" customWidth="1"/>
    <col min="6656" max="6656" width="8.28515625" style="1" bestFit="1" customWidth="1"/>
    <col min="6657" max="6657" width="7.28515625" style="1" customWidth="1"/>
    <col min="6658" max="6658" width="14.85546875" style="1" customWidth="1"/>
    <col min="6659" max="6660" width="0" style="1" hidden="1" customWidth="1"/>
    <col min="6661" max="6898" width="9.140625" style="1"/>
    <col min="6899" max="6899" width="8.85546875" style="1" customWidth="1"/>
    <col min="6900" max="6900" width="8.28515625" style="1" customWidth="1"/>
    <col min="6901" max="6902" width="7" style="1" bestFit="1" customWidth="1"/>
    <col min="6903" max="6903" width="8.5703125" style="1" customWidth="1"/>
    <col min="6904" max="6904" width="8.28515625" style="1" bestFit="1" customWidth="1"/>
    <col min="6905" max="6905" width="7.28515625" style="1" bestFit="1" customWidth="1"/>
    <col min="6906" max="6906" width="7.7109375" style="1" customWidth="1"/>
    <col min="6907" max="6907" width="6.85546875" style="1" customWidth="1"/>
    <col min="6908" max="6908" width="0" style="1" hidden="1" customWidth="1"/>
    <col min="6909" max="6909" width="4.5703125" style="1" customWidth="1"/>
    <col min="6910" max="6910" width="8" style="1" customWidth="1"/>
    <col min="6911" max="6911" width="5.7109375" style="1" customWidth="1"/>
    <col min="6912" max="6912" width="8.28515625" style="1" bestFit="1" customWidth="1"/>
    <col min="6913" max="6913" width="7.28515625" style="1" customWidth="1"/>
    <col min="6914" max="6914" width="14.85546875" style="1" customWidth="1"/>
    <col min="6915" max="6916" width="0" style="1" hidden="1" customWidth="1"/>
    <col min="6917" max="7154" width="9.140625" style="1"/>
    <col min="7155" max="7155" width="8.85546875" style="1" customWidth="1"/>
    <col min="7156" max="7156" width="8.28515625" style="1" customWidth="1"/>
    <col min="7157" max="7158" width="7" style="1" bestFit="1" customWidth="1"/>
    <col min="7159" max="7159" width="8.5703125" style="1" customWidth="1"/>
    <col min="7160" max="7160" width="8.28515625" style="1" bestFit="1" customWidth="1"/>
    <col min="7161" max="7161" width="7.28515625" style="1" bestFit="1" customWidth="1"/>
    <col min="7162" max="7162" width="7.7109375" style="1" customWidth="1"/>
    <col min="7163" max="7163" width="6.85546875" style="1" customWidth="1"/>
    <col min="7164" max="7164" width="0" style="1" hidden="1" customWidth="1"/>
    <col min="7165" max="7165" width="4.5703125" style="1" customWidth="1"/>
    <col min="7166" max="7166" width="8" style="1" customWidth="1"/>
    <col min="7167" max="7167" width="5.7109375" style="1" customWidth="1"/>
    <col min="7168" max="7168" width="8.28515625" style="1" bestFit="1" customWidth="1"/>
    <col min="7169" max="7169" width="7.28515625" style="1" customWidth="1"/>
    <col min="7170" max="7170" width="14.85546875" style="1" customWidth="1"/>
    <col min="7171" max="7172" width="0" style="1" hidden="1" customWidth="1"/>
    <col min="7173" max="7410" width="9.140625" style="1"/>
    <col min="7411" max="7411" width="8.85546875" style="1" customWidth="1"/>
    <col min="7412" max="7412" width="8.28515625" style="1" customWidth="1"/>
    <col min="7413" max="7414" width="7" style="1" bestFit="1" customWidth="1"/>
    <col min="7415" max="7415" width="8.5703125" style="1" customWidth="1"/>
    <col min="7416" max="7416" width="8.28515625" style="1" bestFit="1" customWidth="1"/>
    <col min="7417" max="7417" width="7.28515625" style="1" bestFit="1" customWidth="1"/>
    <col min="7418" max="7418" width="7.7109375" style="1" customWidth="1"/>
    <col min="7419" max="7419" width="6.85546875" style="1" customWidth="1"/>
    <col min="7420" max="7420" width="0" style="1" hidden="1" customWidth="1"/>
    <col min="7421" max="7421" width="4.5703125" style="1" customWidth="1"/>
    <col min="7422" max="7422" width="8" style="1" customWidth="1"/>
    <col min="7423" max="7423" width="5.7109375" style="1" customWidth="1"/>
    <col min="7424" max="7424" width="8.28515625" style="1" bestFit="1" customWidth="1"/>
    <col min="7425" max="7425" width="7.28515625" style="1" customWidth="1"/>
    <col min="7426" max="7426" width="14.85546875" style="1" customWidth="1"/>
    <col min="7427" max="7428" width="0" style="1" hidden="1" customWidth="1"/>
    <col min="7429" max="7666" width="9.140625" style="1"/>
    <col min="7667" max="7667" width="8.85546875" style="1" customWidth="1"/>
    <col min="7668" max="7668" width="8.28515625" style="1" customWidth="1"/>
    <col min="7669" max="7670" width="7" style="1" bestFit="1" customWidth="1"/>
    <col min="7671" max="7671" width="8.5703125" style="1" customWidth="1"/>
    <col min="7672" max="7672" width="8.28515625" style="1" bestFit="1" customWidth="1"/>
    <col min="7673" max="7673" width="7.28515625" style="1" bestFit="1" customWidth="1"/>
    <col min="7674" max="7674" width="7.7109375" style="1" customWidth="1"/>
    <col min="7675" max="7675" width="6.85546875" style="1" customWidth="1"/>
    <col min="7676" max="7676" width="0" style="1" hidden="1" customWidth="1"/>
    <col min="7677" max="7677" width="4.5703125" style="1" customWidth="1"/>
    <col min="7678" max="7678" width="8" style="1" customWidth="1"/>
    <col min="7679" max="7679" width="5.7109375" style="1" customWidth="1"/>
    <col min="7680" max="7680" width="8.28515625" style="1" bestFit="1" customWidth="1"/>
    <col min="7681" max="7681" width="7.28515625" style="1" customWidth="1"/>
    <col min="7682" max="7682" width="14.85546875" style="1" customWidth="1"/>
    <col min="7683" max="7684" width="0" style="1" hidden="1" customWidth="1"/>
    <col min="7685" max="7922" width="9.140625" style="1"/>
    <col min="7923" max="7923" width="8.85546875" style="1" customWidth="1"/>
    <col min="7924" max="7924" width="8.28515625" style="1" customWidth="1"/>
    <col min="7925" max="7926" width="7" style="1" bestFit="1" customWidth="1"/>
    <col min="7927" max="7927" width="8.5703125" style="1" customWidth="1"/>
    <col min="7928" max="7928" width="8.28515625" style="1" bestFit="1" customWidth="1"/>
    <col min="7929" max="7929" width="7.28515625" style="1" bestFit="1" customWidth="1"/>
    <col min="7930" max="7930" width="7.7109375" style="1" customWidth="1"/>
    <col min="7931" max="7931" width="6.85546875" style="1" customWidth="1"/>
    <col min="7932" max="7932" width="0" style="1" hidden="1" customWidth="1"/>
    <col min="7933" max="7933" width="4.5703125" style="1" customWidth="1"/>
    <col min="7934" max="7934" width="8" style="1" customWidth="1"/>
    <col min="7935" max="7935" width="5.7109375" style="1" customWidth="1"/>
    <col min="7936" max="7936" width="8.28515625" style="1" bestFit="1" customWidth="1"/>
    <col min="7937" max="7937" width="7.28515625" style="1" customWidth="1"/>
    <col min="7938" max="7938" width="14.85546875" style="1" customWidth="1"/>
    <col min="7939" max="7940" width="0" style="1" hidden="1" customWidth="1"/>
    <col min="7941" max="8178" width="9.140625" style="1"/>
    <col min="8179" max="8179" width="8.85546875" style="1" customWidth="1"/>
    <col min="8180" max="8180" width="8.28515625" style="1" customWidth="1"/>
    <col min="8181" max="8182" width="7" style="1" bestFit="1" customWidth="1"/>
    <col min="8183" max="8183" width="8.5703125" style="1" customWidth="1"/>
    <col min="8184" max="8184" width="8.28515625" style="1" bestFit="1" customWidth="1"/>
    <col min="8185" max="8185" width="7.28515625" style="1" bestFit="1" customWidth="1"/>
    <col min="8186" max="8186" width="7.7109375" style="1" customWidth="1"/>
    <col min="8187" max="8187" width="6.85546875" style="1" customWidth="1"/>
    <col min="8188" max="8188" width="0" style="1" hidden="1" customWidth="1"/>
    <col min="8189" max="8189" width="4.5703125" style="1" customWidth="1"/>
    <col min="8190" max="8190" width="8" style="1" customWidth="1"/>
    <col min="8191" max="8191" width="5.7109375" style="1" customWidth="1"/>
    <col min="8192" max="8192" width="8.28515625" style="1" bestFit="1" customWidth="1"/>
    <col min="8193" max="8193" width="7.28515625" style="1" customWidth="1"/>
    <col min="8194" max="8194" width="14.85546875" style="1" customWidth="1"/>
    <col min="8195" max="8196" width="0" style="1" hidden="1" customWidth="1"/>
    <col min="8197" max="8434" width="9.140625" style="1"/>
    <col min="8435" max="8435" width="8.85546875" style="1" customWidth="1"/>
    <col min="8436" max="8436" width="8.28515625" style="1" customWidth="1"/>
    <col min="8437" max="8438" width="7" style="1" bestFit="1" customWidth="1"/>
    <col min="8439" max="8439" width="8.5703125" style="1" customWidth="1"/>
    <col min="8440" max="8440" width="8.28515625" style="1" bestFit="1" customWidth="1"/>
    <col min="8441" max="8441" width="7.28515625" style="1" bestFit="1" customWidth="1"/>
    <col min="8442" max="8442" width="7.7109375" style="1" customWidth="1"/>
    <col min="8443" max="8443" width="6.85546875" style="1" customWidth="1"/>
    <col min="8444" max="8444" width="0" style="1" hidden="1" customWidth="1"/>
    <col min="8445" max="8445" width="4.5703125" style="1" customWidth="1"/>
    <col min="8446" max="8446" width="8" style="1" customWidth="1"/>
    <col min="8447" max="8447" width="5.7109375" style="1" customWidth="1"/>
    <col min="8448" max="8448" width="8.28515625" style="1" bestFit="1" customWidth="1"/>
    <col min="8449" max="8449" width="7.28515625" style="1" customWidth="1"/>
    <col min="8450" max="8450" width="14.85546875" style="1" customWidth="1"/>
    <col min="8451" max="8452" width="0" style="1" hidden="1" customWidth="1"/>
    <col min="8453" max="8690" width="9.140625" style="1"/>
    <col min="8691" max="8691" width="8.85546875" style="1" customWidth="1"/>
    <col min="8692" max="8692" width="8.28515625" style="1" customWidth="1"/>
    <col min="8693" max="8694" width="7" style="1" bestFit="1" customWidth="1"/>
    <col min="8695" max="8695" width="8.5703125" style="1" customWidth="1"/>
    <col min="8696" max="8696" width="8.28515625" style="1" bestFit="1" customWidth="1"/>
    <col min="8697" max="8697" width="7.28515625" style="1" bestFit="1" customWidth="1"/>
    <col min="8698" max="8698" width="7.7109375" style="1" customWidth="1"/>
    <col min="8699" max="8699" width="6.85546875" style="1" customWidth="1"/>
    <col min="8700" max="8700" width="0" style="1" hidden="1" customWidth="1"/>
    <col min="8701" max="8701" width="4.5703125" style="1" customWidth="1"/>
    <col min="8702" max="8702" width="8" style="1" customWidth="1"/>
    <col min="8703" max="8703" width="5.7109375" style="1" customWidth="1"/>
    <col min="8704" max="8704" width="8.28515625" style="1" bestFit="1" customWidth="1"/>
    <col min="8705" max="8705" width="7.28515625" style="1" customWidth="1"/>
    <col min="8706" max="8706" width="14.85546875" style="1" customWidth="1"/>
    <col min="8707" max="8708" width="0" style="1" hidden="1" customWidth="1"/>
    <col min="8709" max="8946" width="9.140625" style="1"/>
    <col min="8947" max="8947" width="8.85546875" style="1" customWidth="1"/>
    <col min="8948" max="8948" width="8.28515625" style="1" customWidth="1"/>
    <col min="8949" max="8950" width="7" style="1" bestFit="1" customWidth="1"/>
    <col min="8951" max="8951" width="8.5703125" style="1" customWidth="1"/>
    <col min="8952" max="8952" width="8.28515625" style="1" bestFit="1" customWidth="1"/>
    <col min="8953" max="8953" width="7.28515625" style="1" bestFit="1" customWidth="1"/>
    <col min="8954" max="8954" width="7.7109375" style="1" customWidth="1"/>
    <col min="8955" max="8955" width="6.85546875" style="1" customWidth="1"/>
    <col min="8956" max="8956" width="0" style="1" hidden="1" customWidth="1"/>
    <col min="8957" max="8957" width="4.5703125" style="1" customWidth="1"/>
    <col min="8958" max="8958" width="8" style="1" customWidth="1"/>
    <col min="8959" max="8959" width="5.7109375" style="1" customWidth="1"/>
    <col min="8960" max="8960" width="8.28515625" style="1" bestFit="1" customWidth="1"/>
    <col min="8961" max="8961" width="7.28515625" style="1" customWidth="1"/>
    <col min="8962" max="8962" width="14.85546875" style="1" customWidth="1"/>
    <col min="8963" max="8964" width="0" style="1" hidden="1" customWidth="1"/>
    <col min="8965" max="9202" width="9.140625" style="1"/>
    <col min="9203" max="9203" width="8.85546875" style="1" customWidth="1"/>
    <col min="9204" max="9204" width="8.28515625" style="1" customWidth="1"/>
    <col min="9205" max="9206" width="7" style="1" bestFit="1" customWidth="1"/>
    <col min="9207" max="9207" width="8.5703125" style="1" customWidth="1"/>
    <col min="9208" max="9208" width="8.28515625" style="1" bestFit="1" customWidth="1"/>
    <col min="9209" max="9209" width="7.28515625" style="1" bestFit="1" customWidth="1"/>
    <col min="9210" max="9210" width="7.7109375" style="1" customWidth="1"/>
    <col min="9211" max="9211" width="6.85546875" style="1" customWidth="1"/>
    <col min="9212" max="9212" width="0" style="1" hidden="1" customWidth="1"/>
    <col min="9213" max="9213" width="4.5703125" style="1" customWidth="1"/>
    <col min="9214" max="9214" width="8" style="1" customWidth="1"/>
    <col min="9215" max="9215" width="5.7109375" style="1" customWidth="1"/>
    <col min="9216" max="9216" width="8.28515625" style="1" bestFit="1" customWidth="1"/>
    <col min="9217" max="9217" width="7.28515625" style="1" customWidth="1"/>
    <col min="9218" max="9218" width="14.85546875" style="1" customWidth="1"/>
    <col min="9219" max="9220" width="0" style="1" hidden="1" customWidth="1"/>
    <col min="9221" max="9458" width="9.140625" style="1"/>
    <col min="9459" max="9459" width="8.85546875" style="1" customWidth="1"/>
    <col min="9460" max="9460" width="8.28515625" style="1" customWidth="1"/>
    <col min="9461" max="9462" width="7" style="1" bestFit="1" customWidth="1"/>
    <col min="9463" max="9463" width="8.5703125" style="1" customWidth="1"/>
    <col min="9464" max="9464" width="8.28515625" style="1" bestFit="1" customWidth="1"/>
    <col min="9465" max="9465" width="7.28515625" style="1" bestFit="1" customWidth="1"/>
    <col min="9466" max="9466" width="7.7109375" style="1" customWidth="1"/>
    <col min="9467" max="9467" width="6.85546875" style="1" customWidth="1"/>
    <col min="9468" max="9468" width="0" style="1" hidden="1" customWidth="1"/>
    <col min="9469" max="9469" width="4.5703125" style="1" customWidth="1"/>
    <col min="9470" max="9470" width="8" style="1" customWidth="1"/>
    <col min="9471" max="9471" width="5.7109375" style="1" customWidth="1"/>
    <col min="9472" max="9472" width="8.28515625" style="1" bestFit="1" customWidth="1"/>
    <col min="9473" max="9473" width="7.28515625" style="1" customWidth="1"/>
    <col min="9474" max="9474" width="14.85546875" style="1" customWidth="1"/>
    <col min="9475" max="9476" width="0" style="1" hidden="1" customWidth="1"/>
    <col min="9477" max="9714" width="9.140625" style="1"/>
    <col min="9715" max="9715" width="8.85546875" style="1" customWidth="1"/>
    <col min="9716" max="9716" width="8.28515625" style="1" customWidth="1"/>
    <col min="9717" max="9718" width="7" style="1" bestFit="1" customWidth="1"/>
    <col min="9719" max="9719" width="8.5703125" style="1" customWidth="1"/>
    <col min="9720" max="9720" width="8.28515625" style="1" bestFit="1" customWidth="1"/>
    <col min="9721" max="9721" width="7.28515625" style="1" bestFit="1" customWidth="1"/>
    <col min="9722" max="9722" width="7.7109375" style="1" customWidth="1"/>
    <col min="9723" max="9723" width="6.85546875" style="1" customWidth="1"/>
    <col min="9724" max="9724" width="0" style="1" hidden="1" customWidth="1"/>
    <col min="9725" max="9725" width="4.5703125" style="1" customWidth="1"/>
    <col min="9726" max="9726" width="8" style="1" customWidth="1"/>
    <col min="9727" max="9727" width="5.7109375" style="1" customWidth="1"/>
    <col min="9728" max="9728" width="8.28515625" style="1" bestFit="1" customWidth="1"/>
    <col min="9729" max="9729" width="7.28515625" style="1" customWidth="1"/>
    <col min="9730" max="9730" width="14.85546875" style="1" customWidth="1"/>
    <col min="9731" max="9732" width="0" style="1" hidden="1" customWidth="1"/>
    <col min="9733" max="9970" width="9.140625" style="1"/>
    <col min="9971" max="9971" width="8.85546875" style="1" customWidth="1"/>
    <col min="9972" max="9972" width="8.28515625" style="1" customWidth="1"/>
    <col min="9973" max="9974" width="7" style="1" bestFit="1" customWidth="1"/>
    <col min="9975" max="9975" width="8.5703125" style="1" customWidth="1"/>
    <col min="9976" max="9976" width="8.28515625" style="1" bestFit="1" customWidth="1"/>
    <col min="9977" max="9977" width="7.28515625" style="1" bestFit="1" customWidth="1"/>
    <col min="9978" max="9978" width="7.7109375" style="1" customWidth="1"/>
    <col min="9979" max="9979" width="6.85546875" style="1" customWidth="1"/>
    <col min="9980" max="9980" width="0" style="1" hidden="1" customWidth="1"/>
    <col min="9981" max="9981" width="4.5703125" style="1" customWidth="1"/>
    <col min="9982" max="9982" width="8" style="1" customWidth="1"/>
    <col min="9983" max="9983" width="5.7109375" style="1" customWidth="1"/>
    <col min="9984" max="9984" width="8.28515625" style="1" bestFit="1" customWidth="1"/>
    <col min="9985" max="9985" width="7.28515625" style="1" customWidth="1"/>
    <col min="9986" max="9986" width="14.85546875" style="1" customWidth="1"/>
    <col min="9987" max="9988" width="0" style="1" hidden="1" customWidth="1"/>
    <col min="9989" max="10226" width="9.140625" style="1"/>
    <col min="10227" max="10227" width="8.85546875" style="1" customWidth="1"/>
    <col min="10228" max="10228" width="8.28515625" style="1" customWidth="1"/>
    <col min="10229" max="10230" width="7" style="1" bestFit="1" customWidth="1"/>
    <col min="10231" max="10231" width="8.5703125" style="1" customWidth="1"/>
    <col min="10232" max="10232" width="8.28515625" style="1" bestFit="1" customWidth="1"/>
    <col min="10233" max="10233" width="7.28515625" style="1" bestFit="1" customWidth="1"/>
    <col min="10234" max="10234" width="7.7109375" style="1" customWidth="1"/>
    <col min="10235" max="10235" width="6.85546875" style="1" customWidth="1"/>
    <col min="10236" max="10236" width="0" style="1" hidden="1" customWidth="1"/>
    <col min="10237" max="10237" width="4.5703125" style="1" customWidth="1"/>
    <col min="10238" max="10238" width="8" style="1" customWidth="1"/>
    <col min="10239" max="10239" width="5.7109375" style="1" customWidth="1"/>
    <col min="10240" max="10240" width="8.28515625" style="1" bestFit="1" customWidth="1"/>
    <col min="10241" max="10241" width="7.28515625" style="1" customWidth="1"/>
    <col min="10242" max="10242" width="14.85546875" style="1" customWidth="1"/>
    <col min="10243" max="10244" width="0" style="1" hidden="1" customWidth="1"/>
    <col min="10245" max="10482" width="9.140625" style="1"/>
    <col min="10483" max="10483" width="8.85546875" style="1" customWidth="1"/>
    <col min="10484" max="10484" width="8.28515625" style="1" customWidth="1"/>
    <col min="10485" max="10486" width="7" style="1" bestFit="1" customWidth="1"/>
    <col min="10487" max="10487" width="8.5703125" style="1" customWidth="1"/>
    <col min="10488" max="10488" width="8.28515625" style="1" bestFit="1" customWidth="1"/>
    <col min="10489" max="10489" width="7.28515625" style="1" bestFit="1" customWidth="1"/>
    <col min="10490" max="10490" width="7.7109375" style="1" customWidth="1"/>
    <col min="10491" max="10491" width="6.85546875" style="1" customWidth="1"/>
    <col min="10492" max="10492" width="0" style="1" hidden="1" customWidth="1"/>
    <col min="10493" max="10493" width="4.5703125" style="1" customWidth="1"/>
    <col min="10494" max="10494" width="8" style="1" customWidth="1"/>
    <col min="10495" max="10495" width="5.7109375" style="1" customWidth="1"/>
    <col min="10496" max="10496" width="8.28515625" style="1" bestFit="1" customWidth="1"/>
    <col min="10497" max="10497" width="7.28515625" style="1" customWidth="1"/>
    <col min="10498" max="10498" width="14.85546875" style="1" customWidth="1"/>
    <col min="10499" max="10500" width="0" style="1" hidden="1" customWidth="1"/>
    <col min="10501" max="10738" width="9.140625" style="1"/>
    <col min="10739" max="10739" width="8.85546875" style="1" customWidth="1"/>
    <col min="10740" max="10740" width="8.28515625" style="1" customWidth="1"/>
    <col min="10741" max="10742" width="7" style="1" bestFit="1" customWidth="1"/>
    <col min="10743" max="10743" width="8.5703125" style="1" customWidth="1"/>
    <col min="10744" max="10744" width="8.28515625" style="1" bestFit="1" customWidth="1"/>
    <col min="10745" max="10745" width="7.28515625" style="1" bestFit="1" customWidth="1"/>
    <col min="10746" max="10746" width="7.7109375" style="1" customWidth="1"/>
    <col min="10747" max="10747" width="6.85546875" style="1" customWidth="1"/>
    <col min="10748" max="10748" width="0" style="1" hidden="1" customWidth="1"/>
    <col min="10749" max="10749" width="4.5703125" style="1" customWidth="1"/>
    <col min="10750" max="10750" width="8" style="1" customWidth="1"/>
    <col min="10751" max="10751" width="5.7109375" style="1" customWidth="1"/>
    <col min="10752" max="10752" width="8.28515625" style="1" bestFit="1" customWidth="1"/>
    <col min="10753" max="10753" width="7.28515625" style="1" customWidth="1"/>
    <col min="10754" max="10754" width="14.85546875" style="1" customWidth="1"/>
    <col min="10755" max="10756" width="0" style="1" hidden="1" customWidth="1"/>
    <col min="10757" max="10994" width="9.140625" style="1"/>
    <col min="10995" max="10995" width="8.85546875" style="1" customWidth="1"/>
    <col min="10996" max="10996" width="8.28515625" style="1" customWidth="1"/>
    <col min="10997" max="10998" width="7" style="1" bestFit="1" customWidth="1"/>
    <col min="10999" max="10999" width="8.5703125" style="1" customWidth="1"/>
    <col min="11000" max="11000" width="8.28515625" style="1" bestFit="1" customWidth="1"/>
    <col min="11001" max="11001" width="7.28515625" style="1" bestFit="1" customWidth="1"/>
    <col min="11002" max="11002" width="7.7109375" style="1" customWidth="1"/>
    <col min="11003" max="11003" width="6.85546875" style="1" customWidth="1"/>
    <col min="11004" max="11004" width="0" style="1" hidden="1" customWidth="1"/>
    <col min="11005" max="11005" width="4.5703125" style="1" customWidth="1"/>
    <col min="11006" max="11006" width="8" style="1" customWidth="1"/>
    <col min="11007" max="11007" width="5.7109375" style="1" customWidth="1"/>
    <col min="11008" max="11008" width="8.28515625" style="1" bestFit="1" customWidth="1"/>
    <col min="11009" max="11009" width="7.28515625" style="1" customWidth="1"/>
    <col min="11010" max="11010" width="14.85546875" style="1" customWidth="1"/>
    <col min="11011" max="11012" width="0" style="1" hidden="1" customWidth="1"/>
    <col min="11013" max="11250" width="9.140625" style="1"/>
    <col min="11251" max="11251" width="8.85546875" style="1" customWidth="1"/>
    <col min="11252" max="11252" width="8.28515625" style="1" customWidth="1"/>
    <col min="11253" max="11254" width="7" style="1" bestFit="1" customWidth="1"/>
    <col min="11255" max="11255" width="8.5703125" style="1" customWidth="1"/>
    <col min="11256" max="11256" width="8.28515625" style="1" bestFit="1" customWidth="1"/>
    <col min="11257" max="11257" width="7.28515625" style="1" bestFit="1" customWidth="1"/>
    <col min="11258" max="11258" width="7.7109375" style="1" customWidth="1"/>
    <col min="11259" max="11259" width="6.85546875" style="1" customWidth="1"/>
    <col min="11260" max="11260" width="0" style="1" hidden="1" customWidth="1"/>
    <col min="11261" max="11261" width="4.5703125" style="1" customWidth="1"/>
    <col min="11262" max="11262" width="8" style="1" customWidth="1"/>
    <col min="11263" max="11263" width="5.7109375" style="1" customWidth="1"/>
    <col min="11264" max="11264" width="8.28515625" style="1" bestFit="1" customWidth="1"/>
    <col min="11265" max="11265" width="7.28515625" style="1" customWidth="1"/>
    <col min="11266" max="11266" width="14.85546875" style="1" customWidth="1"/>
    <col min="11267" max="11268" width="0" style="1" hidden="1" customWidth="1"/>
    <col min="11269" max="11506" width="9.140625" style="1"/>
    <col min="11507" max="11507" width="8.85546875" style="1" customWidth="1"/>
    <col min="11508" max="11508" width="8.28515625" style="1" customWidth="1"/>
    <col min="11509" max="11510" width="7" style="1" bestFit="1" customWidth="1"/>
    <col min="11511" max="11511" width="8.5703125" style="1" customWidth="1"/>
    <col min="11512" max="11512" width="8.28515625" style="1" bestFit="1" customWidth="1"/>
    <col min="11513" max="11513" width="7.28515625" style="1" bestFit="1" customWidth="1"/>
    <col min="11514" max="11514" width="7.7109375" style="1" customWidth="1"/>
    <col min="11515" max="11515" width="6.85546875" style="1" customWidth="1"/>
    <col min="11516" max="11516" width="0" style="1" hidden="1" customWidth="1"/>
    <col min="11517" max="11517" width="4.5703125" style="1" customWidth="1"/>
    <col min="11518" max="11518" width="8" style="1" customWidth="1"/>
    <col min="11519" max="11519" width="5.7109375" style="1" customWidth="1"/>
    <col min="11520" max="11520" width="8.28515625" style="1" bestFit="1" customWidth="1"/>
    <col min="11521" max="11521" width="7.28515625" style="1" customWidth="1"/>
    <col min="11522" max="11522" width="14.85546875" style="1" customWidth="1"/>
    <col min="11523" max="11524" width="0" style="1" hidden="1" customWidth="1"/>
    <col min="11525" max="11762" width="9.140625" style="1"/>
    <col min="11763" max="11763" width="8.85546875" style="1" customWidth="1"/>
    <col min="11764" max="11764" width="8.28515625" style="1" customWidth="1"/>
    <col min="11765" max="11766" width="7" style="1" bestFit="1" customWidth="1"/>
    <col min="11767" max="11767" width="8.5703125" style="1" customWidth="1"/>
    <col min="11768" max="11768" width="8.28515625" style="1" bestFit="1" customWidth="1"/>
    <col min="11769" max="11769" width="7.28515625" style="1" bestFit="1" customWidth="1"/>
    <col min="11770" max="11770" width="7.7109375" style="1" customWidth="1"/>
    <col min="11771" max="11771" width="6.85546875" style="1" customWidth="1"/>
    <col min="11772" max="11772" width="0" style="1" hidden="1" customWidth="1"/>
    <col min="11773" max="11773" width="4.5703125" style="1" customWidth="1"/>
    <col min="11774" max="11774" width="8" style="1" customWidth="1"/>
    <col min="11775" max="11775" width="5.7109375" style="1" customWidth="1"/>
    <col min="11776" max="11776" width="8.28515625" style="1" bestFit="1" customWidth="1"/>
    <col min="11777" max="11777" width="7.28515625" style="1" customWidth="1"/>
    <col min="11778" max="11778" width="14.85546875" style="1" customWidth="1"/>
    <col min="11779" max="11780" width="0" style="1" hidden="1" customWidth="1"/>
    <col min="11781" max="12018" width="9.140625" style="1"/>
    <col min="12019" max="12019" width="8.85546875" style="1" customWidth="1"/>
    <col min="12020" max="12020" width="8.28515625" style="1" customWidth="1"/>
    <col min="12021" max="12022" width="7" style="1" bestFit="1" customWidth="1"/>
    <col min="12023" max="12023" width="8.5703125" style="1" customWidth="1"/>
    <col min="12024" max="12024" width="8.28515625" style="1" bestFit="1" customWidth="1"/>
    <col min="12025" max="12025" width="7.28515625" style="1" bestFit="1" customWidth="1"/>
    <col min="12026" max="12026" width="7.7109375" style="1" customWidth="1"/>
    <col min="12027" max="12027" width="6.85546875" style="1" customWidth="1"/>
    <col min="12028" max="12028" width="0" style="1" hidden="1" customWidth="1"/>
    <col min="12029" max="12029" width="4.5703125" style="1" customWidth="1"/>
    <col min="12030" max="12030" width="8" style="1" customWidth="1"/>
    <col min="12031" max="12031" width="5.7109375" style="1" customWidth="1"/>
    <col min="12032" max="12032" width="8.28515625" style="1" bestFit="1" customWidth="1"/>
    <col min="12033" max="12033" width="7.28515625" style="1" customWidth="1"/>
    <col min="12034" max="12034" width="14.85546875" style="1" customWidth="1"/>
    <col min="12035" max="12036" width="0" style="1" hidden="1" customWidth="1"/>
    <col min="12037" max="12274" width="9.140625" style="1"/>
    <col min="12275" max="12275" width="8.85546875" style="1" customWidth="1"/>
    <col min="12276" max="12276" width="8.28515625" style="1" customWidth="1"/>
    <col min="12277" max="12278" width="7" style="1" bestFit="1" customWidth="1"/>
    <col min="12279" max="12279" width="8.5703125" style="1" customWidth="1"/>
    <col min="12280" max="12280" width="8.28515625" style="1" bestFit="1" customWidth="1"/>
    <col min="12281" max="12281" width="7.28515625" style="1" bestFit="1" customWidth="1"/>
    <col min="12282" max="12282" width="7.7109375" style="1" customWidth="1"/>
    <col min="12283" max="12283" width="6.85546875" style="1" customWidth="1"/>
    <col min="12284" max="12284" width="0" style="1" hidden="1" customWidth="1"/>
    <col min="12285" max="12285" width="4.5703125" style="1" customWidth="1"/>
    <col min="12286" max="12286" width="8" style="1" customWidth="1"/>
    <col min="12287" max="12287" width="5.7109375" style="1" customWidth="1"/>
    <col min="12288" max="12288" width="8.28515625" style="1" bestFit="1" customWidth="1"/>
    <col min="12289" max="12289" width="7.28515625" style="1" customWidth="1"/>
    <col min="12290" max="12290" width="14.85546875" style="1" customWidth="1"/>
    <col min="12291" max="12292" width="0" style="1" hidden="1" customWidth="1"/>
    <col min="12293" max="12530" width="9.140625" style="1"/>
    <col min="12531" max="12531" width="8.85546875" style="1" customWidth="1"/>
    <col min="12532" max="12532" width="8.28515625" style="1" customWidth="1"/>
    <col min="12533" max="12534" width="7" style="1" bestFit="1" customWidth="1"/>
    <col min="12535" max="12535" width="8.5703125" style="1" customWidth="1"/>
    <col min="12536" max="12536" width="8.28515625" style="1" bestFit="1" customWidth="1"/>
    <col min="12537" max="12537" width="7.28515625" style="1" bestFit="1" customWidth="1"/>
    <col min="12538" max="12538" width="7.7109375" style="1" customWidth="1"/>
    <col min="12539" max="12539" width="6.85546875" style="1" customWidth="1"/>
    <col min="12540" max="12540" width="0" style="1" hidden="1" customWidth="1"/>
    <col min="12541" max="12541" width="4.5703125" style="1" customWidth="1"/>
    <col min="12542" max="12542" width="8" style="1" customWidth="1"/>
    <col min="12543" max="12543" width="5.7109375" style="1" customWidth="1"/>
    <col min="12544" max="12544" width="8.28515625" style="1" bestFit="1" customWidth="1"/>
    <col min="12545" max="12545" width="7.28515625" style="1" customWidth="1"/>
    <col min="12546" max="12546" width="14.85546875" style="1" customWidth="1"/>
    <col min="12547" max="12548" width="0" style="1" hidden="1" customWidth="1"/>
    <col min="12549" max="12786" width="9.140625" style="1"/>
    <col min="12787" max="12787" width="8.85546875" style="1" customWidth="1"/>
    <col min="12788" max="12788" width="8.28515625" style="1" customWidth="1"/>
    <col min="12789" max="12790" width="7" style="1" bestFit="1" customWidth="1"/>
    <col min="12791" max="12791" width="8.5703125" style="1" customWidth="1"/>
    <col min="12792" max="12792" width="8.28515625" style="1" bestFit="1" customWidth="1"/>
    <col min="12793" max="12793" width="7.28515625" style="1" bestFit="1" customWidth="1"/>
    <col min="12794" max="12794" width="7.7109375" style="1" customWidth="1"/>
    <col min="12795" max="12795" width="6.85546875" style="1" customWidth="1"/>
    <col min="12796" max="12796" width="0" style="1" hidden="1" customWidth="1"/>
    <col min="12797" max="12797" width="4.5703125" style="1" customWidth="1"/>
    <col min="12798" max="12798" width="8" style="1" customWidth="1"/>
    <col min="12799" max="12799" width="5.7109375" style="1" customWidth="1"/>
    <col min="12800" max="12800" width="8.28515625" style="1" bestFit="1" customWidth="1"/>
    <col min="12801" max="12801" width="7.28515625" style="1" customWidth="1"/>
    <col min="12802" max="12802" width="14.85546875" style="1" customWidth="1"/>
    <col min="12803" max="12804" width="0" style="1" hidden="1" customWidth="1"/>
    <col min="12805" max="13042" width="9.140625" style="1"/>
    <col min="13043" max="13043" width="8.85546875" style="1" customWidth="1"/>
    <col min="13044" max="13044" width="8.28515625" style="1" customWidth="1"/>
    <col min="13045" max="13046" width="7" style="1" bestFit="1" customWidth="1"/>
    <col min="13047" max="13047" width="8.5703125" style="1" customWidth="1"/>
    <col min="13048" max="13048" width="8.28515625" style="1" bestFit="1" customWidth="1"/>
    <col min="13049" max="13049" width="7.28515625" style="1" bestFit="1" customWidth="1"/>
    <col min="13050" max="13050" width="7.7109375" style="1" customWidth="1"/>
    <col min="13051" max="13051" width="6.85546875" style="1" customWidth="1"/>
    <col min="13052" max="13052" width="0" style="1" hidden="1" customWidth="1"/>
    <col min="13053" max="13053" width="4.5703125" style="1" customWidth="1"/>
    <col min="13054" max="13054" width="8" style="1" customWidth="1"/>
    <col min="13055" max="13055" width="5.7109375" style="1" customWidth="1"/>
    <col min="13056" max="13056" width="8.28515625" style="1" bestFit="1" customWidth="1"/>
    <col min="13057" max="13057" width="7.28515625" style="1" customWidth="1"/>
    <col min="13058" max="13058" width="14.85546875" style="1" customWidth="1"/>
    <col min="13059" max="13060" width="0" style="1" hidden="1" customWidth="1"/>
    <col min="13061" max="13298" width="9.140625" style="1"/>
    <col min="13299" max="13299" width="8.85546875" style="1" customWidth="1"/>
    <col min="13300" max="13300" width="8.28515625" style="1" customWidth="1"/>
    <col min="13301" max="13302" width="7" style="1" bestFit="1" customWidth="1"/>
    <col min="13303" max="13303" width="8.5703125" style="1" customWidth="1"/>
    <col min="13304" max="13304" width="8.28515625" style="1" bestFit="1" customWidth="1"/>
    <col min="13305" max="13305" width="7.28515625" style="1" bestFit="1" customWidth="1"/>
    <col min="13306" max="13306" width="7.7109375" style="1" customWidth="1"/>
    <col min="13307" max="13307" width="6.85546875" style="1" customWidth="1"/>
    <col min="13308" max="13308" width="0" style="1" hidden="1" customWidth="1"/>
    <col min="13309" max="13309" width="4.5703125" style="1" customWidth="1"/>
    <col min="13310" max="13310" width="8" style="1" customWidth="1"/>
    <col min="13311" max="13311" width="5.7109375" style="1" customWidth="1"/>
    <col min="13312" max="13312" width="8.28515625" style="1" bestFit="1" customWidth="1"/>
    <col min="13313" max="13313" width="7.28515625" style="1" customWidth="1"/>
    <col min="13314" max="13314" width="14.85546875" style="1" customWidth="1"/>
    <col min="13315" max="13316" width="0" style="1" hidden="1" customWidth="1"/>
    <col min="13317" max="13554" width="9.140625" style="1"/>
    <col min="13555" max="13555" width="8.85546875" style="1" customWidth="1"/>
    <col min="13556" max="13556" width="8.28515625" style="1" customWidth="1"/>
    <col min="13557" max="13558" width="7" style="1" bestFit="1" customWidth="1"/>
    <col min="13559" max="13559" width="8.5703125" style="1" customWidth="1"/>
    <col min="13560" max="13560" width="8.28515625" style="1" bestFit="1" customWidth="1"/>
    <col min="13561" max="13561" width="7.28515625" style="1" bestFit="1" customWidth="1"/>
    <col min="13562" max="13562" width="7.7109375" style="1" customWidth="1"/>
    <col min="13563" max="13563" width="6.85546875" style="1" customWidth="1"/>
    <col min="13564" max="13564" width="0" style="1" hidden="1" customWidth="1"/>
    <col min="13565" max="13565" width="4.5703125" style="1" customWidth="1"/>
    <col min="13566" max="13566" width="8" style="1" customWidth="1"/>
    <col min="13567" max="13567" width="5.7109375" style="1" customWidth="1"/>
    <col min="13568" max="13568" width="8.28515625" style="1" bestFit="1" customWidth="1"/>
    <col min="13569" max="13569" width="7.28515625" style="1" customWidth="1"/>
    <col min="13570" max="13570" width="14.85546875" style="1" customWidth="1"/>
    <col min="13571" max="13572" width="0" style="1" hidden="1" customWidth="1"/>
    <col min="13573" max="13810" width="9.140625" style="1"/>
    <col min="13811" max="13811" width="8.85546875" style="1" customWidth="1"/>
    <col min="13812" max="13812" width="8.28515625" style="1" customWidth="1"/>
    <col min="13813" max="13814" width="7" style="1" bestFit="1" customWidth="1"/>
    <col min="13815" max="13815" width="8.5703125" style="1" customWidth="1"/>
    <col min="13816" max="13816" width="8.28515625" style="1" bestFit="1" customWidth="1"/>
    <col min="13817" max="13817" width="7.28515625" style="1" bestFit="1" customWidth="1"/>
    <col min="13818" max="13818" width="7.7109375" style="1" customWidth="1"/>
    <col min="13819" max="13819" width="6.85546875" style="1" customWidth="1"/>
    <col min="13820" max="13820" width="0" style="1" hidden="1" customWidth="1"/>
    <col min="13821" max="13821" width="4.5703125" style="1" customWidth="1"/>
    <col min="13822" max="13822" width="8" style="1" customWidth="1"/>
    <col min="13823" max="13823" width="5.7109375" style="1" customWidth="1"/>
    <col min="13824" max="13824" width="8.28515625" style="1" bestFit="1" customWidth="1"/>
    <col min="13825" max="13825" width="7.28515625" style="1" customWidth="1"/>
    <col min="13826" max="13826" width="14.85546875" style="1" customWidth="1"/>
    <col min="13827" max="13828" width="0" style="1" hidden="1" customWidth="1"/>
    <col min="13829" max="14066" width="9.140625" style="1"/>
    <col min="14067" max="14067" width="8.85546875" style="1" customWidth="1"/>
    <col min="14068" max="14068" width="8.28515625" style="1" customWidth="1"/>
    <col min="14069" max="14070" width="7" style="1" bestFit="1" customWidth="1"/>
    <col min="14071" max="14071" width="8.5703125" style="1" customWidth="1"/>
    <col min="14072" max="14072" width="8.28515625" style="1" bestFit="1" customWidth="1"/>
    <col min="14073" max="14073" width="7.28515625" style="1" bestFit="1" customWidth="1"/>
    <col min="14074" max="14074" width="7.7109375" style="1" customWidth="1"/>
    <col min="14075" max="14075" width="6.85546875" style="1" customWidth="1"/>
    <col min="14076" max="14076" width="0" style="1" hidden="1" customWidth="1"/>
    <col min="14077" max="14077" width="4.5703125" style="1" customWidth="1"/>
    <col min="14078" max="14078" width="8" style="1" customWidth="1"/>
    <col min="14079" max="14079" width="5.7109375" style="1" customWidth="1"/>
    <col min="14080" max="14080" width="8.28515625" style="1" bestFit="1" customWidth="1"/>
    <col min="14081" max="14081" width="7.28515625" style="1" customWidth="1"/>
    <col min="14082" max="14082" width="14.85546875" style="1" customWidth="1"/>
    <col min="14083" max="14084" width="0" style="1" hidden="1" customWidth="1"/>
    <col min="14085" max="14322" width="9.140625" style="1"/>
    <col min="14323" max="14323" width="8.85546875" style="1" customWidth="1"/>
    <col min="14324" max="14324" width="8.28515625" style="1" customWidth="1"/>
    <col min="14325" max="14326" width="7" style="1" bestFit="1" customWidth="1"/>
    <col min="14327" max="14327" width="8.5703125" style="1" customWidth="1"/>
    <col min="14328" max="14328" width="8.28515625" style="1" bestFit="1" customWidth="1"/>
    <col min="14329" max="14329" width="7.28515625" style="1" bestFit="1" customWidth="1"/>
    <col min="14330" max="14330" width="7.7109375" style="1" customWidth="1"/>
    <col min="14331" max="14331" width="6.85546875" style="1" customWidth="1"/>
    <col min="14332" max="14332" width="0" style="1" hidden="1" customWidth="1"/>
    <col min="14333" max="14333" width="4.5703125" style="1" customWidth="1"/>
    <col min="14334" max="14334" width="8" style="1" customWidth="1"/>
    <col min="14335" max="14335" width="5.7109375" style="1" customWidth="1"/>
    <col min="14336" max="14336" width="8.28515625" style="1" bestFit="1" customWidth="1"/>
    <col min="14337" max="14337" width="7.28515625" style="1" customWidth="1"/>
    <col min="14338" max="14338" width="14.85546875" style="1" customWidth="1"/>
    <col min="14339" max="14340" width="0" style="1" hidden="1" customWidth="1"/>
    <col min="14341" max="14578" width="9.140625" style="1"/>
    <col min="14579" max="14579" width="8.85546875" style="1" customWidth="1"/>
    <col min="14580" max="14580" width="8.28515625" style="1" customWidth="1"/>
    <col min="14581" max="14582" width="7" style="1" bestFit="1" customWidth="1"/>
    <col min="14583" max="14583" width="8.5703125" style="1" customWidth="1"/>
    <col min="14584" max="14584" width="8.28515625" style="1" bestFit="1" customWidth="1"/>
    <col min="14585" max="14585" width="7.28515625" style="1" bestFit="1" customWidth="1"/>
    <col min="14586" max="14586" width="7.7109375" style="1" customWidth="1"/>
    <col min="14587" max="14587" width="6.85546875" style="1" customWidth="1"/>
    <col min="14588" max="14588" width="0" style="1" hidden="1" customWidth="1"/>
    <col min="14589" max="14589" width="4.5703125" style="1" customWidth="1"/>
    <col min="14590" max="14590" width="8" style="1" customWidth="1"/>
    <col min="14591" max="14591" width="5.7109375" style="1" customWidth="1"/>
    <col min="14592" max="14592" width="8.28515625" style="1" bestFit="1" customWidth="1"/>
    <col min="14593" max="14593" width="7.28515625" style="1" customWidth="1"/>
    <col min="14594" max="14594" width="14.85546875" style="1" customWidth="1"/>
    <col min="14595" max="14596" width="0" style="1" hidden="1" customWidth="1"/>
    <col min="14597" max="14834" width="9.140625" style="1"/>
    <col min="14835" max="14835" width="8.85546875" style="1" customWidth="1"/>
    <col min="14836" max="14836" width="8.28515625" style="1" customWidth="1"/>
    <col min="14837" max="14838" width="7" style="1" bestFit="1" customWidth="1"/>
    <col min="14839" max="14839" width="8.5703125" style="1" customWidth="1"/>
    <col min="14840" max="14840" width="8.28515625" style="1" bestFit="1" customWidth="1"/>
    <col min="14841" max="14841" width="7.28515625" style="1" bestFit="1" customWidth="1"/>
    <col min="14842" max="14842" width="7.7109375" style="1" customWidth="1"/>
    <col min="14843" max="14843" width="6.85546875" style="1" customWidth="1"/>
    <col min="14844" max="14844" width="0" style="1" hidden="1" customWidth="1"/>
    <col min="14845" max="14845" width="4.5703125" style="1" customWidth="1"/>
    <col min="14846" max="14846" width="8" style="1" customWidth="1"/>
    <col min="14847" max="14847" width="5.7109375" style="1" customWidth="1"/>
    <col min="14848" max="14848" width="8.28515625" style="1" bestFit="1" customWidth="1"/>
    <col min="14849" max="14849" width="7.28515625" style="1" customWidth="1"/>
    <col min="14850" max="14850" width="14.85546875" style="1" customWidth="1"/>
    <col min="14851" max="14852" width="0" style="1" hidden="1" customWidth="1"/>
    <col min="14853" max="15090" width="9.140625" style="1"/>
    <col min="15091" max="15091" width="8.85546875" style="1" customWidth="1"/>
    <col min="15092" max="15092" width="8.28515625" style="1" customWidth="1"/>
    <col min="15093" max="15094" width="7" style="1" bestFit="1" customWidth="1"/>
    <col min="15095" max="15095" width="8.5703125" style="1" customWidth="1"/>
    <col min="15096" max="15096" width="8.28515625" style="1" bestFit="1" customWidth="1"/>
    <col min="15097" max="15097" width="7.28515625" style="1" bestFit="1" customWidth="1"/>
    <col min="15098" max="15098" width="7.7109375" style="1" customWidth="1"/>
    <col min="15099" max="15099" width="6.85546875" style="1" customWidth="1"/>
    <col min="15100" max="15100" width="0" style="1" hidden="1" customWidth="1"/>
    <col min="15101" max="15101" width="4.5703125" style="1" customWidth="1"/>
    <col min="15102" max="15102" width="8" style="1" customWidth="1"/>
    <col min="15103" max="15103" width="5.7109375" style="1" customWidth="1"/>
    <col min="15104" max="15104" width="8.28515625" style="1" bestFit="1" customWidth="1"/>
    <col min="15105" max="15105" width="7.28515625" style="1" customWidth="1"/>
    <col min="15106" max="15106" width="14.85546875" style="1" customWidth="1"/>
    <col min="15107" max="15108" width="0" style="1" hidden="1" customWidth="1"/>
    <col min="15109" max="15346" width="9.140625" style="1"/>
    <col min="15347" max="15347" width="8.85546875" style="1" customWidth="1"/>
    <col min="15348" max="15348" width="8.28515625" style="1" customWidth="1"/>
    <col min="15349" max="15350" width="7" style="1" bestFit="1" customWidth="1"/>
    <col min="15351" max="15351" width="8.5703125" style="1" customWidth="1"/>
    <col min="15352" max="15352" width="8.28515625" style="1" bestFit="1" customWidth="1"/>
    <col min="15353" max="15353" width="7.28515625" style="1" bestFit="1" customWidth="1"/>
    <col min="15354" max="15354" width="7.7109375" style="1" customWidth="1"/>
    <col min="15355" max="15355" width="6.85546875" style="1" customWidth="1"/>
    <col min="15356" max="15356" width="0" style="1" hidden="1" customWidth="1"/>
    <col min="15357" max="15357" width="4.5703125" style="1" customWidth="1"/>
    <col min="15358" max="15358" width="8" style="1" customWidth="1"/>
    <col min="15359" max="15359" width="5.7109375" style="1" customWidth="1"/>
    <col min="15360" max="15360" width="8.28515625" style="1" bestFit="1" customWidth="1"/>
    <col min="15361" max="15361" width="7.28515625" style="1" customWidth="1"/>
    <col min="15362" max="15362" width="14.85546875" style="1" customWidth="1"/>
    <col min="15363" max="15364" width="0" style="1" hidden="1" customWidth="1"/>
    <col min="15365" max="15602" width="9.140625" style="1"/>
    <col min="15603" max="15603" width="8.85546875" style="1" customWidth="1"/>
    <col min="15604" max="15604" width="8.28515625" style="1" customWidth="1"/>
    <col min="15605" max="15606" width="7" style="1" bestFit="1" customWidth="1"/>
    <col min="15607" max="15607" width="8.5703125" style="1" customWidth="1"/>
    <col min="15608" max="15608" width="8.28515625" style="1" bestFit="1" customWidth="1"/>
    <col min="15609" max="15609" width="7.28515625" style="1" bestFit="1" customWidth="1"/>
    <col min="15610" max="15610" width="7.7109375" style="1" customWidth="1"/>
    <col min="15611" max="15611" width="6.85546875" style="1" customWidth="1"/>
    <col min="15612" max="15612" width="0" style="1" hidden="1" customWidth="1"/>
    <col min="15613" max="15613" width="4.5703125" style="1" customWidth="1"/>
    <col min="15614" max="15614" width="8" style="1" customWidth="1"/>
    <col min="15615" max="15615" width="5.7109375" style="1" customWidth="1"/>
    <col min="15616" max="15616" width="8.28515625" style="1" bestFit="1" customWidth="1"/>
    <col min="15617" max="15617" width="7.28515625" style="1" customWidth="1"/>
    <col min="15618" max="15618" width="14.85546875" style="1" customWidth="1"/>
    <col min="15619" max="15620" width="0" style="1" hidden="1" customWidth="1"/>
    <col min="15621" max="15858" width="9.140625" style="1"/>
    <col min="15859" max="15859" width="8.85546875" style="1" customWidth="1"/>
    <col min="15860" max="15860" width="8.28515625" style="1" customWidth="1"/>
    <col min="15861" max="15862" width="7" style="1" bestFit="1" customWidth="1"/>
    <col min="15863" max="15863" width="8.5703125" style="1" customWidth="1"/>
    <col min="15864" max="15864" width="8.28515625" style="1" bestFit="1" customWidth="1"/>
    <col min="15865" max="15865" width="7.28515625" style="1" bestFit="1" customWidth="1"/>
    <col min="15866" max="15866" width="7.7109375" style="1" customWidth="1"/>
    <col min="15867" max="15867" width="6.85546875" style="1" customWidth="1"/>
    <col min="15868" max="15868" width="0" style="1" hidden="1" customWidth="1"/>
    <col min="15869" max="15869" width="4.5703125" style="1" customWidth="1"/>
    <col min="15870" max="15870" width="8" style="1" customWidth="1"/>
    <col min="15871" max="15871" width="5.7109375" style="1" customWidth="1"/>
    <col min="15872" max="15872" width="8.28515625" style="1" bestFit="1" customWidth="1"/>
    <col min="15873" max="15873" width="7.28515625" style="1" customWidth="1"/>
    <col min="15874" max="15874" width="14.85546875" style="1" customWidth="1"/>
    <col min="15875" max="15876" width="0" style="1" hidden="1" customWidth="1"/>
    <col min="15877" max="16114" width="9.140625" style="1"/>
    <col min="16115" max="16115" width="8.85546875" style="1" customWidth="1"/>
    <col min="16116" max="16116" width="8.28515625" style="1" customWidth="1"/>
    <col min="16117" max="16118" width="7" style="1" bestFit="1" customWidth="1"/>
    <col min="16119" max="16119" width="8.5703125" style="1" customWidth="1"/>
    <col min="16120" max="16120" width="8.28515625" style="1" bestFit="1" customWidth="1"/>
    <col min="16121" max="16121" width="7.28515625" style="1" bestFit="1" customWidth="1"/>
    <col min="16122" max="16122" width="7.7109375" style="1" customWidth="1"/>
    <col min="16123" max="16123" width="6.85546875" style="1" customWidth="1"/>
    <col min="16124" max="16124" width="0" style="1" hidden="1" customWidth="1"/>
    <col min="16125" max="16125" width="4.5703125" style="1" customWidth="1"/>
    <col min="16126" max="16126" width="8" style="1" customWidth="1"/>
    <col min="16127" max="16127" width="5.7109375" style="1" customWidth="1"/>
    <col min="16128" max="16128" width="8.28515625" style="1" bestFit="1" customWidth="1"/>
    <col min="16129" max="16129" width="7.28515625" style="1" customWidth="1"/>
    <col min="16130" max="16130" width="14.85546875" style="1" customWidth="1"/>
    <col min="16131" max="16132" width="0" style="1" hidden="1" customWidth="1"/>
    <col min="16133" max="16384" width="9.140625" style="1"/>
  </cols>
  <sheetData>
    <row r="1" spans="1:60" ht="15.75">
      <c r="O1" s="169" t="s">
        <v>76</v>
      </c>
      <c r="P1" s="169"/>
      <c r="Q1" s="169"/>
    </row>
    <row r="2" spans="1:60" s="2" customFormat="1" ht="48.75" customHeight="1">
      <c r="A2" s="163" t="s">
        <v>75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00"/>
      <c r="N2" s="113"/>
      <c r="O2" s="113"/>
      <c r="P2" s="113"/>
      <c r="Q2" s="113"/>
      <c r="R2" s="113"/>
      <c r="S2" s="113"/>
      <c r="T2" s="69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05"/>
      <c r="AH2" s="105"/>
      <c r="AI2" s="127"/>
      <c r="AJ2" s="127"/>
      <c r="AK2" s="127"/>
      <c r="AL2" s="105"/>
      <c r="AM2" s="105"/>
    </row>
    <row r="3" spans="1:60" s="2" customFormat="1" ht="32.25" customHeight="1">
      <c r="A3" s="146" t="s">
        <v>55</v>
      </c>
      <c r="B3" s="146"/>
      <c r="C3" s="36"/>
      <c r="D3" s="36"/>
      <c r="E3" s="36"/>
      <c r="F3" s="36"/>
      <c r="G3" s="36"/>
      <c r="H3" s="36"/>
      <c r="I3" s="36"/>
      <c r="J3" s="36"/>
      <c r="K3" s="36"/>
      <c r="L3" s="36"/>
      <c r="M3" s="119"/>
      <c r="N3" s="113"/>
      <c r="O3" s="113"/>
      <c r="P3" s="113"/>
      <c r="Q3" s="113"/>
      <c r="R3" s="113"/>
      <c r="S3" s="113"/>
      <c r="T3" s="69"/>
      <c r="U3" s="146" t="s">
        <v>62</v>
      </c>
      <c r="V3" s="146"/>
      <c r="W3" s="36"/>
      <c r="X3" s="36"/>
      <c r="Y3" s="36"/>
      <c r="Z3" s="36"/>
      <c r="AA3" s="36"/>
      <c r="AB3" s="36"/>
      <c r="AC3" s="36"/>
      <c r="AD3" s="39"/>
      <c r="AE3" s="36"/>
      <c r="AF3" s="36"/>
      <c r="AG3" s="119"/>
      <c r="AH3" s="119"/>
      <c r="AI3" s="119"/>
      <c r="AJ3" s="119"/>
      <c r="AK3" s="119"/>
      <c r="AL3" s="119"/>
      <c r="AM3" s="119"/>
      <c r="AO3" s="146" t="s">
        <v>63</v>
      </c>
      <c r="AP3" s="146"/>
    </row>
    <row r="4" spans="1:60" ht="108.75" customHeight="1">
      <c r="A4" s="164" t="s">
        <v>74</v>
      </c>
      <c r="B4" s="139" t="s">
        <v>35</v>
      </c>
      <c r="C4" s="140"/>
      <c r="D4" s="140"/>
      <c r="E4" s="141"/>
      <c r="F4" s="139" t="s">
        <v>38</v>
      </c>
      <c r="G4" s="140"/>
      <c r="H4" s="141"/>
      <c r="I4" s="139" t="s">
        <v>72</v>
      </c>
      <c r="J4" s="140"/>
      <c r="K4" s="140"/>
      <c r="L4" s="141"/>
      <c r="M4" s="120"/>
      <c r="O4" s="139" t="s">
        <v>73</v>
      </c>
      <c r="P4" s="140"/>
      <c r="Q4" s="141"/>
      <c r="U4" s="147" t="s">
        <v>74</v>
      </c>
      <c r="V4" s="147" t="s">
        <v>35</v>
      </c>
      <c r="W4" s="147"/>
      <c r="X4" s="147"/>
      <c r="Y4" s="147"/>
      <c r="Z4" s="147" t="s">
        <v>38</v>
      </c>
      <c r="AA4" s="147"/>
      <c r="AB4" s="147"/>
      <c r="AC4" s="139" t="s">
        <v>72</v>
      </c>
      <c r="AD4" s="140"/>
      <c r="AE4" s="140"/>
      <c r="AF4" s="141"/>
      <c r="AG4" s="120"/>
      <c r="AH4" s="114"/>
      <c r="AI4" s="139" t="s">
        <v>73</v>
      </c>
      <c r="AJ4" s="140"/>
      <c r="AK4" s="141"/>
      <c r="AL4" s="120"/>
      <c r="AM4" s="120"/>
      <c r="AO4" s="147" t="s">
        <v>74</v>
      </c>
      <c r="AP4" s="147" t="s">
        <v>35</v>
      </c>
      <c r="AQ4" s="147"/>
      <c r="AR4" s="147"/>
      <c r="AS4" s="147"/>
      <c r="AT4" s="147" t="s">
        <v>38</v>
      </c>
      <c r="AU4" s="147"/>
      <c r="AV4" s="147"/>
      <c r="AW4" s="139" t="s">
        <v>72</v>
      </c>
      <c r="AX4" s="140"/>
      <c r="AY4" s="140"/>
      <c r="AZ4" s="141"/>
      <c r="BA4" s="120"/>
      <c r="BB4" s="114"/>
      <c r="BC4" s="139" t="s">
        <v>73</v>
      </c>
      <c r="BD4" s="140"/>
      <c r="BE4" s="141"/>
    </row>
    <row r="5" spans="1:60" ht="38.25" customHeight="1">
      <c r="A5" s="165"/>
      <c r="B5" s="164" t="s">
        <v>0</v>
      </c>
      <c r="C5" s="164" t="s">
        <v>61</v>
      </c>
      <c r="D5" s="167" t="s">
        <v>60</v>
      </c>
      <c r="E5" s="164" t="s">
        <v>59</v>
      </c>
      <c r="F5" s="164" t="s">
        <v>40</v>
      </c>
      <c r="G5" s="164" t="s">
        <v>41</v>
      </c>
      <c r="H5" s="164" t="s">
        <v>42</v>
      </c>
      <c r="I5" s="154" t="s">
        <v>45</v>
      </c>
      <c r="J5" s="156" t="s">
        <v>58</v>
      </c>
      <c r="K5" s="160" t="s">
        <v>44</v>
      </c>
      <c r="L5" s="162"/>
      <c r="M5" s="150" t="s">
        <v>68</v>
      </c>
      <c r="N5" s="150"/>
      <c r="O5" s="160" t="s">
        <v>71</v>
      </c>
      <c r="P5" s="161"/>
      <c r="Q5" s="162"/>
      <c r="R5" s="159" t="s">
        <v>69</v>
      </c>
      <c r="S5" s="129"/>
      <c r="U5" s="147"/>
      <c r="V5" s="147" t="s">
        <v>0</v>
      </c>
      <c r="W5" s="147" t="s">
        <v>61</v>
      </c>
      <c r="X5" s="148" t="s">
        <v>60</v>
      </c>
      <c r="Y5" s="147" t="s">
        <v>59</v>
      </c>
      <c r="Z5" s="147" t="s">
        <v>40</v>
      </c>
      <c r="AA5" s="147" t="s">
        <v>41</v>
      </c>
      <c r="AB5" s="147" t="s">
        <v>42</v>
      </c>
      <c r="AC5" s="147" t="s">
        <v>45</v>
      </c>
      <c r="AD5" s="149" t="s">
        <v>58</v>
      </c>
      <c r="AE5" s="150" t="s">
        <v>44</v>
      </c>
      <c r="AF5" s="150"/>
      <c r="AG5" s="150" t="s">
        <v>68</v>
      </c>
      <c r="AH5" s="150"/>
      <c r="AI5" s="160" t="s">
        <v>71</v>
      </c>
      <c r="AJ5" s="161"/>
      <c r="AK5" s="162"/>
      <c r="AL5" s="159" t="s">
        <v>69</v>
      </c>
      <c r="AM5" s="121"/>
      <c r="AO5" s="147"/>
      <c r="AP5" s="147" t="s">
        <v>0</v>
      </c>
      <c r="AQ5" s="147" t="s">
        <v>61</v>
      </c>
      <c r="AR5" s="148" t="s">
        <v>60</v>
      </c>
      <c r="AS5" s="147" t="s">
        <v>59</v>
      </c>
      <c r="AT5" s="147" t="s">
        <v>40</v>
      </c>
      <c r="AU5" s="147" t="s">
        <v>41</v>
      </c>
      <c r="AV5" s="147" t="s">
        <v>42</v>
      </c>
      <c r="AW5" s="147" t="s">
        <v>45</v>
      </c>
      <c r="AX5" s="149" t="s">
        <v>58</v>
      </c>
      <c r="AY5" s="150" t="s">
        <v>44</v>
      </c>
      <c r="AZ5" s="150"/>
      <c r="BA5" s="150" t="s">
        <v>68</v>
      </c>
      <c r="BB5" s="150"/>
      <c r="BC5" s="160" t="s">
        <v>71</v>
      </c>
      <c r="BD5" s="161"/>
      <c r="BE5" s="162"/>
      <c r="BF5" s="159" t="s">
        <v>69</v>
      </c>
    </row>
    <row r="6" spans="1:60" ht="61.5" customHeight="1">
      <c r="A6" s="166"/>
      <c r="B6" s="166"/>
      <c r="C6" s="166"/>
      <c r="D6" s="168"/>
      <c r="E6" s="166"/>
      <c r="F6" s="166"/>
      <c r="G6" s="166"/>
      <c r="H6" s="166"/>
      <c r="I6" s="155"/>
      <c r="J6" s="157"/>
      <c r="K6" s="27" t="s">
        <v>0</v>
      </c>
      <c r="L6" s="101" t="s">
        <v>43</v>
      </c>
      <c r="M6" s="102" t="s">
        <v>65</v>
      </c>
      <c r="N6" s="125" t="s">
        <v>66</v>
      </c>
      <c r="O6" s="125" t="s">
        <v>0</v>
      </c>
      <c r="P6" s="126" t="s">
        <v>65</v>
      </c>
      <c r="Q6" s="125" t="s">
        <v>66</v>
      </c>
      <c r="R6" s="159"/>
      <c r="S6" s="129"/>
      <c r="U6" s="147"/>
      <c r="V6" s="147"/>
      <c r="W6" s="147"/>
      <c r="X6" s="148"/>
      <c r="Y6" s="147"/>
      <c r="Z6" s="147"/>
      <c r="AA6" s="147"/>
      <c r="AB6" s="147"/>
      <c r="AC6" s="147"/>
      <c r="AD6" s="149"/>
      <c r="AE6" s="27" t="s">
        <v>0</v>
      </c>
      <c r="AF6" s="32" t="s">
        <v>43</v>
      </c>
      <c r="AG6" s="102" t="s">
        <v>65</v>
      </c>
      <c r="AH6" s="125" t="s">
        <v>66</v>
      </c>
      <c r="AI6" s="125" t="s">
        <v>0</v>
      </c>
      <c r="AJ6" s="126" t="s">
        <v>65</v>
      </c>
      <c r="AK6" s="125" t="s">
        <v>66</v>
      </c>
      <c r="AL6" s="159"/>
      <c r="AM6" s="121"/>
      <c r="AO6" s="147"/>
      <c r="AP6" s="147"/>
      <c r="AQ6" s="147"/>
      <c r="AR6" s="148"/>
      <c r="AS6" s="147"/>
      <c r="AT6" s="147"/>
      <c r="AU6" s="147"/>
      <c r="AV6" s="147"/>
      <c r="AW6" s="147"/>
      <c r="AX6" s="149"/>
      <c r="AY6" s="27" t="s">
        <v>0</v>
      </c>
      <c r="AZ6" s="32" t="s">
        <v>43</v>
      </c>
      <c r="BA6" s="102" t="s">
        <v>65</v>
      </c>
      <c r="BB6" s="125" t="s">
        <v>66</v>
      </c>
      <c r="BC6" s="125" t="s">
        <v>0</v>
      </c>
      <c r="BD6" s="126" t="s">
        <v>65</v>
      </c>
      <c r="BE6" s="125" t="s">
        <v>66</v>
      </c>
      <c r="BF6" s="159"/>
    </row>
    <row r="7" spans="1:60" ht="19.5" customHeight="1">
      <c r="A7" s="26"/>
      <c r="B7" s="25" t="s">
        <v>46</v>
      </c>
      <c r="C7" s="25" t="s">
        <v>47</v>
      </c>
      <c r="D7" s="25" t="s">
        <v>48</v>
      </c>
      <c r="E7" s="25" t="s">
        <v>49</v>
      </c>
      <c r="F7" s="25" t="s">
        <v>50</v>
      </c>
      <c r="G7" s="25" t="s">
        <v>51</v>
      </c>
      <c r="H7" s="25" t="s">
        <v>52</v>
      </c>
      <c r="I7" s="142" t="s">
        <v>53</v>
      </c>
      <c r="J7" s="142"/>
      <c r="K7" s="28"/>
      <c r="L7" s="5"/>
      <c r="M7" s="5"/>
      <c r="N7" s="134"/>
      <c r="O7" s="134"/>
      <c r="P7" s="134"/>
      <c r="Q7" s="134"/>
      <c r="R7" s="134"/>
      <c r="U7" s="34"/>
      <c r="V7" s="104" t="s">
        <v>46</v>
      </c>
      <c r="W7" s="104" t="s">
        <v>47</v>
      </c>
      <c r="X7" s="104" t="s">
        <v>48</v>
      </c>
      <c r="Y7" s="104" t="s">
        <v>49</v>
      </c>
      <c r="Z7" s="33" t="s">
        <v>50</v>
      </c>
      <c r="AA7" s="33" t="s">
        <v>51</v>
      </c>
      <c r="AB7" s="33" t="s">
        <v>52</v>
      </c>
      <c r="AC7" s="144" t="s">
        <v>53</v>
      </c>
      <c r="AD7" s="145"/>
      <c r="AE7" s="28"/>
      <c r="AF7" s="5"/>
      <c r="AG7" s="69"/>
      <c r="AH7" s="114"/>
      <c r="AI7" s="134"/>
      <c r="AJ7" s="134"/>
      <c r="AK7" s="134"/>
      <c r="AL7" s="114"/>
      <c r="AM7" s="69"/>
      <c r="AO7" s="34"/>
      <c r="AP7" s="33" t="s">
        <v>46</v>
      </c>
      <c r="AQ7" s="33" t="s">
        <v>47</v>
      </c>
      <c r="AR7" s="33" t="s">
        <v>48</v>
      </c>
      <c r="AS7" s="33" t="s">
        <v>49</v>
      </c>
      <c r="AT7" s="33" t="s">
        <v>50</v>
      </c>
      <c r="AU7" s="33" t="s">
        <v>51</v>
      </c>
      <c r="AV7" s="33" t="s">
        <v>52</v>
      </c>
      <c r="AW7" s="142" t="s">
        <v>53</v>
      </c>
      <c r="AX7" s="142"/>
      <c r="AY7" s="28"/>
      <c r="AZ7" s="5"/>
      <c r="BA7" s="69"/>
      <c r="BB7" s="114"/>
      <c r="BC7" s="134"/>
      <c r="BD7" s="134"/>
      <c r="BE7" s="134"/>
      <c r="BF7" s="114"/>
    </row>
    <row r="8" spans="1:60" s="51" customFormat="1" ht="13.5" customHeight="1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9"/>
      <c r="L8" s="50"/>
      <c r="M8" s="50"/>
      <c r="N8" s="135"/>
      <c r="O8" s="135"/>
      <c r="P8" s="135"/>
      <c r="Q8" s="135"/>
      <c r="R8" s="135"/>
      <c r="S8" s="115"/>
      <c r="T8" s="71"/>
      <c r="U8" s="48">
        <v>1</v>
      </c>
      <c r="V8" s="48">
        <v>2</v>
      </c>
      <c r="W8" s="48">
        <v>3</v>
      </c>
      <c r="X8" s="48">
        <v>4</v>
      </c>
      <c r="Y8" s="48">
        <v>5</v>
      </c>
      <c r="Z8" s="48">
        <v>6</v>
      </c>
      <c r="AA8" s="48">
        <v>7</v>
      </c>
      <c r="AB8" s="48">
        <v>8</v>
      </c>
      <c r="AC8" s="48">
        <v>9</v>
      </c>
      <c r="AD8" s="98">
        <v>10</v>
      </c>
      <c r="AE8" s="49"/>
      <c r="AF8" s="50"/>
      <c r="AG8" s="122"/>
      <c r="AH8" s="115"/>
      <c r="AI8" s="135"/>
      <c r="AJ8" s="135"/>
      <c r="AK8" s="135"/>
      <c r="AL8" s="115"/>
      <c r="AM8" s="122"/>
      <c r="AO8" s="48">
        <v>1</v>
      </c>
      <c r="AP8" s="48">
        <v>2</v>
      </c>
      <c r="AQ8" s="48">
        <v>3</v>
      </c>
      <c r="AR8" s="48">
        <v>4</v>
      </c>
      <c r="AS8" s="48">
        <v>5</v>
      </c>
      <c r="AT8" s="48">
        <v>6</v>
      </c>
      <c r="AU8" s="48">
        <v>7</v>
      </c>
      <c r="AV8" s="48">
        <v>8</v>
      </c>
      <c r="AW8" s="48">
        <v>9</v>
      </c>
      <c r="AX8" s="98">
        <v>10</v>
      </c>
      <c r="AY8" s="49"/>
      <c r="AZ8" s="50"/>
      <c r="BA8" s="122"/>
      <c r="BB8" s="115"/>
      <c r="BC8" s="135"/>
      <c r="BD8" s="135"/>
      <c r="BE8" s="135"/>
      <c r="BF8" s="115"/>
    </row>
    <row r="9" spans="1:60">
      <c r="A9" s="6" t="s">
        <v>1</v>
      </c>
      <c r="B9" s="16">
        <f>SUM(C9:E9)</f>
        <v>502</v>
      </c>
      <c r="C9" s="56">
        <v>56</v>
      </c>
      <c r="D9" s="57">
        <v>55</v>
      </c>
      <c r="E9" s="63">
        <v>391</v>
      </c>
      <c r="F9" s="18">
        <f>F44</f>
        <v>5446.5</v>
      </c>
      <c r="G9" s="19">
        <f>G44</f>
        <v>8169.75</v>
      </c>
      <c r="H9" s="20">
        <f>H44</f>
        <v>10893</v>
      </c>
      <c r="I9" s="130">
        <f>(C9*F9+D9*G9+E9*H9)*12</f>
        <v>60162039</v>
      </c>
      <c r="J9" s="131">
        <v>22572672</v>
      </c>
      <c r="K9" s="132">
        <f>I9-J9</f>
        <v>37589367</v>
      </c>
      <c r="L9" s="133">
        <f>ROUND(K9*13%,0)</f>
        <v>4886618</v>
      </c>
      <c r="M9" s="123">
        <f>I9-N9</f>
        <v>52340974</v>
      </c>
      <c r="N9" s="116">
        <f>ROUND(I9*13%,0)</f>
        <v>7821065</v>
      </c>
      <c r="O9" s="138">
        <f>ROUND(I9*O$46,0)</f>
        <v>43186977</v>
      </c>
      <c r="P9" s="138">
        <f>ROUND(O9*0.87,0)</f>
        <v>37572670</v>
      </c>
      <c r="Q9" s="138">
        <f>O9-P9</f>
        <v>5614307</v>
      </c>
      <c r="R9" s="116">
        <f>ROUND(N9*71.78250269%,0)</f>
        <v>5614156</v>
      </c>
      <c r="S9" s="106">
        <v>37572670</v>
      </c>
      <c r="T9" s="128">
        <v>5614307</v>
      </c>
      <c r="U9" s="6" t="s">
        <v>1</v>
      </c>
      <c r="V9" s="16">
        <f>SUM(W9:Y9)</f>
        <v>502</v>
      </c>
      <c r="W9" s="56">
        <v>56</v>
      </c>
      <c r="X9" s="57">
        <v>55</v>
      </c>
      <c r="Y9" s="63">
        <v>391</v>
      </c>
      <c r="Z9" s="18">
        <f>Z44</f>
        <v>5664.5</v>
      </c>
      <c r="AA9" s="19">
        <f>AA44</f>
        <v>8496.75</v>
      </c>
      <c r="AB9" s="20">
        <f>AB44</f>
        <v>11329</v>
      </c>
      <c r="AC9" s="53">
        <f>(W9*Z9+X9*AA9+Y9*AB9)*12</f>
        <v>62570067</v>
      </c>
      <c r="AD9" s="40">
        <v>22572672</v>
      </c>
      <c r="AE9" s="29">
        <f>AC9-AD9</f>
        <v>39997395</v>
      </c>
      <c r="AF9" s="13">
        <f>ROUND(AE9*13%,0)</f>
        <v>5199661</v>
      </c>
      <c r="AG9" s="123">
        <f>AC9-AH9</f>
        <v>54435958</v>
      </c>
      <c r="AH9" s="116">
        <f>ROUND(AC9*13%,0)</f>
        <v>8134109</v>
      </c>
      <c r="AI9" s="138">
        <f>ROUND(AC9*AI$46,0)</f>
        <v>44608300</v>
      </c>
      <c r="AJ9" s="138">
        <f>ROUND(AI9*0.87,0)</f>
        <v>38809221</v>
      </c>
      <c r="AK9" s="138">
        <f>AI9-AJ9</f>
        <v>5799079</v>
      </c>
      <c r="AL9" s="116">
        <f>ROUND(AH9*69.7719861184075%,0)</f>
        <v>5675329</v>
      </c>
      <c r="AM9" s="123">
        <v>38809221</v>
      </c>
      <c r="AN9" s="1">
        <v>5799079</v>
      </c>
      <c r="AO9" s="6" t="s">
        <v>1</v>
      </c>
      <c r="AP9" s="16">
        <f>SUM(AQ9:AS9)</f>
        <v>502</v>
      </c>
      <c r="AQ9" s="56">
        <v>56</v>
      </c>
      <c r="AR9" s="57">
        <v>55</v>
      </c>
      <c r="AS9" s="63">
        <v>391</v>
      </c>
      <c r="AT9" s="18">
        <f>AT44</f>
        <v>5920.5</v>
      </c>
      <c r="AU9" s="19">
        <f>AU44</f>
        <v>8880.75</v>
      </c>
      <c r="AV9" s="20">
        <f>AV44</f>
        <v>11841</v>
      </c>
      <c r="AW9" s="12">
        <f>(AQ9*AT9+AR9*AU9+AS9*AV9)*12</f>
        <v>65397843</v>
      </c>
      <c r="AX9" s="40">
        <v>22572672</v>
      </c>
      <c r="AY9" s="29">
        <f>AW9-AX9</f>
        <v>42825171</v>
      </c>
      <c r="AZ9" s="13">
        <f>ROUND(AY9*13%,0)</f>
        <v>5567272</v>
      </c>
      <c r="BA9" s="123">
        <f>AW9-BB9</f>
        <v>56896123</v>
      </c>
      <c r="BB9" s="116">
        <f>ROUND(AW9*13%,0)</f>
        <v>8501720</v>
      </c>
      <c r="BC9" s="138">
        <f>ROUND(AW9*BC$46,0)</f>
        <v>47416182</v>
      </c>
      <c r="BD9" s="138">
        <f>ROUND(BC9*0.87,0)</f>
        <v>41252078</v>
      </c>
      <c r="BE9" s="138">
        <f>BC9-BD9</f>
        <v>6164104</v>
      </c>
      <c r="BF9" s="116">
        <f>ROUND(BB9*70.5268946420163%,0)</f>
        <v>5995999</v>
      </c>
      <c r="BG9" s="1">
        <v>41252078</v>
      </c>
      <c r="BH9" s="1">
        <v>6164104</v>
      </c>
    </row>
    <row r="10" spans="1:60">
      <c r="A10" s="6" t="s">
        <v>2</v>
      </c>
      <c r="B10" s="16">
        <f t="shared" ref="B10:B36" si="0">SUM(C10:E10)</f>
        <v>321</v>
      </c>
      <c r="C10" s="56">
        <v>36</v>
      </c>
      <c r="D10" s="58">
        <v>35</v>
      </c>
      <c r="E10" s="64">
        <v>250</v>
      </c>
      <c r="F10" s="18">
        <f>F44</f>
        <v>5446.5</v>
      </c>
      <c r="G10" s="19">
        <f>G44</f>
        <v>8169.75</v>
      </c>
      <c r="H10" s="20">
        <f>H44</f>
        <v>10893</v>
      </c>
      <c r="I10" s="53">
        <f t="shared" ref="I10:I36" si="1">(C10*F10+D10*G10+E10*H10)*12</f>
        <v>38463183</v>
      </c>
      <c r="J10" s="44">
        <v>15141339</v>
      </c>
      <c r="K10" s="29">
        <f t="shared" ref="K10:K36" si="2">I10-J10</f>
        <v>23321844</v>
      </c>
      <c r="L10" s="109">
        <f t="shared" ref="L10:L36" si="3">ROUND(K10*13%,0)</f>
        <v>3031840</v>
      </c>
      <c r="M10" s="123">
        <f t="shared" ref="M10:M36" si="4">I10-N10</f>
        <v>33462969</v>
      </c>
      <c r="N10" s="116">
        <f t="shared" ref="N10:N36" si="5">ROUND(I10*13%,0)</f>
        <v>5000214</v>
      </c>
      <c r="O10" s="138">
        <f>ROUND(I10*O$46,0)</f>
        <v>27610577</v>
      </c>
      <c r="P10" s="138">
        <f t="shared" ref="P10:P42" si="6">ROUND(O10*0.87,0)</f>
        <v>24021202</v>
      </c>
      <c r="Q10" s="138">
        <f t="shared" ref="Q10:Q42" si="7">O10-P10</f>
        <v>3589375</v>
      </c>
      <c r="R10" s="116">
        <f t="shared" ref="R10:R36" si="8">ROUND(N10*71.78250269%,0)</f>
        <v>3589279</v>
      </c>
      <c r="S10" s="106">
        <v>24021202</v>
      </c>
      <c r="T10" s="128">
        <v>3589375</v>
      </c>
      <c r="U10" s="6" t="s">
        <v>2</v>
      </c>
      <c r="V10" s="16">
        <f t="shared" ref="V10:V36" si="9">SUM(W10:Y10)</f>
        <v>321</v>
      </c>
      <c r="W10" s="56">
        <v>36</v>
      </c>
      <c r="X10" s="58">
        <v>35</v>
      </c>
      <c r="Y10" s="64">
        <v>250</v>
      </c>
      <c r="Z10" s="18">
        <f>Z44</f>
        <v>5664.5</v>
      </c>
      <c r="AA10" s="19">
        <f>AA44</f>
        <v>8496.75</v>
      </c>
      <c r="AB10" s="20">
        <f>AB44</f>
        <v>11329</v>
      </c>
      <c r="AC10" s="53">
        <f t="shared" ref="AC10:AC36" si="10">(W10*Z10+X10*AA10+Y10*AB10)*12</f>
        <v>40002699</v>
      </c>
      <c r="AD10" s="40">
        <v>15141339</v>
      </c>
      <c r="AE10" s="29">
        <f t="shared" ref="AE10:AE36" si="11">AC10-AD10</f>
        <v>24861360</v>
      </c>
      <c r="AF10" s="13">
        <f t="shared" ref="AF10:AF36" si="12">ROUND(AE10*13%,0)</f>
        <v>3231977</v>
      </c>
      <c r="AG10" s="123">
        <f t="shared" ref="AG10:AG36" si="13">AC10-AH10</f>
        <v>34802348</v>
      </c>
      <c r="AH10" s="116">
        <f t="shared" ref="AH10:AH36" si="14">ROUND(AC10*13%,0)</f>
        <v>5200351</v>
      </c>
      <c r="AI10" s="138">
        <f>ROUND(AC10*AI$46,0)</f>
        <v>28519266</v>
      </c>
      <c r="AJ10" s="138">
        <f t="shared" ref="AJ10:AJ42" si="15">ROUND(AI10*0.87,0)</f>
        <v>24811761</v>
      </c>
      <c r="AK10" s="138">
        <f t="shared" ref="AK10:AK36" si="16">AI10-AJ10</f>
        <v>3707505</v>
      </c>
      <c r="AL10" s="116">
        <f t="shared" ref="AL10:AL36" si="17">ROUND(AH10*69.7719861184075%,0)</f>
        <v>3628388</v>
      </c>
      <c r="AM10" s="123">
        <v>24811761</v>
      </c>
      <c r="AN10" s="1">
        <v>3707505</v>
      </c>
      <c r="AO10" s="6" t="s">
        <v>2</v>
      </c>
      <c r="AP10" s="16">
        <f t="shared" ref="AP10:AP36" si="18">SUM(AQ10:AS10)</f>
        <v>321</v>
      </c>
      <c r="AQ10" s="56">
        <v>36</v>
      </c>
      <c r="AR10" s="58">
        <v>35</v>
      </c>
      <c r="AS10" s="64">
        <v>250</v>
      </c>
      <c r="AT10" s="18">
        <f>AT44</f>
        <v>5920.5</v>
      </c>
      <c r="AU10" s="19">
        <f>AU44</f>
        <v>8880.75</v>
      </c>
      <c r="AV10" s="20">
        <f>AV44</f>
        <v>11841</v>
      </c>
      <c r="AW10" s="12">
        <f t="shared" ref="AW10:AW36" si="19">(AQ10*AT10+AR10*AU10+AS10*AV10)*12</f>
        <v>41810571</v>
      </c>
      <c r="AX10" s="40">
        <v>15141339</v>
      </c>
      <c r="AY10" s="29">
        <f t="shared" ref="AY10:AY36" si="20">AW10-AX10</f>
        <v>26669232</v>
      </c>
      <c r="AZ10" s="13">
        <f t="shared" ref="AZ10:AZ36" si="21">ROUND(AY10*13%,0)</f>
        <v>3467000</v>
      </c>
      <c r="BA10" s="123">
        <f t="shared" ref="BA10:BA36" si="22">AW10-BB10</f>
        <v>36375197</v>
      </c>
      <c r="BB10" s="116">
        <f t="shared" ref="BB10:BB36" si="23">ROUND(AW10*13%,0)</f>
        <v>5435374</v>
      </c>
      <c r="BC10" s="138">
        <f>ROUND(AW10*BC$46,0)</f>
        <v>30314419</v>
      </c>
      <c r="BD10" s="138">
        <f t="shared" ref="BD10:BD42" si="24">ROUND(BC10*0.87,0)</f>
        <v>26373545</v>
      </c>
      <c r="BE10" s="138">
        <f t="shared" ref="BE10:BE36" si="25">BC10-BD10</f>
        <v>3940874</v>
      </c>
      <c r="BF10" s="116">
        <f t="shared" ref="BF10:BF36" si="26">ROUND(BB10*70.5268946420163%,0)</f>
        <v>3833400</v>
      </c>
      <c r="BG10" s="1">
        <v>26373545</v>
      </c>
      <c r="BH10" s="1">
        <v>3940874</v>
      </c>
    </row>
    <row r="11" spans="1:60">
      <c r="A11" s="6" t="s">
        <v>3</v>
      </c>
      <c r="B11" s="16">
        <f t="shared" si="0"/>
        <v>589</v>
      </c>
      <c r="C11" s="56">
        <v>66</v>
      </c>
      <c r="D11" s="58">
        <v>65</v>
      </c>
      <c r="E11" s="64">
        <v>458</v>
      </c>
      <c r="F11" s="18">
        <f>F44</f>
        <v>5446.5</v>
      </c>
      <c r="G11" s="19">
        <f>G44</f>
        <v>8169.75</v>
      </c>
      <c r="H11" s="20">
        <f>H44</f>
        <v>10893</v>
      </c>
      <c r="I11" s="53">
        <f t="shared" si="1"/>
        <v>70553961</v>
      </c>
      <c r="J11" s="44">
        <v>29075087</v>
      </c>
      <c r="K11" s="29">
        <f t="shared" si="2"/>
        <v>41478874</v>
      </c>
      <c r="L11" s="109">
        <f t="shared" si="3"/>
        <v>5392254</v>
      </c>
      <c r="M11" s="123">
        <f t="shared" si="4"/>
        <v>61381946</v>
      </c>
      <c r="N11" s="116">
        <f t="shared" si="5"/>
        <v>9172015</v>
      </c>
      <c r="O11" s="138">
        <f>ROUND(I11*O$46,0)</f>
        <v>50646759</v>
      </c>
      <c r="P11" s="138">
        <f t="shared" si="6"/>
        <v>44062680</v>
      </c>
      <c r="Q11" s="138">
        <f t="shared" si="7"/>
        <v>6584079</v>
      </c>
      <c r="R11" s="116">
        <f t="shared" si="8"/>
        <v>6583902</v>
      </c>
      <c r="S11" s="106">
        <v>44062680</v>
      </c>
      <c r="T11" s="128">
        <v>6584079</v>
      </c>
      <c r="U11" s="6" t="s">
        <v>3</v>
      </c>
      <c r="V11" s="16">
        <f t="shared" si="9"/>
        <v>589</v>
      </c>
      <c r="W11" s="56">
        <v>66</v>
      </c>
      <c r="X11" s="58">
        <v>65</v>
      </c>
      <c r="Y11" s="64">
        <v>458</v>
      </c>
      <c r="Z11" s="18">
        <f>Z44</f>
        <v>5664.5</v>
      </c>
      <c r="AA11" s="19">
        <f>AA44</f>
        <v>8496.75</v>
      </c>
      <c r="AB11" s="20">
        <f>AB44</f>
        <v>11329</v>
      </c>
      <c r="AC11" s="53">
        <f t="shared" si="10"/>
        <v>73377933</v>
      </c>
      <c r="AD11" s="40">
        <v>29075087</v>
      </c>
      <c r="AE11" s="29">
        <f t="shared" si="11"/>
        <v>44302846</v>
      </c>
      <c r="AF11" s="13">
        <f t="shared" si="12"/>
        <v>5759370</v>
      </c>
      <c r="AG11" s="123">
        <f t="shared" si="13"/>
        <v>63838802</v>
      </c>
      <c r="AH11" s="116">
        <f t="shared" si="14"/>
        <v>9539131</v>
      </c>
      <c r="AI11" s="138">
        <f>ROUND(AC11*AI$46,0)</f>
        <v>52313590</v>
      </c>
      <c r="AJ11" s="138">
        <f t="shared" si="15"/>
        <v>45512823</v>
      </c>
      <c r="AK11" s="138">
        <f t="shared" si="16"/>
        <v>6800767</v>
      </c>
      <c r="AL11" s="116">
        <f t="shared" si="17"/>
        <v>6655641</v>
      </c>
      <c r="AM11" s="123">
        <v>45512823</v>
      </c>
      <c r="AN11" s="1">
        <v>6800767</v>
      </c>
      <c r="AO11" s="6" t="s">
        <v>3</v>
      </c>
      <c r="AP11" s="16">
        <f t="shared" si="18"/>
        <v>589</v>
      </c>
      <c r="AQ11" s="56">
        <v>66</v>
      </c>
      <c r="AR11" s="58">
        <v>65</v>
      </c>
      <c r="AS11" s="64">
        <v>458</v>
      </c>
      <c r="AT11" s="18">
        <f>AT44</f>
        <v>5920.5</v>
      </c>
      <c r="AU11" s="19">
        <f>AU44</f>
        <v>8880.75</v>
      </c>
      <c r="AV11" s="20">
        <f>AV44</f>
        <v>11841</v>
      </c>
      <c r="AW11" s="12">
        <f t="shared" si="19"/>
        <v>76694157</v>
      </c>
      <c r="AX11" s="40">
        <v>29075087</v>
      </c>
      <c r="AY11" s="29">
        <f t="shared" si="20"/>
        <v>47619070</v>
      </c>
      <c r="AZ11" s="13">
        <f t="shared" si="21"/>
        <v>6190479</v>
      </c>
      <c r="BA11" s="123">
        <f t="shared" si="22"/>
        <v>66723917</v>
      </c>
      <c r="BB11" s="116">
        <f t="shared" si="23"/>
        <v>9970240</v>
      </c>
      <c r="BC11" s="138">
        <f>ROUND(AW11*BC$46,0)</f>
        <v>55606484</v>
      </c>
      <c r="BD11" s="138">
        <f t="shared" si="24"/>
        <v>48377641</v>
      </c>
      <c r="BE11" s="138">
        <f t="shared" si="25"/>
        <v>7228843</v>
      </c>
      <c r="BF11" s="116">
        <f t="shared" si="26"/>
        <v>7031701</v>
      </c>
      <c r="BG11" s="1">
        <v>48377641</v>
      </c>
      <c r="BH11" s="1">
        <v>7228843</v>
      </c>
    </row>
    <row r="12" spans="1:60">
      <c r="A12" s="6" t="s">
        <v>4</v>
      </c>
      <c r="B12" s="16">
        <f t="shared" si="0"/>
        <v>401</v>
      </c>
      <c r="C12" s="56">
        <v>45</v>
      </c>
      <c r="D12" s="58">
        <v>44</v>
      </c>
      <c r="E12" s="64">
        <v>312</v>
      </c>
      <c r="F12" s="18">
        <f>F44</f>
        <v>5446.5</v>
      </c>
      <c r="G12" s="19">
        <f>G44</f>
        <v>8169.75</v>
      </c>
      <c r="H12" s="20">
        <f>H44</f>
        <v>10893</v>
      </c>
      <c r="I12" s="53">
        <f t="shared" si="1"/>
        <v>48038130</v>
      </c>
      <c r="J12" s="44">
        <v>19367910</v>
      </c>
      <c r="K12" s="29">
        <f t="shared" si="2"/>
        <v>28670220</v>
      </c>
      <c r="L12" s="109">
        <f t="shared" si="3"/>
        <v>3727129</v>
      </c>
      <c r="M12" s="123">
        <f t="shared" si="4"/>
        <v>41793173</v>
      </c>
      <c r="N12" s="116">
        <f t="shared" si="5"/>
        <v>6244957</v>
      </c>
      <c r="O12" s="138">
        <f>ROUND(I12*O$46,0)</f>
        <v>34483898</v>
      </c>
      <c r="P12" s="138">
        <f t="shared" si="6"/>
        <v>30000991</v>
      </c>
      <c r="Q12" s="138">
        <f t="shared" si="7"/>
        <v>4482907</v>
      </c>
      <c r="R12" s="116">
        <f t="shared" si="8"/>
        <v>4482786</v>
      </c>
      <c r="S12" s="106">
        <v>30000991</v>
      </c>
      <c r="T12" s="128">
        <v>4482907</v>
      </c>
      <c r="U12" s="6" t="s">
        <v>4</v>
      </c>
      <c r="V12" s="16">
        <f t="shared" si="9"/>
        <v>401</v>
      </c>
      <c r="W12" s="56">
        <v>45</v>
      </c>
      <c r="X12" s="58">
        <v>44</v>
      </c>
      <c r="Y12" s="64">
        <v>312</v>
      </c>
      <c r="Z12" s="18">
        <f>Z44</f>
        <v>5664.5</v>
      </c>
      <c r="AA12" s="19">
        <f>AA44</f>
        <v>8496.75</v>
      </c>
      <c r="AB12" s="20">
        <f>AB44</f>
        <v>11329</v>
      </c>
      <c r="AC12" s="53">
        <f t="shared" si="10"/>
        <v>49960890</v>
      </c>
      <c r="AD12" s="40">
        <v>19367910</v>
      </c>
      <c r="AE12" s="29">
        <f t="shared" si="11"/>
        <v>30592980</v>
      </c>
      <c r="AF12" s="13">
        <f t="shared" si="12"/>
        <v>3977087</v>
      </c>
      <c r="AG12" s="123">
        <f t="shared" si="13"/>
        <v>43465974</v>
      </c>
      <c r="AH12" s="116">
        <f t="shared" si="14"/>
        <v>6494916</v>
      </c>
      <c r="AI12" s="138">
        <f>ROUND(AC12*AI$46,0)</f>
        <v>35618795</v>
      </c>
      <c r="AJ12" s="138">
        <f t="shared" si="15"/>
        <v>30988352</v>
      </c>
      <c r="AK12" s="138">
        <f t="shared" si="16"/>
        <v>4630443</v>
      </c>
      <c r="AL12" s="116">
        <f t="shared" si="17"/>
        <v>4531632</v>
      </c>
      <c r="AM12" s="123">
        <v>30988352</v>
      </c>
      <c r="AN12" s="1">
        <v>4630443</v>
      </c>
      <c r="AO12" s="6" t="s">
        <v>4</v>
      </c>
      <c r="AP12" s="16">
        <f t="shared" si="18"/>
        <v>401</v>
      </c>
      <c r="AQ12" s="56">
        <v>45</v>
      </c>
      <c r="AR12" s="58">
        <v>44</v>
      </c>
      <c r="AS12" s="64">
        <v>312</v>
      </c>
      <c r="AT12" s="18">
        <f>AT44</f>
        <v>5920.5</v>
      </c>
      <c r="AU12" s="19">
        <f>AU44</f>
        <v>8880.75</v>
      </c>
      <c r="AV12" s="20">
        <f>AV44</f>
        <v>11841</v>
      </c>
      <c r="AW12" s="12">
        <f t="shared" si="19"/>
        <v>52218810</v>
      </c>
      <c r="AX12" s="40">
        <v>19367910</v>
      </c>
      <c r="AY12" s="29">
        <f t="shared" si="20"/>
        <v>32850900</v>
      </c>
      <c r="AZ12" s="13">
        <f t="shared" si="21"/>
        <v>4270617</v>
      </c>
      <c r="BA12" s="123">
        <f t="shared" si="22"/>
        <v>45430365</v>
      </c>
      <c r="BB12" s="116">
        <f t="shared" si="23"/>
        <v>6788445</v>
      </c>
      <c r="BC12" s="138">
        <f>ROUND(AW12*BC$46,0)</f>
        <v>37860829</v>
      </c>
      <c r="BD12" s="138">
        <f t="shared" si="24"/>
        <v>32938921</v>
      </c>
      <c r="BE12" s="138">
        <f t="shared" si="25"/>
        <v>4921908</v>
      </c>
      <c r="BF12" s="116">
        <f t="shared" si="26"/>
        <v>4787679</v>
      </c>
      <c r="BG12" s="1">
        <v>32938921</v>
      </c>
      <c r="BH12" s="1">
        <v>4921908</v>
      </c>
    </row>
    <row r="13" spans="1:60">
      <c r="A13" s="6" t="s">
        <v>5</v>
      </c>
      <c r="B13" s="16">
        <f t="shared" si="0"/>
        <v>221</v>
      </c>
      <c r="C13" s="56">
        <v>25</v>
      </c>
      <c r="D13" s="59">
        <v>24</v>
      </c>
      <c r="E13" s="65">
        <v>172</v>
      </c>
      <c r="F13" s="18">
        <f>F44</f>
        <v>5446.5</v>
      </c>
      <c r="G13" s="19">
        <f>G44</f>
        <v>8169.75</v>
      </c>
      <c r="H13" s="20">
        <f>H44</f>
        <v>10893</v>
      </c>
      <c r="I13" s="53">
        <f t="shared" si="1"/>
        <v>26469990</v>
      </c>
      <c r="J13" s="44">
        <v>14909110</v>
      </c>
      <c r="K13" s="29">
        <f t="shared" si="2"/>
        <v>11560880</v>
      </c>
      <c r="L13" s="109">
        <f t="shared" si="3"/>
        <v>1502914</v>
      </c>
      <c r="M13" s="123">
        <f t="shared" si="4"/>
        <v>23028891</v>
      </c>
      <c r="N13" s="116">
        <f t="shared" si="5"/>
        <v>3441099</v>
      </c>
      <c r="O13" s="138">
        <f>ROUND(I13*O$46,0)</f>
        <v>19001331</v>
      </c>
      <c r="P13" s="138">
        <f t="shared" si="6"/>
        <v>16531158</v>
      </c>
      <c r="Q13" s="138">
        <f t="shared" si="7"/>
        <v>2470173</v>
      </c>
      <c r="R13" s="116">
        <f t="shared" si="8"/>
        <v>2470107</v>
      </c>
      <c r="S13" s="106">
        <v>16531158</v>
      </c>
      <c r="T13" s="128">
        <v>2470173</v>
      </c>
      <c r="U13" s="6" t="s">
        <v>5</v>
      </c>
      <c r="V13" s="16">
        <f t="shared" si="9"/>
        <v>221</v>
      </c>
      <c r="W13" s="56">
        <v>25</v>
      </c>
      <c r="X13" s="59">
        <v>24</v>
      </c>
      <c r="Y13" s="65">
        <v>172</v>
      </c>
      <c r="Z13" s="18">
        <f>Z44</f>
        <v>5664.5</v>
      </c>
      <c r="AA13" s="19">
        <f>AA44</f>
        <v>8496.75</v>
      </c>
      <c r="AB13" s="20">
        <f>AB44</f>
        <v>11329</v>
      </c>
      <c r="AC13" s="53">
        <f t="shared" si="10"/>
        <v>27529470</v>
      </c>
      <c r="AD13" s="40">
        <v>14909110</v>
      </c>
      <c r="AE13" s="29">
        <f t="shared" si="11"/>
        <v>12620360</v>
      </c>
      <c r="AF13" s="13">
        <f t="shared" si="12"/>
        <v>1640647</v>
      </c>
      <c r="AG13" s="123">
        <f t="shared" si="13"/>
        <v>23950639</v>
      </c>
      <c r="AH13" s="116">
        <f t="shared" si="14"/>
        <v>3578831</v>
      </c>
      <c r="AI13" s="138">
        <f>ROUND(AC13*AI$46,0)</f>
        <v>19626683</v>
      </c>
      <c r="AJ13" s="138">
        <f t="shared" si="15"/>
        <v>17075214</v>
      </c>
      <c r="AK13" s="138">
        <f t="shared" si="16"/>
        <v>2551469</v>
      </c>
      <c r="AL13" s="116">
        <f t="shared" si="17"/>
        <v>2497021</v>
      </c>
      <c r="AM13" s="123">
        <v>17075214</v>
      </c>
      <c r="AN13" s="1">
        <v>2551469</v>
      </c>
      <c r="AO13" s="6" t="s">
        <v>5</v>
      </c>
      <c r="AP13" s="16">
        <f t="shared" si="18"/>
        <v>221</v>
      </c>
      <c r="AQ13" s="56">
        <v>25</v>
      </c>
      <c r="AR13" s="59">
        <v>24</v>
      </c>
      <c r="AS13" s="65">
        <v>172</v>
      </c>
      <c r="AT13" s="18">
        <f>AT44</f>
        <v>5920.5</v>
      </c>
      <c r="AU13" s="19">
        <f>AU44</f>
        <v>8880.75</v>
      </c>
      <c r="AV13" s="20">
        <f>AV44</f>
        <v>11841</v>
      </c>
      <c r="AW13" s="12">
        <f t="shared" si="19"/>
        <v>28773630</v>
      </c>
      <c r="AX13" s="40">
        <v>14909110</v>
      </c>
      <c r="AY13" s="29">
        <f t="shared" si="20"/>
        <v>13864520</v>
      </c>
      <c r="AZ13" s="13">
        <f t="shared" si="21"/>
        <v>1802388</v>
      </c>
      <c r="BA13" s="123">
        <f t="shared" si="22"/>
        <v>25033058</v>
      </c>
      <c r="BB13" s="116">
        <f t="shared" si="23"/>
        <v>3740572</v>
      </c>
      <c r="BC13" s="138">
        <f>ROUND(AW13*BC$46,0)</f>
        <v>20862090</v>
      </c>
      <c r="BD13" s="138">
        <f t="shared" si="24"/>
        <v>18150018</v>
      </c>
      <c r="BE13" s="138">
        <f t="shared" si="25"/>
        <v>2712072</v>
      </c>
      <c r="BF13" s="116">
        <f t="shared" si="26"/>
        <v>2638109</v>
      </c>
      <c r="BG13" s="1">
        <v>18150018</v>
      </c>
      <c r="BH13" s="1">
        <v>2712072</v>
      </c>
    </row>
    <row r="14" spans="1:60">
      <c r="A14" s="6" t="s">
        <v>6</v>
      </c>
      <c r="B14" s="16">
        <f t="shared" si="0"/>
        <v>387</v>
      </c>
      <c r="C14" s="56">
        <v>43</v>
      </c>
      <c r="D14" s="59">
        <v>42</v>
      </c>
      <c r="E14" s="65">
        <v>302</v>
      </c>
      <c r="F14" s="18">
        <f>F44</f>
        <v>5446.5</v>
      </c>
      <c r="G14" s="19">
        <f>G44</f>
        <v>8169.75</v>
      </c>
      <c r="H14" s="20">
        <f>H44</f>
        <v>10893</v>
      </c>
      <c r="I14" s="53">
        <f t="shared" si="1"/>
        <v>46404180</v>
      </c>
      <c r="J14" s="44">
        <v>21504417</v>
      </c>
      <c r="K14" s="29">
        <f t="shared" si="2"/>
        <v>24899763</v>
      </c>
      <c r="L14" s="109">
        <f t="shared" si="3"/>
        <v>3236969</v>
      </c>
      <c r="M14" s="123">
        <f t="shared" si="4"/>
        <v>40371637</v>
      </c>
      <c r="N14" s="116">
        <f t="shared" si="5"/>
        <v>6032543</v>
      </c>
      <c r="O14" s="138">
        <f>ROUND(I14*O$46,0)</f>
        <v>33310976</v>
      </c>
      <c r="P14" s="138">
        <f t="shared" si="6"/>
        <v>28980549</v>
      </c>
      <c r="Q14" s="138">
        <f t="shared" si="7"/>
        <v>4330427</v>
      </c>
      <c r="R14" s="116">
        <f t="shared" si="8"/>
        <v>4330310</v>
      </c>
      <c r="S14" s="106">
        <v>28980549</v>
      </c>
      <c r="T14" s="128">
        <v>4330427</v>
      </c>
      <c r="U14" s="6" t="s">
        <v>6</v>
      </c>
      <c r="V14" s="16">
        <f t="shared" si="9"/>
        <v>387</v>
      </c>
      <c r="W14" s="56">
        <v>43</v>
      </c>
      <c r="X14" s="59">
        <v>42</v>
      </c>
      <c r="Y14" s="65">
        <v>302</v>
      </c>
      <c r="Z14" s="18">
        <f>Z44</f>
        <v>5664.5</v>
      </c>
      <c r="AA14" s="19">
        <f>AA44</f>
        <v>8496.75</v>
      </c>
      <c r="AB14" s="20">
        <f>AB44</f>
        <v>11329</v>
      </c>
      <c r="AC14" s="53">
        <f t="shared" si="10"/>
        <v>48261540</v>
      </c>
      <c r="AD14" s="40">
        <v>21504417</v>
      </c>
      <c r="AE14" s="29">
        <f t="shared" si="11"/>
        <v>26757123</v>
      </c>
      <c r="AF14" s="13">
        <f t="shared" si="12"/>
        <v>3478426</v>
      </c>
      <c r="AG14" s="123">
        <f t="shared" si="13"/>
        <v>41987540</v>
      </c>
      <c r="AH14" s="116">
        <f t="shared" si="14"/>
        <v>6274000</v>
      </c>
      <c r="AI14" s="138">
        <f>ROUND(AC14*AI$46,0)</f>
        <v>34407271</v>
      </c>
      <c r="AJ14" s="138">
        <f t="shared" si="15"/>
        <v>29934326</v>
      </c>
      <c r="AK14" s="138">
        <f t="shared" si="16"/>
        <v>4472945</v>
      </c>
      <c r="AL14" s="116">
        <f t="shared" si="17"/>
        <v>4377494</v>
      </c>
      <c r="AM14" s="123">
        <v>29934326</v>
      </c>
      <c r="AN14" s="1">
        <v>4472945</v>
      </c>
      <c r="AO14" s="6" t="s">
        <v>6</v>
      </c>
      <c r="AP14" s="16">
        <f t="shared" si="18"/>
        <v>387</v>
      </c>
      <c r="AQ14" s="56">
        <v>43</v>
      </c>
      <c r="AR14" s="59">
        <v>42</v>
      </c>
      <c r="AS14" s="65">
        <v>302</v>
      </c>
      <c r="AT14" s="18">
        <f>AT44</f>
        <v>5920.5</v>
      </c>
      <c r="AU14" s="19">
        <f>AU44</f>
        <v>8880.75</v>
      </c>
      <c r="AV14" s="20">
        <f>AV44</f>
        <v>11841</v>
      </c>
      <c r="AW14" s="12">
        <f t="shared" si="19"/>
        <v>50442660</v>
      </c>
      <c r="AX14" s="40">
        <v>21504417</v>
      </c>
      <c r="AY14" s="29">
        <f t="shared" si="20"/>
        <v>28938243</v>
      </c>
      <c r="AZ14" s="13">
        <f t="shared" si="21"/>
        <v>3761972</v>
      </c>
      <c r="BA14" s="123">
        <f t="shared" si="22"/>
        <v>43885114</v>
      </c>
      <c r="BB14" s="116">
        <f t="shared" si="23"/>
        <v>6557546</v>
      </c>
      <c r="BC14" s="138">
        <f>ROUND(AW14*BC$46,0)</f>
        <v>36573046</v>
      </c>
      <c r="BD14" s="138">
        <f t="shared" si="24"/>
        <v>31818550</v>
      </c>
      <c r="BE14" s="138">
        <f t="shared" si="25"/>
        <v>4754496</v>
      </c>
      <c r="BF14" s="116">
        <f t="shared" si="26"/>
        <v>4624834</v>
      </c>
      <c r="BG14" s="1">
        <v>31818550</v>
      </c>
      <c r="BH14" s="1">
        <v>4754496</v>
      </c>
    </row>
    <row r="15" spans="1:60">
      <c r="A15" s="6" t="s">
        <v>7</v>
      </c>
      <c r="B15" s="16">
        <f t="shared" si="0"/>
        <v>808</v>
      </c>
      <c r="C15" s="56">
        <v>91</v>
      </c>
      <c r="D15" s="59">
        <v>89</v>
      </c>
      <c r="E15" s="65">
        <v>628</v>
      </c>
      <c r="F15" s="18">
        <f>F44</f>
        <v>5446.5</v>
      </c>
      <c r="G15" s="19">
        <f>G44</f>
        <v>8169.75</v>
      </c>
      <c r="H15" s="20">
        <f>H44</f>
        <v>10893</v>
      </c>
      <c r="I15" s="53">
        <f t="shared" si="1"/>
        <v>96762519</v>
      </c>
      <c r="J15" s="44">
        <v>37295998</v>
      </c>
      <c r="K15" s="29">
        <f t="shared" si="2"/>
        <v>59466521</v>
      </c>
      <c r="L15" s="109">
        <f t="shared" si="3"/>
        <v>7730648</v>
      </c>
      <c r="M15" s="123">
        <f t="shared" si="4"/>
        <v>84183392</v>
      </c>
      <c r="N15" s="116">
        <f t="shared" si="5"/>
        <v>12579127</v>
      </c>
      <c r="O15" s="138">
        <f>ROUND(I15*O$46,0)</f>
        <v>69460422</v>
      </c>
      <c r="P15" s="138">
        <f t="shared" si="6"/>
        <v>60430567</v>
      </c>
      <c r="Q15" s="138">
        <f t="shared" si="7"/>
        <v>9029855</v>
      </c>
      <c r="R15" s="116">
        <f t="shared" si="8"/>
        <v>9029612</v>
      </c>
      <c r="S15" s="106">
        <v>60430567</v>
      </c>
      <c r="T15" s="128">
        <v>9029855</v>
      </c>
      <c r="U15" s="6" t="s">
        <v>7</v>
      </c>
      <c r="V15" s="16">
        <f t="shared" si="9"/>
        <v>808</v>
      </c>
      <c r="W15" s="56">
        <v>91</v>
      </c>
      <c r="X15" s="59">
        <v>89</v>
      </c>
      <c r="Y15" s="65">
        <v>628</v>
      </c>
      <c r="Z15" s="18">
        <f>Z44</f>
        <v>5664.5</v>
      </c>
      <c r="AA15" s="19">
        <f>AA44</f>
        <v>8496.75</v>
      </c>
      <c r="AB15" s="20">
        <f>AB44</f>
        <v>11329</v>
      </c>
      <c r="AC15" s="53">
        <f t="shared" si="10"/>
        <v>100635507</v>
      </c>
      <c r="AD15" s="40">
        <v>37295998</v>
      </c>
      <c r="AE15" s="29">
        <f t="shared" si="11"/>
        <v>63339509</v>
      </c>
      <c r="AF15" s="13">
        <f t="shared" si="12"/>
        <v>8234136</v>
      </c>
      <c r="AG15" s="123">
        <f t="shared" si="13"/>
        <v>87552891</v>
      </c>
      <c r="AH15" s="116">
        <f t="shared" si="14"/>
        <v>13082616</v>
      </c>
      <c r="AI15" s="138">
        <f>ROUND(AC15*AI$46,0)</f>
        <v>71746429</v>
      </c>
      <c r="AJ15" s="138">
        <f t="shared" si="15"/>
        <v>62419393</v>
      </c>
      <c r="AK15" s="138">
        <f t="shared" si="16"/>
        <v>9327036</v>
      </c>
      <c r="AL15" s="116">
        <f t="shared" si="17"/>
        <v>9128001</v>
      </c>
      <c r="AM15" s="123">
        <v>62419393</v>
      </c>
      <c r="AN15" s="1">
        <v>9327036</v>
      </c>
      <c r="AO15" s="6" t="s">
        <v>7</v>
      </c>
      <c r="AP15" s="16">
        <f t="shared" si="18"/>
        <v>808</v>
      </c>
      <c r="AQ15" s="56">
        <v>91</v>
      </c>
      <c r="AR15" s="59">
        <v>89</v>
      </c>
      <c r="AS15" s="65">
        <v>628</v>
      </c>
      <c r="AT15" s="18">
        <f>AT44</f>
        <v>5920.5</v>
      </c>
      <c r="AU15" s="19">
        <f>AU44</f>
        <v>8880.75</v>
      </c>
      <c r="AV15" s="20">
        <f>AV44</f>
        <v>11841</v>
      </c>
      <c r="AW15" s="12">
        <f t="shared" si="19"/>
        <v>105183603</v>
      </c>
      <c r="AX15" s="40">
        <v>37295998</v>
      </c>
      <c r="AY15" s="29">
        <f t="shared" si="20"/>
        <v>67887605</v>
      </c>
      <c r="AZ15" s="13">
        <f t="shared" si="21"/>
        <v>8825389</v>
      </c>
      <c r="BA15" s="123">
        <f t="shared" si="22"/>
        <v>91509735</v>
      </c>
      <c r="BB15" s="116">
        <f t="shared" si="23"/>
        <v>13673868</v>
      </c>
      <c r="BC15" s="138">
        <f>ROUND(AW15*BC$46,0)</f>
        <v>76262528</v>
      </c>
      <c r="BD15" s="138">
        <f t="shared" si="24"/>
        <v>66348399</v>
      </c>
      <c r="BE15" s="138">
        <f t="shared" si="25"/>
        <v>9914129</v>
      </c>
      <c r="BF15" s="116">
        <f t="shared" si="26"/>
        <v>9643754</v>
      </c>
      <c r="BG15" s="1">
        <v>66348399</v>
      </c>
      <c r="BH15" s="1">
        <v>9914129</v>
      </c>
    </row>
    <row r="16" spans="1:60">
      <c r="A16" s="6" t="s">
        <v>8</v>
      </c>
      <c r="B16" s="16">
        <f t="shared" si="0"/>
        <v>356</v>
      </c>
      <c r="C16" s="56">
        <v>40</v>
      </c>
      <c r="D16" s="59">
        <v>39</v>
      </c>
      <c r="E16" s="65">
        <v>277</v>
      </c>
      <c r="F16" s="18">
        <f>F44</f>
        <v>5446.5</v>
      </c>
      <c r="G16" s="19">
        <f>G44</f>
        <v>8169.75</v>
      </c>
      <c r="H16" s="20">
        <f>H44</f>
        <v>10893</v>
      </c>
      <c r="I16" s="53">
        <f t="shared" si="1"/>
        <v>42646095</v>
      </c>
      <c r="J16" s="44">
        <v>18624776</v>
      </c>
      <c r="K16" s="29">
        <f t="shared" si="2"/>
        <v>24021319</v>
      </c>
      <c r="L16" s="109">
        <f t="shared" si="3"/>
        <v>3122771</v>
      </c>
      <c r="M16" s="123">
        <f t="shared" si="4"/>
        <v>37102103</v>
      </c>
      <c r="N16" s="116">
        <f t="shared" si="5"/>
        <v>5543992</v>
      </c>
      <c r="O16" s="138">
        <f>ROUND(I16*O$46,0)</f>
        <v>30613256</v>
      </c>
      <c r="P16" s="138">
        <f t="shared" si="6"/>
        <v>26633533</v>
      </c>
      <c r="Q16" s="138">
        <f t="shared" si="7"/>
        <v>3979723</v>
      </c>
      <c r="R16" s="116">
        <f t="shared" si="8"/>
        <v>3979616</v>
      </c>
      <c r="S16" s="106">
        <v>26633533</v>
      </c>
      <c r="T16" s="128">
        <v>3979723</v>
      </c>
      <c r="U16" s="6" t="s">
        <v>8</v>
      </c>
      <c r="V16" s="16">
        <f t="shared" si="9"/>
        <v>356</v>
      </c>
      <c r="W16" s="56">
        <v>40</v>
      </c>
      <c r="X16" s="59">
        <v>39</v>
      </c>
      <c r="Y16" s="65">
        <v>277</v>
      </c>
      <c r="Z16" s="18">
        <f>Z44</f>
        <v>5664.5</v>
      </c>
      <c r="AA16" s="19">
        <f>AA44</f>
        <v>8496.75</v>
      </c>
      <c r="AB16" s="20">
        <f>AB44</f>
        <v>11329</v>
      </c>
      <c r="AC16" s="53">
        <f t="shared" si="10"/>
        <v>44353035</v>
      </c>
      <c r="AD16" s="40">
        <v>18624776</v>
      </c>
      <c r="AE16" s="29">
        <f t="shared" si="11"/>
        <v>25728259</v>
      </c>
      <c r="AF16" s="13">
        <f t="shared" si="12"/>
        <v>3344674</v>
      </c>
      <c r="AG16" s="123">
        <f t="shared" si="13"/>
        <v>38587140</v>
      </c>
      <c r="AH16" s="116">
        <f t="shared" si="14"/>
        <v>5765895</v>
      </c>
      <c r="AI16" s="138">
        <f>ROUND(AC16*AI$46,0)</f>
        <v>31620767</v>
      </c>
      <c r="AJ16" s="138">
        <f t="shared" si="15"/>
        <v>27510067</v>
      </c>
      <c r="AK16" s="138">
        <f t="shared" si="16"/>
        <v>4110700</v>
      </c>
      <c r="AL16" s="116">
        <f t="shared" si="17"/>
        <v>4022979</v>
      </c>
      <c r="AM16" s="123">
        <v>27510067</v>
      </c>
      <c r="AN16" s="1">
        <v>4110700</v>
      </c>
      <c r="AO16" s="6" t="s">
        <v>8</v>
      </c>
      <c r="AP16" s="16">
        <f t="shared" si="18"/>
        <v>356</v>
      </c>
      <c r="AQ16" s="56">
        <v>40</v>
      </c>
      <c r="AR16" s="59">
        <v>39</v>
      </c>
      <c r="AS16" s="65">
        <v>277</v>
      </c>
      <c r="AT16" s="18">
        <f>AT44</f>
        <v>5920.5</v>
      </c>
      <c r="AU16" s="19">
        <f>AU44</f>
        <v>8880.75</v>
      </c>
      <c r="AV16" s="20">
        <f>AV44</f>
        <v>11841</v>
      </c>
      <c r="AW16" s="12">
        <f t="shared" si="19"/>
        <v>46357515</v>
      </c>
      <c r="AX16" s="40">
        <v>18624776</v>
      </c>
      <c r="AY16" s="29">
        <f t="shared" si="20"/>
        <v>27732739</v>
      </c>
      <c r="AZ16" s="13">
        <f t="shared" si="21"/>
        <v>3605256</v>
      </c>
      <c r="BA16" s="123">
        <f t="shared" si="22"/>
        <v>40331038</v>
      </c>
      <c r="BB16" s="116">
        <f t="shared" si="23"/>
        <v>6026477</v>
      </c>
      <c r="BC16" s="138">
        <f>ROUND(AW16*BC$46,0)</f>
        <v>33611144</v>
      </c>
      <c r="BD16" s="138">
        <f t="shared" si="24"/>
        <v>29241695</v>
      </c>
      <c r="BE16" s="138">
        <f t="shared" si="25"/>
        <v>4369449</v>
      </c>
      <c r="BF16" s="116">
        <f t="shared" si="26"/>
        <v>4250287</v>
      </c>
      <c r="BG16" s="1">
        <v>29241695</v>
      </c>
      <c r="BH16" s="1">
        <v>4369449</v>
      </c>
    </row>
    <row r="17" spans="1:60">
      <c r="A17" s="6" t="s">
        <v>9</v>
      </c>
      <c r="B17" s="16">
        <f t="shared" si="0"/>
        <v>283</v>
      </c>
      <c r="C17" s="56">
        <v>32</v>
      </c>
      <c r="D17" s="58">
        <v>31</v>
      </c>
      <c r="E17" s="64">
        <v>220</v>
      </c>
      <c r="F17" s="18">
        <f>F44</f>
        <v>5446.5</v>
      </c>
      <c r="G17" s="19">
        <f>G44</f>
        <v>8169.75</v>
      </c>
      <c r="H17" s="20">
        <f>H44</f>
        <v>10893</v>
      </c>
      <c r="I17" s="53">
        <f t="shared" si="1"/>
        <v>33888123</v>
      </c>
      <c r="J17" s="44">
        <v>12354590</v>
      </c>
      <c r="K17" s="29">
        <f t="shared" si="2"/>
        <v>21533533</v>
      </c>
      <c r="L17" s="109">
        <f t="shared" si="3"/>
        <v>2799359</v>
      </c>
      <c r="M17" s="123">
        <f t="shared" si="4"/>
        <v>29482667</v>
      </c>
      <c r="N17" s="116">
        <f t="shared" si="5"/>
        <v>4405456</v>
      </c>
      <c r="O17" s="138">
        <f>ROUND(I17*O$46,0)</f>
        <v>24326396</v>
      </c>
      <c r="P17" s="138">
        <f t="shared" si="6"/>
        <v>21163965</v>
      </c>
      <c r="Q17" s="138">
        <f t="shared" si="7"/>
        <v>3162431</v>
      </c>
      <c r="R17" s="116">
        <f t="shared" si="8"/>
        <v>3162347</v>
      </c>
      <c r="S17" s="106">
        <v>21163965</v>
      </c>
      <c r="T17" s="128">
        <v>3162431</v>
      </c>
      <c r="U17" s="6" t="s">
        <v>9</v>
      </c>
      <c r="V17" s="16">
        <f t="shared" si="9"/>
        <v>283</v>
      </c>
      <c r="W17" s="56">
        <v>32</v>
      </c>
      <c r="X17" s="58">
        <v>31</v>
      </c>
      <c r="Y17" s="64">
        <v>220</v>
      </c>
      <c r="Z17" s="18">
        <f>Z44</f>
        <v>5664.5</v>
      </c>
      <c r="AA17" s="19">
        <f>AA44</f>
        <v>8496.75</v>
      </c>
      <c r="AB17" s="20">
        <f>AB44</f>
        <v>11329</v>
      </c>
      <c r="AC17" s="53">
        <f t="shared" si="10"/>
        <v>35244519</v>
      </c>
      <c r="AD17" s="40">
        <v>12354590</v>
      </c>
      <c r="AE17" s="29">
        <f t="shared" si="11"/>
        <v>22889929</v>
      </c>
      <c r="AF17" s="13">
        <f t="shared" si="12"/>
        <v>2975691</v>
      </c>
      <c r="AG17" s="123">
        <f t="shared" si="13"/>
        <v>30662732</v>
      </c>
      <c r="AH17" s="116">
        <f t="shared" si="14"/>
        <v>4581787</v>
      </c>
      <c r="AI17" s="138">
        <f>ROUND(AC17*AI$46,0)</f>
        <v>25127000</v>
      </c>
      <c r="AJ17" s="138">
        <f t="shared" si="15"/>
        <v>21860490</v>
      </c>
      <c r="AK17" s="138">
        <f t="shared" si="16"/>
        <v>3266510</v>
      </c>
      <c r="AL17" s="116">
        <f t="shared" si="17"/>
        <v>3196804</v>
      </c>
      <c r="AM17" s="123">
        <v>21860490</v>
      </c>
      <c r="AN17" s="1">
        <v>3266510</v>
      </c>
      <c r="AO17" s="6" t="s">
        <v>9</v>
      </c>
      <c r="AP17" s="16">
        <f t="shared" si="18"/>
        <v>283</v>
      </c>
      <c r="AQ17" s="56">
        <v>32</v>
      </c>
      <c r="AR17" s="58">
        <v>31</v>
      </c>
      <c r="AS17" s="64">
        <v>220</v>
      </c>
      <c r="AT17" s="18">
        <f>AT44</f>
        <v>5920.5</v>
      </c>
      <c r="AU17" s="19">
        <f>AU44</f>
        <v>8880.75</v>
      </c>
      <c r="AV17" s="20">
        <f>AV44</f>
        <v>11841</v>
      </c>
      <c r="AW17" s="12">
        <f t="shared" si="19"/>
        <v>36837351</v>
      </c>
      <c r="AX17" s="40">
        <v>12354590</v>
      </c>
      <c r="AY17" s="29">
        <f t="shared" si="20"/>
        <v>24482761</v>
      </c>
      <c r="AZ17" s="13">
        <f t="shared" si="21"/>
        <v>3182759</v>
      </c>
      <c r="BA17" s="123">
        <f t="shared" si="22"/>
        <v>32048495</v>
      </c>
      <c r="BB17" s="116">
        <f t="shared" si="23"/>
        <v>4788856</v>
      </c>
      <c r="BC17" s="138">
        <f>ROUND(AW17*BC$46,0)</f>
        <v>26708626</v>
      </c>
      <c r="BD17" s="138">
        <f t="shared" si="24"/>
        <v>23236505</v>
      </c>
      <c r="BE17" s="138">
        <f t="shared" si="25"/>
        <v>3472121</v>
      </c>
      <c r="BF17" s="116">
        <f t="shared" si="26"/>
        <v>3377431</v>
      </c>
      <c r="BG17" s="1">
        <v>23236505</v>
      </c>
      <c r="BH17" s="1">
        <v>3472121</v>
      </c>
    </row>
    <row r="18" spans="1:60">
      <c r="A18" s="6" t="s">
        <v>10</v>
      </c>
      <c r="B18" s="16">
        <f t="shared" si="0"/>
        <v>530</v>
      </c>
      <c r="C18" s="56">
        <v>60</v>
      </c>
      <c r="D18" s="59">
        <v>58</v>
      </c>
      <c r="E18" s="59">
        <v>412</v>
      </c>
      <c r="F18" s="18">
        <f>F44</f>
        <v>5446.5</v>
      </c>
      <c r="G18" s="19">
        <f>G44</f>
        <v>8169.75</v>
      </c>
      <c r="H18" s="20">
        <f>H44</f>
        <v>10893</v>
      </c>
      <c r="I18" s="53">
        <f t="shared" si="1"/>
        <v>63462618</v>
      </c>
      <c r="J18" s="44">
        <v>24802071</v>
      </c>
      <c r="K18" s="29">
        <f t="shared" si="2"/>
        <v>38660547</v>
      </c>
      <c r="L18" s="109">
        <f t="shared" si="3"/>
        <v>5025871</v>
      </c>
      <c r="M18" s="123">
        <f t="shared" si="4"/>
        <v>55212478</v>
      </c>
      <c r="N18" s="116">
        <f t="shared" si="5"/>
        <v>8250140</v>
      </c>
      <c r="O18" s="138">
        <f>ROUND(I18*O$46,0)</f>
        <v>45556278</v>
      </c>
      <c r="P18" s="138">
        <f t="shared" si="6"/>
        <v>39633962</v>
      </c>
      <c r="Q18" s="138">
        <f t="shared" si="7"/>
        <v>5922316</v>
      </c>
      <c r="R18" s="116">
        <f t="shared" si="8"/>
        <v>5922157</v>
      </c>
      <c r="S18" s="106">
        <v>39633962</v>
      </c>
      <c r="T18" s="128">
        <v>5922316</v>
      </c>
      <c r="U18" s="6" t="s">
        <v>10</v>
      </c>
      <c r="V18" s="16">
        <f t="shared" si="9"/>
        <v>530</v>
      </c>
      <c r="W18" s="56">
        <v>60</v>
      </c>
      <c r="X18" s="59">
        <v>58</v>
      </c>
      <c r="Y18" s="59">
        <v>412</v>
      </c>
      <c r="Z18" s="18">
        <f>Z44</f>
        <v>5664.5</v>
      </c>
      <c r="AA18" s="19">
        <f>AA44</f>
        <v>8496.75</v>
      </c>
      <c r="AB18" s="20">
        <f>AB44</f>
        <v>11329</v>
      </c>
      <c r="AC18" s="53">
        <f t="shared" si="10"/>
        <v>66002754</v>
      </c>
      <c r="AD18" s="40">
        <v>24802071</v>
      </c>
      <c r="AE18" s="29">
        <f t="shared" si="11"/>
        <v>41200683</v>
      </c>
      <c r="AF18" s="13">
        <f t="shared" si="12"/>
        <v>5356089</v>
      </c>
      <c r="AG18" s="123">
        <f t="shared" si="13"/>
        <v>57422396</v>
      </c>
      <c r="AH18" s="116">
        <f t="shared" si="14"/>
        <v>8580358</v>
      </c>
      <c r="AI18" s="138">
        <f>ROUND(AC18*AI$46,0)</f>
        <v>47055578</v>
      </c>
      <c r="AJ18" s="138">
        <f t="shared" si="15"/>
        <v>40938353</v>
      </c>
      <c r="AK18" s="138">
        <f t="shared" si="16"/>
        <v>6117225</v>
      </c>
      <c r="AL18" s="116">
        <f t="shared" si="17"/>
        <v>5986686</v>
      </c>
      <c r="AM18" s="123">
        <v>40938353</v>
      </c>
      <c r="AN18" s="1">
        <v>6117225</v>
      </c>
      <c r="AO18" s="6" t="s">
        <v>10</v>
      </c>
      <c r="AP18" s="16">
        <f t="shared" si="18"/>
        <v>530</v>
      </c>
      <c r="AQ18" s="56">
        <v>60</v>
      </c>
      <c r="AR18" s="59">
        <v>58</v>
      </c>
      <c r="AS18" s="59">
        <v>412</v>
      </c>
      <c r="AT18" s="18">
        <f>AT44</f>
        <v>5920.5</v>
      </c>
      <c r="AU18" s="19">
        <f>AU44</f>
        <v>8880.75</v>
      </c>
      <c r="AV18" s="20">
        <f>AV44</f>
        <v>11841</v>
      </c>
      <c r="AW18" s="12">
        <f t="shared" si="19"/>
        <v>68985666</v>
      </c>
      <c r="AX18" s="40">
        <v>24802071</v>
      </c>
      <c r="AY18" s="29">
        <f t="shared" si="20"/>
        <v>44183595</v>
      </c>
      <c r="AZ18" s="13">
        <f t="shared" si="21"/>
        <v>5743867</v>
      </c>
      <c r="BA18" s="123">
        <f t="shared" si="22"/>
        <v>60017529</v>
      </c>
      <c r="BB18" s="116">
        <f t="shared" si="23"/>
        <v>8968137</v>
      </c>
      <c r="BC18" s="138">
        <f>ROUND(AW18*BC$46,0)</f>
        <v>50017504</v>
      </c>
      <c r="BD18" s="138">
        <f t="shared" si="24"/>
        <v>43515228</v>
      </c>
      <c r="BE18" s="138">
        <f t="shared" si="25"/>
        <v>6502276</v>
      </c>
      <c r="BF18" s="116">
        <f t="shared" si="26"/>
        <v>6324949</v>
      </c>
      <c r="BG18" s="1">
        <v>43515228</v>
      </c>
      <c r="BH18" s="1">
        <v>6502276</v>
      </c>
    </row>
    <row r="19" spans="1:60">
      <c r="A19" s="6" t="s">
        <v>11</v>
      </c>
      <c r="B19" s="16">
        <f t="shared" si="0"/>
        <v>1860</v>
      </c>
      <c r="C19" s="56">
        <v>209</v>
      </c>
      <c r="D19" s="60">
        <v>204</v>
      </c>
      <c r="E19" s="66">
        <v>1447</v>
      </c>
      <c r="F19" s="18">
        <f>F44</f>
        <v>5446.5</v>
      </c>
      <c r="G19" s="19">
        <f>G44</f>
        <v>8169.75</v>
      </c>
      <c r="H19" s="20">
        <f>H44</f>
        <v>10893</v>
      </c>
      <c r="I19" s="53">
        <f t="shared" si="1"/>
        <v>222805422</v>
      </c>
      <c r="J19" s="44">
        <v>74452659</v>
      </c>
      <c r="K19" s="29">
        <f t="shared" si="2"/>
        <v>148352763</v>
      </c>
      <c r="L19" s="109">
        <f t="shared" si="3"/>
        <v>19285859</v>
      </c>
      <c r="M19" s="123">
        <f t="shared" si="4"/>
        <v>193840717</v>
      </c>
      <c r="N19" s="116">
        <f t="shared" si="5"/>
        <v>28964705</v>
      </c>
      <c r="O19" s="138">
        <f>ROUND(I19*O$46,0)</f>
        <v>159939602</v>
      </c>
      <c r="P19" s="138">
        <f t="shared" si="6"/>
        <v>139147454</v>
      </c>
      <c r="Q19" s="138">
        <f t="shared" si="7"/>
        <v>20792148</v>
      </c>
      <c r="R19" s="116">
        <f t="shared" si="8"/>
        <v>20791590</v>
      </c>
      <c r="S19" s="106">
        <v>139147454</v>
      </c>
      <c r="T19" s="128">
        <v>20792148</v>
      </c>
      <c r="U19" s="6" t="s">
        <v>11</v>
      </c>
      <c r="V19" s="16">
        <f t="shared" si="9"/>
        <v>1860</v>
      </c>
      <c r="W19" s="56">
        <v>209</v>
      </c>
      <c r="X19" s="60">
        <v>204</v>
      </c>
      <c r="Y19" s="66">
        <v>1447</v>
      </c>
      <c r="Z19" s="18">
        <f>Z44</f>
        <v>5664.5</v>
      </c>
      <c r="AA19" s="19">
        <f>AA44</f>
        <v>8496.75</v>
      </c>
      <c r="AB19" s="20">
        <f>AB44</f>
        <v>11329</v>
      </c>
      <c r="AC19" s="53">
        <f t="shared" si="10"/>
        <v>231723366</v>
      </c>
      <c r="AD19" s="40">
        <v>74452659</v>
      </c>
      <c r="AE19" s="29">
        <f t="shared" si="11"/>
        <v>157270707</v>
      </c>
      <c r="AF19" s="13">
        <f t="shared" si="12"/>
        <v>20445192</v>
      </c>
      <c r="AG19" s="123">
        <f t="shared" si="13"/>
        <v>201599328</v>
      </c>
      <c r="AH19" s="116">
        <f t="shared" si="14"/>
        <v>30124038</v>
      </c>
      <c r="AI19" s="138">
        <f>ROUND(AC19*AI$46,0)</f>
        <v>165203362</v>
      </c>
      <c r="AJ19" s="138">
        <f t="shared" si="15"/>
        <v>143726925</v>
      </c>
      <c r="AK19" s="138">
        <f t="shared" si="16"/>
        <v>21476437</v>
      </c>
      <c r="AL19" s="116">
        <f t="shared" si="17"/>
        <v>21018140</v>
      </c>
      <c r="AM19" s="123">
        <v>143726925</v>
      </c>
      <c r="AN19" s="1">
        <v>21476437</v>
      </c>
      <c r="AO19" s="6" t="s">
        <v>11</v>
      </c>
      <c r="AP19" s="16">
        <f t="shared" si="18"/>
        <v>1860</v>
      </c>
      <c r="AQ19" s="56">
        <v>209</v>
      </c>
      <c r="AR19" s="60">
        <v>204</v>
      </c>
      <c r="AS19" s="66">
        <v>1447</v>
      </c>
      <c r="AT19" s="18">
        <f>AT44</f>
        <v>5920.5</v>
      </c>
      <c r="AU19" s="19">
        <f>AU44</f>
        <v>8880.75</v>
      </c>
      <c r="AV19" s="20">
        <f>AV44</f>
        <v>11841</v>
      </c>
      <c r="AW19" s="12">
        <f t="shared" si="19"/>
        <v>242195814</v>
      </c>
      <c r="AX19" s="40">
        <v>74452659</v>
      </c>
      <c r="AY19" s="29">
        <f t="shared" si="20"/>
        <v>167743155</v>
      </c>
      <c r="AZ19" s="13">
        <f t="shared" si="21"/>
        <v>21806610</v>
      </c>
      <c r="BA19" s="123">
        <f t="shared" si="22"/>
        <v>210710358</v>
      </c>
      <c r="BB19" s="116">
        <f t="shared" si="23"/>
        <v>31485456</v>
      </c>
      <c r="BC19" s="138">
        <f>ROUND(AW19*BC$46,0)</f>
        <v>175602133</v>
      </c>
      <c r="BD19" s="138">
        <f t="shared" si="24"/>
        <v>152773856</v>
      </c>
      <c r="BE19" s="138">
        <f t="shared" si="25"/>
        <v>22828277</v>
      </c>
      <c r="BF19" s="116">
        <f t="shared" si="26"/>
        <v>22205714</v>
      </c>
      <c r="BG19" s="1">
        <v>152773856</v>
      </c>
      <c r="BH19" s="1">
        <v>22828277</v>
      </c>
    </row>
    <row r="20" spans="1:60">
      <c r="A20" s="6" t="s">
        <v>12</v>
      </c>
      <c r="B20" s="16">
        <f t="shared" si="0"/>
        <v>429</v>
      </c>
      <c r="C20" s="56">
        <v>48</v>
      </c>
      <c r="D20" s="58">
        <v>47</v>
      </c>
      <c r="E20" s="64">
        <v>334</v>
      </c>
      <c r="F20" s="18">
        <f>F44</f>
        <v>5446.5</v>
      </c>
      <c r="G20" s="19">
        <f>G44</f>
        <v>8169.75</v>
      </c>
      <c r="H20" s="20">
        <f>H44</f>
        <v>10893</v>
      </c>
      <c r="I20" s="53">
        <f t="shared" si="1"/>
        <v>51404067</v>
      </c>
      <c r="J20" s="44">
        <v>20854176</v>
      </c>
      <c r="K20" s="29">
        <f t="shared" si="2"/>
        <v>30549891</v>
      </c>
      <c r="L20" s="109">
        <f t="shared" si="3"/>
        <v>3971486</v>
      </c>
      <c r="M20" s="123">
        <f t="shared" si="4"/>
        <v>44721538</v>
      </c>
      <c r="N20" s="116">
        <f t="shared" si="5"/>
        <v>6682529</v>
      </c>
      <c r="O20" s="138">
        <f>ROUND(I20*O$46,0)</f>
        <v>36900116</v>
      </c>
      <c r="P20" s="138">
        <f t="shared" si="6"/>
        <v>32103101</v>
      </c>
      <c r="Q20" s="138">
        <f t="shared" si="7"/>
        <v>4797015</v>
      </c>
      <c r="R20" s="116">
        <f t="shared" si="8"/>
        <v>4796887</v>
      </c>
      <c r="S20" s="106">
        <v>32103101</v>
      </c>
      <c r="T20" s="128">
        <v>4797015</v>
      </c>
      <c r="U20" s="6" t="s">
        <v>12</v>
      </c>
      <c r="V20" s="16">
        <f t="shared" si="9"/>
        <v>429</v>
      </c>
      <c r="W20" s="56">
        <v>48</v>
      </c>
      <c r="X20" s="58">
        <v>47</v>
      </c>
      <c r="Y20" s="64">
        <v>334</v>
      </c>
      <c r="Z20" s="18">
        <f>Z44</f>
        <v>5664.5</v>
      </c>
      <c r="AA20" s="19">
        <f>AA44</f>
        <v>8496.75</v>
      </c>
      <c r="AB20" s="20">
        <f>AB44</f>
        <v>11329</v>
      </c>
      <c r="AC20" s="53">
        <f t="shared" si="10"/>
        <v>53461551</v>
      </c>
      <c r="AD20" s="40">
        <v>20854176</v>
      </c>
      <c r="AE20" s="29">
        <f t="shared" si="11"/>
        <v>32607375</v>
      </c>
      <c r="AF20" s="13">
        <f t="shared" si="12"/>
        <v>4238959</v>
      </c>
      <c r="AG20" s="123">
        <f t="shared" si="13"/>
        <v>46511549</v>
      </c>
      <c r="AH20" s="116">
        <f t="shared" si="14"/>
        <v>6950002</v>
      </c>
      <c r="AI20" s="138">
        <f>ROUND(AC20*AI$46,0)</f>
        <v>38114533</v>
      </c>
      <c r="AJ20" s="138">
        <f t="shared" si="15"/>
        <v>33159644</v>
      </c>
      <c r="AK20" s="138">
        <f t="shared" si="16"/>
        <v>4954889</v>
      </c>
      <c r="AL20" s="116">
        <f t="shared" si="17"/>
        <v>4849154</v>
      </c>
      <c r="AM20" s="123">
        <v>33159644</v>
      </c>
      <c r="AN20" s="1">
        <v>4954889</v>
      </c>
      <c r="AO20" s="6" t="s">
        <v>12</v>
      </c>
      <c r="AP20" s="16">
        <f t="shared" si="18"/>
        <v>429</v>
      </c>
      <c r="AQ20" s="56">
        <v>48</v>
      </c>
      <c r="AR20" s="58">
        <v>47</v>
      </c>
      <c r="AS20" s="64">
        <v>334</v>
      </c>
      <c r="AT20" s="18">
        <f>AT44</f>
        <v>5920.5</v>
      </c>
      <c r="AU20" s="19">
        <f>AU44</f>
        <v>8880.75</v>
      </c>
      <c r="AV20" s="20">
        <f>AV44</f>
        <v>11841</v>
      </c>
      <c r="AW20" s="12">
        <f t="shared" si="19"/>
        <v>55877679</v>
      </c>
      <c r="AX20" s="40">
        <v>20854176</v>
      </c>
      <c r="AY20" s="29">
        <f t="shared" si="20"/>
        <v>35023503</v>
      </c>
      <c r="AZ20" s="13">
        <f t="shared" si="21"/>
        <v>4553055</v>
      </c>
      <c r="BA20" s="123">
        <f t="shared" si="22"/>
        <v>48613581</v>
      </c>
      <c r="BB20" s="116">
        <f t="shared" si="23"/>
        <v>7264098</v>
      </c>
      <c r="BC20" s="138">
        <f>ROUND(AW20*BC$46,0)</f>
        <v>40513663</v>
      </c>
      <c r="BD20" s="138">
        <f t="shared" si="24"/>
        <v>35246887</v>
      </c>
      <c r="BE20" s="138">
        <f t="shared" si="25"/>
        <v>5266776</v>
      </c>
      <c r="BF20" s="116">
        <f t="shared" si="26"/>
        <v>5123143</v>
      </c>
      <c r="BG20" s="1">
        <v>35246887</v>
      </c>
      <c r="BH20" s="1">
        <v>5266776</v>
      </c>
    </row>
    <row r="21" spans="1:60">
      <c r="A21" s="6" t="s">
        <v>13</v>
      </c>
      <c r="B21" s="16">
        <f t="shared" si="0"/>
        <v>406</v>
      </c>
      <c r="C21" s="56">
        <v>46</v>
      </c>
      <c r="D21" s="59">
        <v>44</v>
      </c>
      <c r="E21" s="65">
        <v>316</v>
      </c>
      <c r="F21" s="18">
        <f>F44</f>
        <v>5446.5</v>
      </c>
      <c r="G21" s="19">
        <f>G44</f>
        <v>8169.75</v>
      </c>
      <c r="H21" s="20">
        <f>H44</f>
        <v>10893</v>
      </c>
      <c r="I21" s="53">
        <f t="shared" si="1"/>
        <v>48626352</v>
      </c>
      <c r="J21" s="44">
        <v>21690201</v>
      </c>
      <c r="K21" s="29">
        <f t="shared" si="2"/>
        <v>26936151</v>
      </c>
      <c r="L21" s="109">
        <f t="shared" si="3"/>
        <v>3501700</v>
      </c>
      <c r="M21" s="123">
        <f t="shared" si="4"/>
        <v>42304926</v>
      </c>
      <c r="N21" s="116">
        <f t="shared" si="5"/>
        <v>6321426</v>
      </c>
      <c r="O21" s="138">
        <f>ROUND(I21*O$46,0)</f>
        <v>34906149</v>
      </c>
      <c r="P21" s="138">
        <f t="shared" si="6"/>
        <v>30368350</v>
      </c>
      <c r="Q21" s="138">
        <f t="shared" si="7"/>
        <v>4537799</v>
      </c>
      <c r="R21" s="116">
        <f t="shared" si="8"/>
        <v>4537678</v>
      </c>
      <c r="S21" s="106">
        <v>30368350</v>
      </c>
      <c r="T21" s="128">
        <v>4537799</v>
      </c>
      <c r="U21" s="6" t="s">
        <v>13</v>
      </c>
      <c r="V21" s="16">
        <f t="shared" si="9"/>
        <v>406</v>
      </c>
      <c r="W21" s="56">
        <v>46</v>
      </c>
      <c r="X21" s="59">
        <v>44</v>
      </c>
      <c r="Y21" s="65">
        <v>316</v>
      </c>
      <c r="Z21" s="18">
        <f>Z44</f>
        <v>5664.5</v>
      </c>
      <c r="AA21" s="19">
        <f>AA44</f>
        <v>8496.75</v>
      </c>
      <c r="AB21" s="20">
        <f>AB44</f>
        <v>11329</v>
      </c>
      <c r="AC21" s="53">
        <f t="shared" si="10"/>
        <v>50572656</v>
      </c>
      <c r="AD21" s="40">
        <v>21690201</v>
      </c>
      <c r="AE21" s="29">
        <f t="shared" si="11"/>
        <v>28882455</v>
      </c>
      <c r="AF21" s="13">
        <f t="shared" si="12"/>
        <v>3754719</v>
      </c>
      <c r="AG21" s="123">
        <f t="shared" si="13"/>
        <v>43998211</v>
      </c>
      <c r="AH21" s="116">
        <f t="shared" si="14"/>
        <v>6574445</v>
      </c>
      <c r="AI21" s="138">
        <f>ROUND(AC21*AI$46,0)</f>
        <v>36054943</v>
      </c>
      <c r="AJ21" s="138">
        <f t="shared" si="15"/>
        <v>31367800</v>
      </c>
      <c r="AK21" s="138">
        <f t="shared" si="16"/>
        <v>4687143</v>
      </c>
      <c r="AL21" s="116">
        <f t="shared" si="17"/>
        <v>4587121</v>
      </c>
      <c r="AM21" s="123">
        <v>31367800</v>
      </c>
      <c r="AN21" s="1">
        <v>4687143</v>
      </c>
      <c r="AO21" s="6" t="s">
        <v>13</v>
      </c>
      <c r="AP21" s="16">
        <f t="shared" si="18"/>
        <v>406</v>
      </c>
      <c r="AQ21" s="56">
        <v>46</v>
      </c>
      <c r="AR21" s="59">
        <v>44</v>
      </c>
      <c r="AS21" s="65">
        <v>316</v>
      </c>
      <c r="AT21" s="18">
        <f>AT44</f>
        <v>5920.5</v>
      </c>
      <c r="AU21" s="19">
        <f>AU44</f>
        <v>8880.75</v>
      </c>
      <c r="AV21" s="20">
        <f>AV44</f>
        <v>11841</v>
      </c>
      <c r="AW21" s="12">
        <f t="shared" si="19"/>
        <v>52858224</v>
      </c>
      <c r="AX21" s="40">
        <v>21690201</v>
      </c>
      <c r="AY21" s="29">
        <f t="shared" si="20"/>
        <v>31168023</v>
      </c>
      <c r="AZ21" s="13">
        <f t="shared" si="21"/>
        <v>4051843</v>
      </c>
      <c r="BA21" s="123">
        <f t="shared" si="22"/>
        <v>45986655</v>
      </c>
      <c r="BB21" s="116">
        <f t="shared" si="23"/>
        <v>6871569</v>
      </c>
      <c r="BC21" s="138">
        <f>ROUND(AW21*BC$46,0)</f>
        <v>38324431</v>
      </c>
      <c r="BD21" s="138">
        <f t="shared" si="24"/>
        <v>33342255</v>
      </c>
      <c r="BE21" s="138">
        <f t="shared" si="25"/>
        <v>4982176</v>
      </c>
      <c r="BF21" s="116">
        <f t="shared" si="26"/>
        <v>4846304</v>
      </c>
      <c r="BG21" s="1">
        <v>33342255</v>
      </c>
      <c r="BH21" s="1">
        <v>4982176</v>
      </c>
    </row>
    <row r="22" spans="1:60">
      <c r="A22" s="6" t="s">
        <v>15</v>
      </c>
      <c r="B22" s="16">
        <f t="shared" si="0"/>
        <v>267</v>
      </c>
      <c r="C22" s="56">
        <v>30</v>
      </c>
      <c r="D22" s="61">
        <v>29</v>
      </c>
      <c r="E22" s="67">
        <v>208</v>
      </c>
      <c r="F22" s="18">
        <f>F44</f>
        <v>5446.5</v>
      </c>
      <c r="G22" s="19">
        <f>G44</f>
        <v>8169.75</v>
      </c>
      <c r="H22" s="20">
        <f>H44</f>
        <v>10893</v>
      </c>
      <c r="I22" s="53">
        <f t="shared" si="1"/>
        <v>31992741</v>
      </c>
      <c r="J22" s="44">
        <v>15605798</v>
      </c>
      <c r="K22" s="29">
        <f t="shared" si="2"/>
        <v>16386943</v>
      </c>
      <c r="L22" s="109">
        <f t="shared" si="3"/>
        <v>2130303</v>
      </c>
      <c r="M22" s="123">
        <f t="shared" si="4"/>
        <v>27833685</v>
      </c>
      <c r="N22" s="116">
        <f t="shared" si="5"/>
        <v>4159056</v>
      </c>
      <c r="O22" s="138">
        <f>ROUND(I22*O$46,0)</f>
        <v>22965807</v>
      </c>
      <c r="P22" s="138">
        <f t="shared" si="6"/>
        <v>19980252</v>
      </c>
      <c r="Q22" s="138">
        <f t="shared" si="7"/>
        <v>2985555</v>
      </c>
      <c r="R22" s="116">
        <f t="shared" si="8"/>
        <v>2985474</v>
      </c>
      <c r="S22" s="106">
        <v>19980252</v>
      </c>
      <c r="T22" s="128">
        <v>2985555</v>
      </c>
      <c r="U22" s="6" t="s">
        <v>15</v>
      </c>
      <c r="V22" s="16">
        <f t="shared" si="9"/>
        <v>267</v>
      </c>
      <c r="W22" s="56">
        <v>30</v>
      </c>
      <c r="X22" s="61">
        <v>29</v>
      </c>
      <c r="Y22" s="67">
        <v>208</v>
      </c>
      <c r="Z22" s="18">
        <f>Z44</f>
        <v>5664.5</v>
      </c>
      <c r="AA22" s="19">
        <f>AA44</f>
        <v>8496.75</v>
      </c>
      <c r="AB22" s="20">
        <f>AB44</f>
        <v>11329</v>
      </c>
      <c r="AC22" s="53">
        <f t="shared" si="10"/>
        <v>33273273</v>
      </c>
      <c r="AD22" s="40">
        <v>15605798</v>
      </c>
      <c r="AE22" s="29">
        <f t="shared" si="11"/>
        <v>17667475</v>
      </c>
      <c r="AF22" s="13">
        <f t="shared" si="12"/>
        <v>2296772</v>
      </c>
      <c r="AG22" s="123">
        <f t="shared" si="13"/>
        <v>28947748</v>
      </c>
      <c r="AH22" s="116">
        <f t="shared" si="14"/>
        <v>4325525</v>
      </c>
      <c r="AI22" s="138">
        <f>ROUND(AC22*AI$46,0)</f>
        <v>23721633</v>
      </c>
      <c r="AJ22" s="138">
        <f t="shared" si="15"/>
        <v>20637821</v>
      </c>
      <c r="AK22" s="138">
        <f t="shared" si="16"/>
        <v>3083812</v>
      </c>
      <c r="AL22" s="116">
        <f t="shared" si="17"/>
        <v>3018005</v>
      </c>
      <c r="AM22" s="123">
        <v>20637821</v>
      </c>
      <c r="AN22" s="1">
        <v>3083812</v>
      </c>
      <c r="AO22" s="6" t="s">
        <v>15</v>
      </c>
      <c r="AP22" s="16">
        <f t="shared" si="18"/>
        <v>267</v>
      </c>
      <c r="AQ22" s="56">
        <v>30</v>
      </c>
      <c r="AR22" s="61">
        <v>29</v>
      </c>
      <c r="AS22" s="67">
        <v>208</v>
      </c>
      <c r="AT22" s="18">
        <f>AT44</f>
        <v>5920.5</v>
      </c>
      <c r="AU22" s="19">
        <f>AU44</f>
        <v>8880.75</v>
      </c>
      <c r="AV22" s="20">
        <f>AV44</f>
        <v>11841</v>
      </c>
      <c r="AW22" s="12">
        <f t="shared" si="19"/>
        <v>34777017</v>
      </c>
      <c r="AX22" s="40">
        <v>15605798</v>
      </c>
      <c r="AY22" s="29">
        <f t="shared" si="20"/>
        <v>19171219</v>
      </c>
      <c r="AZ22" s="13">
        <f t="shared" si="21"/>
        <v>2492258</v>
      </c>
      <c r="BA22" s="123">
        <f t="shared" si="22"/>
        <v>30256005</v>
      </c>
      <c r="BB22" s="116">
        <f t="shared" si="23"/>
        <v>4521012</v>
      </c>
      <c r="BC22" s="138">
        <f>ROUND(AW22*BC$46,0)</f>
        <v>25214797</v>
      </c>
      <c r="BD22" s="138">
        <f t="shared" si="24"/>
        <v>21936873</v>
      </c>
      <c r="BE22" s="138">
        <f t="shared" si="25"/>
        <v>3277924</v>
      </c>
      <c r="BF22" s="116">
        <f t="shared" si="26"/>
        <v>3188529</v>
      </c>
      <c r="BG22" s="1">
        <v>21936873</v>
      </c>
      <c r="BH22" s="1">
        <v>3277924</v>
      </c>
    </row>
    <row r="23" spans="1:60">
      <c r="A23" s="6" t="s">
        <v>14</v>
      </c>
      <c r="B23" s="16">
        <f t="shared" si="0"/>
        <v>492</v>
      </c>
      <c r="C23" s="56">
        <v>55</v>
      </c>
      <c r="D23" s="58">
        <v>54</v>
      </c>
      <c r="E23" s="64">
        <v>383</v>
      </c>
      <c r="F23" s="18">
        <f>F44</f>
        <v>5446.5</v>
      </c>
      <c r="G23" s="19">
        <f>G44</f>
        <v>8169.75</v>
      </c>
      <c r="H23" s="20">
        <f>H44</f>
        <v>10893</v>
      </c>
      <c r="I23" s="53">
        <f t="shared" si="1"/>
        <v>58952916</v>
      </c>
      <c r="J23" s="44">
        <v>24198275</v>
      </c>
      <c r="K23" s="29">
        <f t="shared" si="2"/>
        <v>34754641</v>
      </c>
      <c r="L23" s="109">
        <f t="shared" si="3"/>
        <v>4518103</v>
      </c>
      <c r="M23" s="123">
        <f t="shared" si="4"/>
        <v>51289037</v>
      </c>
      <c r="N23" s="116">
        <f t="shared" si="5"/>
        <v>7663879</v>
      </c>
      <c r="O23" s="138">
        <f>ROUND(I23*O$46,0)</f>
        <v>42319015</v>
      </c>
      <c r="P23" s="138">
        <f t="shared" si="6"/>
        <v>36817543</v>
      </c>
      <c r="Q23" s="138">
        <f t="shared" si="7"/>
        <v>5501472</v>
      </c>
      <c r="R23" s="116">
        <f t="shared" si="8"/>
        <v>5501324</v>
      </c>
      <c r="S23" s="106">
        <v>36817543</v>
      </c>
      <c r="T23" s="128">
        <v>5501472</v>
      </c>
      <c r="U23" s="6" t="s">
        <v>14</v>
      </c>
      <c r="V23" s="16">
        <f t="shared" si="9"/>
        <v>492</v>
      </c>
      <c r="W23" s="56">
        <v>55</v>
      </c>
      <c r="X23" s="58">
        <v>54</v>
      </c>
      <c r="Y23" s="64">
        <v>383</v>
      </c>
      <c r="Z23" s="18">
        <f>Z44</f>
        <v>5664.5</v>
      </c>
      <c r="AA23" s="19">
        <f>AA44</f>
        <v>8496.75</v>
      </c>
      <c r="AB23" s="20">
        <f>AB44</f>
        <v>11329</v>
      </c>
      <c r="AC23" s="53">
        <f t="shared" si="10"/>
        <v>61312548</v>
      </c>
      <c r="AD23" s="40">
        <v>24198275</v>
      </c>
      <c r="AE23" s="29">
        <f t="shared" si="11"/>
        <v>37114273</v>
      </c>
      <c r="AF23" s="13">
        <f t="shared" si="12"/>
        <v>4824855</v>
      </c>
      <c r="AG23" s="123">
        <f t="shared" si="13"/>
        <v>53341917</v>
      </c>
      <c r="AH23" s="116">
        <f t="shared" si="14"/>
        <v>7970631</v>
      </c>
      <c r="AI23" s="138">
        <f>ROUND(AC23*AI$46,0)</f>
        <v>43711772</v>
      </c>
      <c r="AJ23" s="138">
        <f t="shared" si="15"/>
        <v>38029242</v>
      </c>
      <c r="AK23" s="138">
        <f t="shared" si="16"/>
        <v>5682530</v>
      </c>
      <c r="AL23" s="116">
        <f t="shared" si="17"/>
        <v>5561268</v>
      </c>
      <c r="AM23" s="123">
        <v>38029242</v>
      </c>
      <c r="AN23" s="1">
        <v>5682530</v>
      </c>
      <c r="AO23" s="6" t="s">
        <v>14</v>
      </c>
      <c r="AP23" s="16">
        <f t="shared" si="18"/>
        <v>492</v>
      </c>
      <c r="AQ23" s="56">
        <v>55</v>
      </c>
      <c r="AR23" s="58">
        <v>54</v>
      </c>
      <c r="AS23" s="64">
        <v>383</v>
      </c>
      <c r="AT23" s="18">
        <f>AT44</f>
        <v>5920.5</v>
      </c>
      <c r="AU23" s="19">
        <f>AU44</f>
        <v>8880.75</v>
      </c>
      <c r="AV23" s="20">
        <f>AV44</f>
        <v>11841</v>
      </c>
      <c r="AW23" s="12">
        <f t="shared" si="19"/>
        <v>64083492</v>
      </c>
      <c r="AX23" s="40">
        <v>24198275</v>
      </c>
      <c r="AY23" s="29">
        <f t="shared" si="20"/>
        <v>39885217</v>
      </c>
      <c r="AZ23" s="13">
        <f t="shared" si="21"/>
        <v>5185078</v>
      </c>
      <c r="BA23" s="123">
        <f t="shared" si="22"/>
        <v>55752638</v>
      </c>
      <c r="BB23" s="116">
        <f t="shared" si="23"/>
        <v>8330854</v>
      </c>
      <c r="BC23" s="138">
        <f>ROUND(AW23*BC$46,0)</f>
        <v>46463222</v>
      </c>
      <c r="BD23" s="138">
        <f t="shared" si="24"/>
        <v>40423003</v>
      </c>
      <c r="BE23" s="138">
        <f t="shared" si="25"/>
        <v>6040219</v>
      </c>
      <c r="BF23" s="116">
        <f t="shared" si="26"/>
        <v>5875493</v>
      </c>
      <c r="BG23" s="1">
        <v>40423003</v>
      </c>
      <c r="BH23" s="1">
        <v>6040219</v>
      </c>
    </row>
    <row r="24" spans="1:60">
      <c r="A24" s="6" t="s">
        <v>16</v>
      </c>
      <c r="B24" s="16">
        <f t="shared" si="0"/>
        <v>855</v>
      </c>
      <c r="C24" s="56">
        <v>96</v>
      </c>
      <c r="D24" s="58">
        <v>94</v>
      </c>
      <c r="E24" s="64">
        <v>665</v>
      </c>
      <c r="F24" s="18">
        <f>F44</f>
        <v>5446.5</v>
      </c>
      <c r="G24" s="19">
        <f>G44</f>
        <v>8169.75</v>
      </c>
      <c r="H24" s="20">
        <f>H44</f>
        <v>10893</v>
      </c>
      <c r="I24" s="53">
        <f t="shared" si="1"/>
        <v>102415986</v>
      </c>
      <c r="J24" s="44">
        <v>54109387</v>
      </c>
      <c r="K24" s="29">
        <f t="shared" si="2"/>
        <v>48306599</v>
      </c>
      <c r="L24" s="109">
        <f t="shared" si="3"/>
        <v>6279858</v>
      </c>
      <c r="M24" s="123">
        <f t="shared" si="4"/>
        <v>89101908</v>
      </c>
      <c r="N24" s="116">
        <f t="shared" si="5"/>
        <v>13314078</v>
      </c>
      <c r="O24" s="138">
        <f>ROUND(I24*O$46,0)</f>
        <v>73518732</v>
      </c>
      <c r="P24" s="138">
        <f t="shared" si="6"/>
        <v>63961297</v>
      </c>
      <c r="Q24" s="138">
        <f t="shared" si="7"/>
        <v>9557435</v>
      </c>
      <c r="R24" s="116">
        <f t="shared" si="8"/>
        <v>9557178</v>
      </c>
      <c r="S24" s="106">
        <v>63961297</v>
      </c>
      <c r="T24" s="128">
        <v>9557435</v>
      </c>
      <c r="U24" s="6" t="s">
        <v>16</v>
      </c>
      <c r="V24" s="16">
        <f t="shared" si="9"/>
        <v>855</v>
      </c>
      <c r="W24" s="56">
        <v>96</v>
      </c>
      <c r="X24" s="58">
        <v>94</v>
      </c>
      <c r="Y24" s="64">
        <v>665</v>
      </c>
      <c r="Z24" s="18">
        <f>Z44</f>
        <v>5664.5</v>
      </c>
      <c r="AA24" s="19">
        <f>AA44</f>
        <v>8496.75</v>
      </c>
      <c r="AB24" s="20">
        <f>AB44</f>
        <v>11329</v>
      </c>
      <c r="AC24" s="53">
        <f t="shared" si="10"/>
        <v>106515258</v>
      </c>
      <c r="AD24" s="40">
        <v>54109387</v>
      </c>
      <c r="AE24" s="29">
        <f t="shared" si="11"/>
        <v>52405871</v>
      </c>
      <c r="AF24" s="13">
        <f t="shared" si="12"/>
        <v>6812763</v>
      </c>
      <c r="AG24" s="123">
        <f t="shared" si="13"/>
        <v>92668274</v>
      </c>
      <c r="AH24" s="116">
        <f t="shared" si="14"/>
        <v>13846984</v>
      </c>
      <c r="AI24" s="138">
        <f>ROUND(AC24*AI$46,0)</f>
        <v>75938301</v>
      </c>
      <c r="AJ24" s="138">
        <f t="shared" si="15"/>
        <v>66066322</v>
      </c>
      <c r="AK24" s="138">
        <f t="shared" si="16"/>
        <v>9871979</v>
      </c>
      <c r="AL24" s="116">
        <f t="shared" si="17"/>
        <v>9661316</v>
      </c>
      <c r="AM24" s="123">
        <v>66066322</v>
      </c>
      <c r="AN24" s="1">
        <v>9871979</v>
      </c>
      <c r="AO24" s="6" t="s">
        <v>16</v>
      </c>
      <c r="AP24" s="16">
        <f t="shared" si="18"/>
        <v>855</v>
      </c>
      <c r="AQ24" s="56">
        <v>96</v>
      </c>
      <c r="AR24" s="58">
        <v>94</v>
      </c>
      <c r="AS24" s="64">
        <v>665</v>
      </c>
      <c r="AT24" s="18">
        <f>AT44</f>
        <v>5920.5</v>
      </c>
      <c r="AU24" s="19">
        <f>AU44</f>
        <v>8880.75</v>
      </c>
      <c r="AV24" s="20">
        <f>AV44</f>
        <v>11841</v>
      </c>
      <c r="AW24" s="12">
        <f t="shared" si="19"/>
        <v>111329082</v>
      </c>
      <c r="AX24" s="40">
        <v>54109387</v>
      </c>
      <c r="AY24" s="29">
        <f t="shared" si="20"/>
        <v>57219695</v>
      </c>
      <c r="AZ24" s="13">
        <f t="shared" si="21"/>
        <v>7438560</v>
      </c>
      <c r="BA24" s="123">
        <f t="shared" si="22"/>
        <v>96856301</v>
      </c>
      <c r="BB24" s="116">
        <f t="shared" si="23"/>
        <v>14472781</v>
      </c>
      <c r="BC24" s="138">
        <f>ROUND(AW24*BC$46,0)</f>
        <v>80718258</v>
      </c>
      <c r="BD24" s="138">
        <f t="shared" si="24"/>
        <v>70224884</v>
      </c>
      <c r="BE24" s="138">
        <f t="shared" si="25"/>
        <v>10493374</v>
      </c>
      <c r="BF24" s="116">
        <f t="shared" si="26"/>
        <v>10207203</v>
      </c>
      <c r="BG24" s="1">
        <v>70224884</v>
      </c>
      <c r="BH24" s="1">
        <v>10493374</v>
      </c>
    </row>
    <row r="25" spans="1:60">
      <c r="A25" s="6" t="s">
        <v>17</v>
      </c>
      <c r="B25" s="16">
        <f t="shared" si="0"/>
        <v>824</v>
      </c>
      <c r="C25" s="56">
        <v>93</v>
      </c>
      <c r="D25" s="59">
        <v>90</v>
      </c>
      <c r="E25" s="65">
        <v>641</v>
      </c>
      <c r="F25" s="18">
        <f>F44</f>
        <v>5446.5</v>
      </c>
      <c r="G25" s="19">
        <f>G44</f>
        <v>8169.75</v>
      </c>
      <c r="H25" s="20">
        <f>H44</f>
        <v>10893</v>
      </c>
      <c r="I25" s="53">
        <f t="shared" si="1"/>
        <v>98690580</v>
      </c>
      <c r="J25" s="44">
        <v>39478952</v>
      </c>
      <c r="K25" s="29">
        <f t="shared" si="2"/>
        <v>59211628</v>
      </c>
      <c r="L25" s="109">
        <f t="shared" si="3"/>
        <v>7697512</v>
      </c>
      <c r="M25" s="123">
        <f t="shared" si="4"/>
        <v>85860805</v>
      </c>
      <c r="N25" s="116">
        <f t="shared" si="5"/>
        <v>12829775</v>
      </c>
      <c r="O25" s="138">
        <f>ROUND(I25*O$46,0)</f>
        <v>70844470</v>
      </c>
      <c r="P25" s="138">
        <f t="shared" si="6"/>
        <v>61634689</v>
      </c>
      <c r="Q25" s="138">
        <f t="shared" si="7"/>
        <v>9209781</v>
      </c>
      <c r="R25" s="116">
        <f t="shared" si="8"/>
        <v>9209534</v>
      </c>
      <c r="S25" s="106">
        <v>61634689</v>
      </c>
      <c r="T25" s="128">
        <v>9209781</v>
      </c>
      <c r="U25" s="6" t="s">
        <v>17</v>
      </c>
      <c r="V25" s="16">
        <f t="shared" si="9"/>
        <v>824</v>
      </c>
      <c r="W25" s="56">
        <v>93</v>
      </c>
      <c r="X25" s="59">
        <v>90</v>
      </c>
      <c r="Y25" s="65">
        <v>641</v>
      </c>
      <c r="Z25" s="18">
        <f>Z44</f>
        <v>5664.5</v>
      </c>
      <c r="AA25" s="19">
        <f>AA44</f>
        <v>8496.75</v>
      </c>
      <c r="AB25" s="20">
        <f>AB44</f>
        <v>11329</v>
      </c>
      <c r="AC25" s="53">
        <f t="shared" si="10"/>
        <v>102640740</v>
      </c>
      <c r="AD25" s="40">
        <v>39478952</v>
      </c>
      <c r="AE25" s="29">
        <f t="shared" si="11"/>
        <v>63161788</v>
      </c>
      <c r="AF25" s="13">
        <f t="shared" si="12"/>
        <v>8211032</v>
      </c>
      <c r="AG25" s="123">
        <f t="shared" si="13"/>
        <v>89297444</v>
      </c>
      <c r="AH25" s="116">
        <f t="shared" si="14"/>
        <v>13343296</v>
      </c>
      <c r="AI25" s="138">
        <f>ROUND(AC25*AI$46,0)</f>
        <v>73176027</v>
      </c>
      <c r="AJ25" s="138">
        <f t="shared" si="15"/>
        <v>63663143</v>
      </c>
      <c r="AK25" s="138">
        <f t="shared" si="16"/>
        <v>9512884</v>
      </c>
      <c r="AL25" s="116">
        <f t="shared" si="17"/>
        <v>9309883</v>
      </c>
      <c r="AM25" s="123">
        <v>63663143</v>
      </c>
      <c r="AN25" s="1">
        <v>9512884</v>
      </c>
      <c r="AO25" s="6" t="s">
        <v>17</v>
      </c>
      <c r="AP25" s="16">
        <f t="shared" si="18"/>
        <v>824</v>
      </c>
      <c r="AQ25" s="56">
        <v>93</v>
      </c>
      <c r="AR25" s="59">
        <v>90</v>
      </c>
      <c r="AS25" s="65">
        <v>641</v>
      </c>
      <c r="AT25" s="18">
        <f>AT44</f>
        <v>5920.5</v>
      </c>
      <c r="AU25" s="19">
        <f>AU44</f>
        <v>8880.75</v>
      </c>
      <c r="AV25" s="20">
        <f>AV44</f>
        <v>11841</v>
      </c>
      <c r="AW25" s="12">
        <f t="shared" si="19"/>
        <v>107279460</v>
      </c>
      <c r="AX25" s="40">
        <v>39478952</v>
      </c>
      <c r="AY25" s="29">
        <f t="shared" si="20"/>
        <v>67800508</v>
      </c>
      <c r="AZ25" s="13">
        <f t="shared" si="21"/>
        <v>8814066</v>
      </c>
      <c r="BA25" s="123">
        <f t="shared" si="22"/>
        <v>93333130</v>
      </c>
      <c r="BB25" s="116">
        <f t="shared" si="23"/>
        <v>13946330</v>
      </c>
      <c r="BC25" s="138">
        <f>ROUND(AW25*BC$46,0)</f>
        <v>77782112</v>
      </c>
      <c r="BD25" s="138">
        <f t="shared" si="24"/>
        <v>67670437</v>
      </c>
      <c r="BE25" s="138">
        <f t="shared" si="25"/>
        <v>10111675</v>
      </c>
      <c r="BF25" s="116">
        <f t="shared" si="26"/>
        <v>9835913</v>
      </c>
      <c r="BG25" s="1">
        <v>67670437</v>
      </c>
      <c r="BH25" s="1">
        <v>10111675</v>
      </c>
    </row>
    <row r="26" spans="1:60">
      <c r="A26" s="6" t="s">
        <v>19</v>
      </c>
      <c r="B26" s="16">
        <f t="shared" si="0"/>
        <v>422</v>
      </c>
      <c r="C26" s="56">
        <v>47</v>
      </c>
      <c r="D26" s="58">
        <v>46</v>
      </c>
      <c r="E26" s="64">
        <v>329</v>
      </c>
      <c r="F26" s="18">
        <f>F44</f>
        <v>5446.5</v>
      </c>
      <c r="G26" s="19">
        <f>G44</f>
        <v>8169.75</v>
      </c>
      <c r="H26" s="20">
        <f>H44</f>
        <v>10893</v>
      </c>
      <c r="I26" s="53">
        <f t="shared" si="1"/>
        <v>50587092</v>
      </c>
      <c r="J26" s="44">
        <v>21179297</v>
      </c>
      <c r="K26" s="29">
        <f t="shared" si="2"/>
        <v>29407795</v>
      </c>
      <c r="L26" s="109">
        <f t="shared" si="3"/>
        <v>3823013</v>
      </c>
      <c r="M26" s="123">
        <f t="shared" si="4"/>
        <v>44010770</v>
      </c>
      <c r="N26" s="116">
        <f t="shared" si="5"/>
        <v>6576322</v>
      </c>
      <c r="O26" s="138">
        <f>ROUND(I26*O$46,0)</f>
        <v>36313656</v>
      </c>
      <c r="P26" s="138">
        <f t="shared" si="6"/>
        <v>31592881</v>
      </c>
      <c r="Q26" s="138">
        <f t="shared" si="7"/>
        <v>4720775</v>
      </c>
      <c r="R26" s="116">
        <f t="shared" si="8"/>
        <v>4720649</v>
      </c>
      <c r="S26" s="106">
        <v>31592881</v>
      </c>
      <c r="T26" s="128">
        <v>4720775</v>
      </c>
      <c r="U26" s="6" t="s">
        <v>19</v>
      </c>
      <c r="V26" s="16">
        <f t="shared" si="9"/>
        <v>422</v>
      </c>
      <c r="W26" s="56">
        <v>47</v>
      </c>
      <c r="X26" s="58">
        <v>46</v>
      </c>
      <c r="Y26" s="64">
        <v>329</v>
      </c>
      <c r="Z26" s="18">
        <f>Z44</f>
        <v>5664.5</v>
      </c>
      <c r="AA26" s="19">
        <f>AA44</f>
        <v>8496.75</v>
      </c>
      <c r="AB26" s="20">
        <f>AB44</f>
        <v>11329</v>
      </c>
      <c r="AC26" s="53">
        <f t="shared" si="10"/>
        <v>52611876</v>
      </c>
      <c r="AD26" s="40">
        <v>21179297</v>
      </c>
      <c r="AE26" s="29">
        <f t="shared" si="11"/>
        <v>31432579</v>
      </c>
      <c r="AF26" s="13">
        <f t="shared" si="12"/>
        <v>4086235</v>
      </c>
      <c r="AG26" s="123">
        <f t="shared" si="13"/>
        <v>45772332</v>
      </c>
      <c r="AH26" s="116">
        <f t="shared" si="14"/>
        <v>6839544</v>
      </c>
      <c r="AI26" s="138">
        <f>ROUND(AC26*AI$46,0)</f>
        <v>37508771</v>
      </c>
      <c r="AJ26" s="138">
        <f t="shared" si="15"/>
        <v>32632631</v>
      </c>
      <c r="AK26" s="138">
        <f t="shared" si="16"/>
        <v>4876140</v>
      </c>
      <c r="AL26" s="116">
        <f t="shared" si="17"/>
        <v>4772086</v>
      </c>
      <c r="AM26" s="123">
        <v>32632631</v>
      </c>
      <c r="AN26" s="1">
        <v>4876140</v>
      </c>
      <c r="AO26" s="6" t="s">
        <v>19</v>
      </c>
      <c r="AP26" s="16">
        <f t="shared" si="18"/>
        <v>422</v>
      </c>
      <c r="AQ26" s="56">
        <v>47</v>
      </c>
      <c r="AR26" s="58">
        <v>46</v>
      </c>
      <c r="AS26" s="64">
        <v>329</v>
      </c>
      <c r="AT26" s="18">
        <f>AT44</f>
        <v>5920.5</v>
      </c>
      <c r="AU26" s="19">
        <f>AU44</f>
        <v>8880.75</v>
      </c>
      <c r="AV26" s="20">
        <f>AV44</f>
        <v>11841</v>
      </c>
      <c r="AW26" s="12">
        <f t="shared" si="19"/>
        <v>54989604</v>
      </c>
      <c r="AX26" s="40">
        <v>21179297</v>
      </c>
      <c r="AY26" s="29">
        <f t="shared" si="20"/>
        <v>33810307</v>
      </c>
      <c r="AZ26" s="13">
        <f t="shared" si="21"/>
        <v>4395340</v>
      </c>
      <c r="BA26" s="123">
        <f t="shared" si="22"/>
        <v>47840955</v>
      </c>
      <c r="BB26" s="116">
        <f t="shared" si="23"/>
        <v>7148649</v>
      </c>
      <c r="BC26" s="138">
        <f>ROUND(AW26*BC$46,0)</f>
        <v>39869771</v>
      </c>
      <c r="BD26" s="138">
        <f t="shared" si="24"/>
        <v>34686701</v>
      </c>
      <c r="BE26" s="138">
        <f t="shared" si="25"/>
        <v>5183070</v>
      </c>
      <c r="BF26" s="116">
        <f t="shared" si="26"/>
        <v>5041720</v>
      </c>
      <c r="BG26" s="1">
        <v>34686701</v>
      </c>
      <c r="BH26" s="1">
        <v>5183070</v>
      </c>
    </row>
    <row r="27" spans="1:60">
      <c r="A27" s="6" t="s">
        <v>18</v>
      </c>
      <c r="B27" s="16">
        <f t="shared" si="0"/>
        <v>392</v>
      </c>
      <c r="C27" s="56">
        <v>44</v>
      </c>
      <c r="D27" s="59">
        <v>43</v>
      </c>
      <c r="E27" s="65">
        <v>305</v>
      </c>
      <c r="F27" s="18">
        <f>F44</f>
        <v>5446.5</v>
      </c>
      <c r="G27" s="19">
        <f>G44</f>
        <v>8169.75</v>
      </c>
      <c r="H27" s="20">
        <f>H44</f>
        <v>10893</v>
      </c>
      <c r="I27" s="53">
        <f t="shared" si="1"/>
        <v>46959723</v>
      </c>
      <c r="J27" s="44">
        <v>24198275</v>
      </c>
      <c r="K27" s="29">
        <f t="shared" si="2"/>
        <v>22761448</v>
      </c>
      <c r="L27" s="109">
        <f t="shared" si="3"/>
        <v>2958988</v>
      </c>
      <c r="M27" s="123">
        <f t="shared" si="4"/>
        <v>40854959</v>
      </c>
      <c r="N27" s="116">
        <f t="shared" si="5"/>
        <v>6104764</v>
      </c>
      <c r="O27" s="138">
        <f>ROUND(I27*O$46,0)</f>
        <v>33709769</v>
      </c>
      <c r="P27" s="138">
        <f t="shared" si="6"/>
        <v>29327499</v>
      </c>
      <c r="Q27" s="138">
        <f t="shared" si="7"/>
        <v>4382270</v>
      </c>
      <c r="R27" s="116">
        <f t="shared" si="8"/>
        <v>4382152</v>
      </c>
      <c r="S27" s="106">
        <v>29327499</v>
      </c>
      <c r="T27" s="128">
        <v>4382270</v>
      </c>
      <c r="U27" s="6" t="s">
        <v>18</v>
      </c>
      <c r="V27" s="16">
        <f t="shared" si="9"/>
        <v>392</v>
      </c>
      <c r="W27" s="56">
        <v>44</v>
      </c>
      <c r="X27" s="59">
        <v>43</v>
      </c>
      <c r="Y27" s="65">
        <v>305</v>
      </c>
      <c r="Z27" s="18">
        <f>Z44</f>
        <v>5664.5</v>
      </c>
      <c r="AA27" s="19">
        <f>AA44</f>
        <v>8496.75</v>
      </c>
      <c r="AB27" s="20">
        <f>AB44</f>
        <v>11329</v>
      </c>
      <c r="AC27" s="53">
        <f t="shared" si="10"/>
        <v>48839319</v>
      </c>
      <c r="AD27" s="40">
        <v>24198275</v>
      </c>
      <c r="AE27" s="29">
        <f t="shared" si="11"/>
        <v>24641044</v>
      </c>
      <c r="AF27" s="13">
        <f t="shared" si="12"/>
        <v>3203336</v>
      </c>
      <c r="AG27" s="123">
        <f t="shared" si="13"/>
        <v>42490208</v>
      </c>
      <c r="AH27" s="116">
        <f t="shared" si="14"/>
        <v>6349111</v>
      </c>
      <c r="AI27" s="138">
        <f>ROUND(AC27*AI$46,0)</f>
        <v>34819189</v>
      </c>
      <c r="AJ27" s="138">
        <f t="shared" si="15"/>
        <v>30292694</v>
      </c>
      <c r="AK27" s="138">
        <f t="shared" si="16"/>
        <v>4526495</v>
      </c>
      <c r="AL27" s="116">
        <f t="shared" si="17"/>
        <v>4429901</v>
      </c>
      <c r="AM27" s="123">
        <v>30292694</v>
      </c>
      <c r="AN27" s="1">
        <v>4526495</v>
      </c>
      <c r="AO27" s="6" t="s">
        <v>18</v>
      </c>
      <c r="AP27" s="16">
        <f t="shared" si="18"/>
        <v>392</v>
      </c>
      <c r="AQ27" s="56">
        <v>44</v>
      </c>
      <c r="AR27" s="59">
        <v>43</v>
      </c>
      <c r="AS27" s="65">
        <v>305</v>
      </c>
      <c r="AT27" s="18">
        <f>AT44</f>
        <v>5920.5</v>
      </c>
      <c r="AU27" s="19">
        <f>AU44</f>
        <v>8880.75</v>
      </c>
      <c r="AV27" s="20">
        <f>AV44</f>
        <v>11841</v>
      </c>
      <c r="AW27" s="12">
        <f t="shared" si="19"/>
        <v>51046551</v>
      </c>
      <c r="AX27" s="40">
        <v>24198275</v>
      </c>
      <c r="AY27" s="29">
        <f t="shared" si="20"/>
        <v>26848276</v>
      </c>
      <c r="AZ27" s="13">
        <f t="shared" si="21"/>
        <v>3490276</v>
      </c>
      <c r="BA27" s="123">
        <f t="shared" si="22"/>
        <v>44410499</v>
      </c>
      <c r="BB27" s="116">
        <f t="shared" si="23"/>
        <v>6636052</v>
      </c>
      <c r="BC27" s="138">
        <f>ROUND(AW27*BC$46,0)</f>
        <v>37010892</v>
      </c>
      <c r="BD27" s="138">
        <f t="shared" si="24"/>
        <v>32199476</v>
      </c>
      <c r="BE27" s="138">
        <f t="shared" si="25"/>
        <v>4811416</v>
      </c>
      <c r="BF27" s="116">
        <f t="shared" si="26"/>
        <v>4680201</v>
      </c>
      <c r="BG27" s="1">
        <v>32199476</v>
      </c>
      <c r="BH27" s="1">
        <v>4811416</v>
      </c>
    </row>
    <row r="28" spans="1:60">
      <c r="A28" s="6" t="s">
        <v>20</v>
      </c>
      <c r="B28" s="16">
        <f t="shared" si="0"/>
        <v>694</v>
      </c>
      <c r="C28" s="56">
        <v>78</v>
      </c>
      <c r="D28" s="59">
        <v>76</v>
      </c>
      <c r="E28" s="65">
        <v>540</v>
      </c>
      <c r="F28" s="18">
        <f>F44</f>
        <v>5446.5</v>
      </c>
      <c r="G28" s="19">
        <f>G44</f>
        <v>8169.75</v>
      </c>
      <c r="H28" s="20">
        <f>H44</f>
        <v>10893</v>
      </c>
      <c r="I28" s="53">
        <f t="shared" si="1"/>
        <v>83135376</v>
      </c>
      <c r="J28" s="44">
        <v>34137682</v>
      </c>
      <c r="K28" s="29">
        <f t="shared" si="2"/>
        <v>48997694</v>
      </c>
      <c r="L28" s="109">
        <f t="shared" si="3"/>
        <v>6369700</v>
      </c>
      <c r="M28" s="123">
        <f t="shared" si="4"/>
        <v>72327777</v>
      </c>
      <c r="N28" s="116">
        <f t="shared" si="5"/>
        <v>10807599</v>
      </c>
      <c r="O28" s="138">
        <f>ROUND(I28*O$46,0)</f>
        <v>59678256</v>
      </c>
      <c r="P28" s="138">
        <f t="shared" si="6"/>
        <v>51920083</v>
      </c>
      <c r="Q28" s="138">
        <f t="shared" si="7"/>
        <v>7758173</v>
      </c>
      <c r="R28" s="116">
        <f t="shared" si="8"/>
        <v>7757965</v>
      </c>
      <c r="S28" s="106">
        <v>51920083</v>
      </c>
      <c r="T28" s="128">
        <v>7758173</v>
      </c>
      <c r="U28" s="6" t="s">
        <v>20</v>
      </c>
      <c r="V28" s="16">
        <f t="shared" si="9"/>
        <v>694</v>
      </c>
      <c r="W28" s="56">
        <v>78</v>
      </c>
      <c r="X28" s="59">
        <v>76</v>
      </c>
      <c r="Y28" s="65">
        <v>540</v>
      </c>
      <c r="Z28" s="18">
        <f>Z44</f>
        <v>5664.5</v>
      </c>
      <c r="AA28" s="19">
        <f>AA44</f>
        <v>8496.75</v>
      </c>
      <c r="AB28" s="20">
        <f>AB44</f>
        <v>11329</v>
      </c>
      <c r="AC28" s="53">
        <f t="shared" si="10"/>
        <v>86462928</v>
      </c>
      <c r="AD28" s="40">
        <v>34137682</v>
      </c>
      <c r="AE28" s="29">
        <f t="shared" si="11"/>
        <v>52325246</v>
      </c>
      <c r="AF28" s="13">
        <f t="shared" si="12"/>
        <v>6802282</v>
      </c>
      <c r="AG28" s="123">
        <f t="shared" si="13"/>
        <v>75222747</v>
      </c>
      <c r="AH28" s="116">
        <f t="shared" si="14"/>
        <v>11240181</v>
      </c>
      <c r="AI28" s="138">
        <f>ROUND(AC28*AI$46,0)</f>
        <v>61642322</v>
      </c>
      <c r="AJ28" s="138">
        <f t="shared" si="15"/>
        <v>53628820</v>
      </c>
      <c r="AK28" s="138">
        <f t="shared" si="16"/>
        <v>8013502</v>
      </c>
      <c r="AL28" s="116">
        <f t="shared" si="17"/>
        <v>7842498</v>
      </c>
      <c r="AM28" s="123">
        <v>53628820</v>
      </c>
      <c r="AN28" s="1">
        <v>8013502</v>
      </c>
      <c r="AO28" s="6" t="s">
        <v>20</v>
      </c>
      <c r="AP28" s="16">
        <f t="shared" si="18"/>
        <v>694</v>
      </c>
      <c r="AQ28" s="56">
        <v>78</v>
      </c>
      <c r="AR28" s="59">
        <v>76</v>
      </c>
      <c r="AS28" s="65">
        <v>540</v>
      </c>
      <c r="AT28" s="18">
        <f>AT44</f>
        <v>5920.5</v>
      </c>
      <c r="AU28" s="19">
        <f>AU44</f>
        <v>8880.75</v>
      </c>
      <c r="AV28" s="20">
        <f>AV44</f>
        <v>11841</v>
      </c>
      <c r="AW28" s="12">
        <f t="shared" si="19"/>
        <v>90370512</v>
      </c>
      <c r="AX28" s="40">
        <v>34137682</v>
      </c>
      <c r="AY28" s="29">
        <f t="shared" si="20"/>
        <v>56232830</v>
      </c>
      <c r="AZ28" s="13">
        <f t="shared" si="21"/>
        <v>7310268</v>
      </c>
      <c r="BA28" s="123">
        <f t="shared" si="22"/>
        <v>78622345</v>
      </c>
      <c r="BB28" s="116">
        <f t="shared" si="23"/>
        <v>11748167</v>
      </c>
      <c r="BC28" s="138">
        <f>ROUND(AW28*BC$46,0)</f>
        <v>65522415</v>
      </c>
      <c r="BD28" s="138">
        <f t="shared" si="24"/>
        <v>57004501</v>
      </c>
      <c r="BE28" s="138">
        <f t="shared" si="25"/>
        <v>8517914</v>
      </c>
      <c r="BF28" s="116">
        <f t="shared" si="26"/>
        <v>8285617</v>
      </c>
      <c r="BG28" s="1">
        <v>57004501</v>
      </c>
      <c r="BH28" s="1">
        <v>8517914</v>
      </c>
    </row>
    <row r="29" spans="1:60">
      <c r="A29" s="6" t="s">
        <v>21</v>
      </c>
      <c r="B29" s="16">
        <f t="shared" si="0"/>
        <v>507</v>
      </c>
      <c r="C29" s="56">
        <v>57</v>
      </c>
      <c r="D29" s="59">
        <v>56</v>
      </c>
      <c r="E29" s="65">
        <v>394</v>
      </c>
      <c r="F29" s="18">
        <f>F44</f>
        <v>5446.5</v>
      </c>
      <c r="G29" s="19">
        <f>G44</f>
        <v>8169.75</v>
      </c>
      <c r="H29" s="20">
        <f>H44</f>
        <v>10893</v>
      </c>
      <c r="I29" s="53">
        <f t="shared" si="1"/>
        <v>60717582</v>
      </c>
      <c r="J29" s="44">
        <v>27403037</v>
      </c>
      <c r="K29" s="29">
        <f t="shared" si="2"/>
        <v>33314545</v>
      </c>
      <c r="L29" s="109">
        <f t="shared" si="3"/>
        <v>4330891</v>
      </c>
      <c r="M29" s="123">
        <f t="shared" si="4"/>
        <v>52824296</v>
      </c>
      <c r="N29" s="116">
        <f t="shared" si="5"/>
        <v>7893286</v>
      </c>
      <c r="O29" s="138">
        <f>ROUND(I29*O$46,0)</f>
        <v>43585770</v>
      </c>
      <c r="P29" s="138">
        <f t="shared" si="6"/>
        <v>37919620</v>
      </c>
      <c r="Q29" s="138">
        <f t="shared" si="7"/>
        <v>5666150</v>
      </c>
      <c r="R29" s="116">
        <f t="shared" si="8"/>
        <v>5665998</v>
      </c>
      <c r="S29" s="106">
        <v>37919620</v>
      </c>
      <c r="T29" s="128">
        <v>5666150</v>
      </c>
      <c r="U29" s="6" t="s">
        <v>21</v>
      </c>
      <c r="V29" s="16">
        <f t="shared" si="9"/>
        <v>507</v>
      </c>
      <c r="W29" s="56">
        <v>57</v>
      </c>
      <c r="X29" s="59">
        <v>56</v>
      </c>
      <c r="Y29" s="65">
        <v>394</v>
      </c>
      <c r="Z29" s="18">
        <f>Z44</f>
        <v>5664.5</v>
      </c>
      <c r="AA29" s="19">
        <f>AA44</f>
        <v>8496.75</v>
      </c>
      <c r="AB29" s="20">
        <f>AB44</f>
        <v>11329</v>
      </c>
      <c r="AC29" s="53">
        <f t="shared" si="10"/>
        <v>63147846</v>
      </c>
      <c r="AD29" s="40">
        <v>27403037</v>
      </c>
      <c r="AE29" s="29">
        <f t="shared" si="11"/>
        <v>35744809</v>
      </c>
      <c r="AF29" s="13">
        <f t="shared" si="12"/>
        <v>4646825</v>
      </c>
      <c r="AG29" s="123">
        <f t="shared" si="13"/>
        <v>54938626</v>
      </c>
      <c r="AH29" s="116">
        <f t="shared" si="14"/>
        <v>8209220</v>
      </c>
      <c r="AI29" s="138">
        <f>ROUND(AC29*AI$46,0)</f>
        <v>45020218</v>
      </c>
      <c r="AJ29" s="138">
        <f t="shared" si="15"/>
        <v>39167590</v>
      </c>
      <c r="AK29" s="138">
        <f t="shared" si="16"/>
        <v>5852628</v>
      </c>
      <c r="AL29" s="116">
        <f t="shared" si="17"/>
        <v>5727736</v>
      </c>
      <c r="AM29" s="123">
        <v>39167590</v>
      </c>
      <c r="AN29" s="1">
        <v>5852628</v>
      </c>
      <c r="AO29" s="6" t="s">
        <v>21</v>
      </c>
      <c r="AP29" s="16">
        <f t="shared" si="18"/>
        <v>507</v>
      </c>
      <c r="AQ29" s="56">
        <v>57</v>
      </c>
      <c r="AR29" s="59">
        <v>56</v>
      </c>
      <c r="AS29" s="65">
        <v>394</v>
      </c>
      <c r="AT29" s="18">
        <f>AT44</f>
        <v>5920.5</v>
      </c>
      <c r="AU29" s="19">
        <f>AU44</f>
        <v>8880.75</v>
      </c>
      <c r="AV29" s="20">
        <f>AV44</f>
        <v>11841</v>
      </c>
      <c r="AW29" s="12">
        <f t="shared" si="19"/>
        <v>66001734</v>
      </c>
      <c r="AX29" s="40">
        <v>27403037</v>
      </c>
      <c r="AY29" s="29">
        <f t="shared" si="20"/>
        <v>38598697</v>
      </c>
      <c r="AZ29" s="13">
        <f t="shared" si="21"/>
        <v>5017831</v>
      </c>
      <c r="BA29" s="123">
        <f t="shared" si="22"/>
        <v>57421509</v>
      </c>
      <c r="BB29" s="116">
        <f t="shared" si="23"/>
        <v>8580225</v>
      </c>
      <c r="BC29" s="138">
        <f>ROUND(AW29*BC$46,0)</f>
        <v>47854028</v>
      </c>
      <c r="BD29" s="138">
        <f t="shared" si="24"/>
        <v>41633004</v>
      </c>
      <c r="BE29" s="138">
        <f t="shared" si="25"/>
        <v>6221024</v>
      </c>
      <c r="BF29" s="116">
        <f t="shared" si="26"/>
        <v>6051366</v>
      </c>
      <c r="BG29" s="1">
        <v>41633004</v>
      </c>
      <c r="BH29" s="1">
        <v>6221024</v>
      </c>
    </row>
    <row r="30" spans="1:60">
      <c r="A30" s="6" t="s">
        <v>22</v>
      </c>
      <c r="B30" s="16">
        <f t="shared" si="0"/>
        <v>457</v>
      </c>
      <c r="C30" s="56">
        <v>51</v>
      </c>
      <c r="D30" s="59">
        <v>50</v>
      </c>
      <c r="E30" s="65">
        <v>356</v>
      </c>
      <c r="F30" s="18">
        <f>F44</f>
        <v>5446.5</v>
      </c>
      <c r="G30" s="19">
        <f>G44</f>
        <v>8169.75</v>
      </c>
      <c r="H30" s="20">
        <f>H44</f>
        <v>10893</v>
      </c>
      <c r="I30" s="53">
        <f t="shared" si="1"/>
        <v>54770004</v>
      </c>
      <c r="J30" s="44">
        <v>24430505</v>
      </c>
      <c r="K30" s="29">
        <f t="shared" si="2"/>
        <v>30339499</v>
      </c>
      <c r="L30" s="109">
        <f t="shared" si="3"/>
        <v>3944135</v>
      </c>
      <c r="M30" s="123">
        <f t="shared" si="4"/>
        <v>47649903</v>
      </c>
      <c r="N30" s="116">
        <f t="shared" si="5"/>
        <v>7120101</v>
      </c>
      <c r="O30" s="138">
        <f>ROUND(I30*O$46,0)</f>
        <v>39316335</v>
      </c>
      <c r="P30" s="138">
        <f t="shared" si="6"/>
        <v>34205211</v>
      </c>
      <c r="Q30" s="138">
        <f t="shared" si="7"/>
        <v>5111124</v>
      </c>
      <c r="R30" s="116">
        <f t="shared" si="8"/>
        <v>5110987</v>
      </c>
      <c r="S30" s="106">
        <v>34205211</v>
      </c>
      <c r="T30" s="128">
        <v>5111124</v>
      </c>
      <c r="U30" s="6" t="s">
        <v>22</v>
      </c>
      <c r="V30" s="16">
        <f t="shared" si="9"/>
        <v>457</v>
      </c>
      <c r="W30" s="56">
        <v>51</v>
      </c>
      <c r="X30" s="59">
        <v>50</v>
      </c>
      <c r="Y30" s="65">
        <v>356</v>
      </c>
      <c r="Z30" s="18">
        <f>Z44</f>
        <v>5664.5</v>
      </c>
      <c r="AA30" s="19">
        <f>AA44</f>
        <v>8496.75</v>
      </c>
      <c r="AB30" s="20">
        <f>AB44</f>
        <v>11329</v>
      </c>
      <c r="AC30" s="53">
        <f t="shared" si="10"/>
        <v>56962212</v>
      </c>
      <c r="AD30" s="40">
        <v>24430505</v>
      </c>
      <c r="AE30" s="29">
        <f t="shared" si="11"/>
        <v>32531707</v>
      </c>
      <c r="AF30" s="13">
        <f t="shared" si="12"/>
        <v>4229122</v>
      </c>
      <c r="AG30" s="123">
        <f t="shared" si="13"/>
        <v>49557124</v>
      </c>
      <c r="AH30" s="116">
        <f t="shared" si="14"/>
        <v>7405088</v>
      </c>
      <c r="AI30" s="138">
        <f>ROUND(AC30*AI$46,0)</f>
        <v>40610272</v>
      </c>
      <c r="AJ30" s="138">
        <f t="shared" si="15"/>
        <v>35330937</v>
      </c>
      <c r="AK30" s="138">
        <f t="shared" si="16"/>
        <v>5279335</v>
      </c>
      <c r="AL30" s="116">
        <f t="shared" si="17"/>
        <v>5166677</v>
      </c>
      <c r="AM30" s="123">
        <v>35330937</v>
      </c>
      <c r="AN30" s="1">
        <v>5279335</v>
      </c>
      <c r="AO30" s="6" t="s">
        <v>22</v>
      </c>
      <c r="AP30" s="16">
        <f t="shared" si="18"/>
        <v>457</v>
      </c>
      <c r="AQ30" s="56">
        <v>51</v>
      </c>
      <c r="AR30" s="59">
        <v>50</v>
      </c>
      <c r="AS30" s="65">
        <v>356</v>
      </c>
      <c r="AT30" s="18">
        <f>AT44</f>
        <v>5920.5</v>
      </c>
      <c r="AU30" s="19">
        <f>AU44</f>
        <v>8880.75</v>
      </c>
      <c r="AV30" s="20">
        <f>AV44</f>
        <v>11841</v>
      </c>
      <c r="AW30" s="12">
        <f t="shared" si="19"/>
        <v>59536548</v>
      </c>
      <c r="AX30" s="40">
        <v>24430505</v>
      </c>
      <c r="AY30" s="29">
        <f t="shared" si="20"/>
        <v>35106043</v>
      </c>
      <c r="AZ30" s="13">
        <f t="shared" si="21"/>
        <v>4563786</v>
      </c>
      <c r="BA30" s="123">
        <f t="shared" si="22"/>
        <v>51796797</v>
      </c>
      <c r="BB30" s="116">
        <f t="shared" si="23"/>
        <v>7739751</v>
      </c>
      <c r="BC30" s="138">
        <f>ROUND(AW30*BC$46,0)</f>
        <v>43166497</v>
      </c>
      <c r="BD30" s="138">
        <f t="shared" si="24"/>
        <v>37554852</v>
      </c>
      <c r="BE30" s="138">
        <f t="shared" si="25"/>
        <v>5611645</v>
      </c>
      <c r="BF30" s="116">
        <f t="shared" si="26"/>
        <v>5458606</v>
      </c>
      <c r="BG30" s="1">
        <v>37554852</v>
      </c>
      <c r="BH30" s="1">
        <v>5611645</v>
      </c>
    </row>
    <row r="31" spans="1:60">
      <c r="A31" s="6" t="s">
        <v>23</v>
      </c>
      <c r="B31" s="16">
        <f t="shared" si="0"/>
        <v>808</v>
      </c>
      <c r="C31" s="56">
        <v>91</v>
      </c>
      <c r="D31" s="58">
        <v>89</v>
      </c>
      <c r="E31" s="64">
        <v>628</v>
      </c>
      <c r="F31" s="18">
        <f>F44</f>
        <v>5446.5</v>
      </c>
      <c r="G31" s="19">
        <f>G44</f>
        <v>8169.75</v>
      </c>
      <c r="H31" s="20">
        <f>H44</f>
        <v>10893</v>
      </c>
      <c r="I31" s="53">
        <f t="shared" si="1"/>
        <v>96762519</v>
      </c>
      <c r="J31" s="44">
        <v>39618289</v>
      </c>
      <c r="K31" s="29">
        <f t="shared" si="2"/>
        <v>57144230</v>
      </c>
      <c r="L31" s="109">
        <f t="shared" si="3"/>
        <v>7428750</v>
      </c>
      <c r="M31" s="123">
        <f t="shared" si="4"/>
        <v>84183392</v>
      </c>
      <c r="N31" s="116">
        <f t="shared" si="5"/>
        <v>12579127</v>
      </c>
      <c r="O31" s="138">
        <f>ROUND(I31*O$46,0)</f>
        <v>69460422</v>
      </c>
      <c r="P31" s="138">
        <f t="shared" si="6"/>
        <v>60430567</v>
      </c>
      <c r="Q31" s="138">
        <f t="shared" si="7"/>
        <v>9029855</v>
      </c>
      <c r="R31" s="116">
        <f t="shared" si="8"/>
        <v>9029612</v>
      </c>
      <c r="S31" s="106">
        <v>60430567</v>
      </c>
      <c r="T31" s="128">
        <v>9029855</v>
      </c>
      <c r="U31" s="6" t="s">
        <v>23</v>
      </c>
      <c r="V31" s="16">
        <f t="shared" si="9"/>
        <v>808</v>
      </c>
      <c r="W31" s="56">
        <v>91</v>
      </c>
      <c r="X31" s="58">
        <v>89</v>
      </c>
      <c r="Y31" s="64">
        <v>628</v>
      </c>
      <c r="Z31" s="18">
        <f>Z44</f>
        <v>5664.5</v>
      </c>
      <c r="AA31" s="19">
        <f>AA44</f>
        <v>8496.75</v>
      </c>
      <c r="AB31" s="20">
        <f>AB44</f>
        <v>11329</v>
      </c>
      <c r="AC31" s="53">
        <f t="shared" si="10"/>
        <v>100635507</v>
      </c>
      <c r="AD31" s="40">
        <v>39618289</v>
      </c>
      <c r="AE31" s="29">
        <f t="shared" si="11"/>
        <v>61017218</v>
      </c>
      <c r="AF31" s="13">
        <f t="shared" si="12"/>
        <v>7932238</v>
      </c>
      <c r="AG31" s="123">
        <f t="shared" si="13"/>
        <v>87552891</v>
      </c>
      <c r="AH31" s="116">
        <f t="shared" si="14"/>
        <v>13082616</v>
      </c>
      <c r="AI31" s="138">
        <f>ROUND(AC31*AI$46,0)</f>
        <v>71746429</v>
      </c>
      <c r="AJ31" s="138">
        <f t="shared" si="15"/>
        <v>62419393</v>
      </c>
      <c r="AK31" s="138">
        <f t="shared" si="16"/>
        <v>9327036</v>
      </c>
      <c r="AL31" s="116">
        <f t="shared" si="17"/>
        <v>9128001</v>
      </c>
      <c r="AM31" s="123">
        <v>62419393</v>
      </c>
      <c r="AN31" s="1">
        <v>9327036</v>
      </c>
      <c r="AO31" s="6" t="s">
        <v>23</v>
      </c>
      <c r="AP31" s="16">
        <f t="shared" si="18"/>
        <v>808</v>
      </c>
      <c r="AQ31" s="56">
        <v>91</v>
      </c>
      <c r="AR31" s="58">
        <v>89</v>
      </c>
      <c r="AS31" s="64">
        <v>628</v>
      </c>
      <c r="AT31" s="18">
        <f>AT44</f>
        <v>5920.5</v>
      </c>
      <c r="AU31" s="19">
        <f>AU44</f>
        <v>8880.75</v>
      </c>
      <c r="AV31" s="20">
        <f>AV44</f>
        <v>11841</v>
      </c>
      <c r="AW31" s="12">
        <f t="shared" si="19"/>
        <v>105183603</v>
      </c>
      <c r="AX31" s="40">
        <v>39618289</v>
      </c>
      <c r="AY31" s="29">
        <f t="shared" si="20"/>
        <v>65565314</v>
      </c>
      <c r="AZ31" s="13">
        <f t="shared" si="21"/>
        <v>8523491</v>
      </c>
      <c r="BA31" s="123">
        <f t="shared" si="22"/>
        <v>91509735</v>
      </c>
      <c r="BB31" s="116">
        <f t="shared" si="23"/>
        <v>13673868</v>
      </c>
      <c r="BC31" s="138">
        <f>ROUND(AW31*BC$46,0)</f>
        <v>76262528</v>
      </c>
      <c r="BD31" s="138">
        <f t="shared" si="24"/>
        <v>66348399</v>
      </c>
      <c r="BE31" s="138">
        <f t="shared" si="25"/>
        <v>9914129</v>
      </c>
      <c r="BF31" s="116">
        <f t="shared" si="26"/>
        <v>9643754</v>
      </c>
      <c r="BG31" s="1">
        <v>66348399</v>
      </c>
      <c r="BH31" s="1">
        <v>9914129</v>
      </c>
    </row>
    <row r="32" spans="1:60">
      <c r="A32" s="6" t="s">
        <v>24</v>
      </c>
      <c r="B32" s="16">
        <f t="shared" si="0"/>
        <v>402</v>
      </c>
      <c r="C32" s="56">
        <v>45</v>
      </c>
      <c r="D32" s="58">
        <v>44</v>
      </c>
      <c r="E32" s="64">
        <v>313</v>
      </c>
      <c r="F32" s="18">
        <f>F44</f>
        <v>5446.5</v>
      </c>
      <c r="G32" s="19">
        <f>G44</f>
        <v>8169.75</v>
      </c>
      <c r="H32" s="20">
        <f>H44</f>
        <v>10893</v>
      </c>
      <c r="I32" s="53">
        <f t="shared" si="1"/>
        <v>48168846</v>
      </c>
      <c r="J32" s="44">
        <v>19460801</v>
      </c>
      <c r="K32" s="29">
        <f t="shared" si="2"/>
        <v>28708045</v>
      </c>
      <c r="L32" s="109">
        <f t="shared" si="3"/>
        <v>3732046</v>
      </c>
      <c r="M32" s="123">
        <f t="shared" si="4"/>
        <v>41906896</v>
      </c>
      <c r="N32" s="116">
        <f t="shared" si="5"/>
        <v>6261950</v>
      </c>
      <c r="O32" s="138">
        <f>ROUND(I32*O$46,0)</f>
        <v>34577731</v>
      </c>
      <c r="P32" s="138">
        <f t="shared" si="6"/>
        <v>30082626</v>
      </c>
      <c r="Q32" s="138">
        <f t="shared" si="7"/>
        <v>4495105</v>
      </c>
      <c r="R32" s="116">
        <f t="shared" si="8"/>
        <v>4494984</v>
      </c>
      <c r="S32" s="106">
        <v>30082626</v>
      </c>
      <c r="T32" s="128">
        <v>4495105</v>
      </c>
      <c r="U32" s="6" t="s">
        <v>24</v>
      </c>
      <c r="V32" s="16">
        <f t="shared" si="9"/>
        <v>402</v>
      </c>
      <c r="W32" s="56">
        <v>45</v>
      </c>
      <c r="X32" s="58">
        <v>44</v>
      </c>
      <c r="Y32" s="64">
        <v>313</v>
      </c>
      <c r="Z32" s="18">
        <f>Z44</f>
        <v>5664.5</v>
      </c>
      <c r="AA32" s="19">
        <f>AA44</f>
        <v>8496.75</v>
      </c>
      <c r="AB32" s="20">
        <f>AB44</f>
        <v>11329</v>
      </c>
      <c r="AC32" s="53">
        <f t="shared" si="10"/>
        <v>50096838</v>
      </c>
      <c r="AD32" s="40">
        <v>19460801</v>
      </c>
      <c r="AE32" s="29">
        <f t="shared" si="11"/>
        <v>30636037</v>
      </c>
      <c r="AF32" s="13">
        <f t="shared" si="12"/>
        <v>3982685</v>
      </c>
      <c r="AG32" s="123">
        <f t="shared" si="13"/>
        <v>43584249</v>
      </c>
      <c r="AH32" s="116">
        <f t="shared" si="14"/>
        <v>6512589</v>
      </c>
      <c r="AI32" s="138">
        <f>ROUND(AC32*AI$46,0)</f>
        <v>35715717</v>
      </c>
      <c r="AJ32" s="138">
        <f t="shared" si="15"/>
        <v>31072674</v>
      </c>
      <c r="AK32" s="138">
        <f t="shared" si="16"/>
        <v>4643043</v>
      </c>
      <c r="AL32" s="116">
        <f t="shared" si="17"/>
        <v>4543963</v>
      </c>
      <c r="AM32" s="123">
        <v>31072674</v>
      </c>
      <c r="AN32" s="1">
        <v>4643043</v>
      </c>
      <c r="AO32" s="6" t="s">
        <v>24</v>
      </c>
      <c r="AP32" s="16">
        <f t="shared" si="18"/>
        <v>402</v>
      </c>
      <c r="AQ32" s="56">
        <v>45</v>
      </c>
      <c r="AR32" s="58">
        <v>44</v>
      </c>
      <c r="AS32" s="64">
        <v>313</v>
      </c>
      <c r="AT32" s="18">
        <f>AT44</f>
        <v>5920.5</v>
      </c>
      <c r="AU32" s="19">
        <f>AU44</f>
        <v>8880.75</v>
      </c>
      <c r="AV32" s="20">
        <f>AV44</f>
        <v>11841</v>
      </c>
      <c r="AW32" s="12">
        <f t="shared" si="19"/>
        <v>52360902</v>
      </c>
      <c r="AX32" s="40">
        <v>19460801</v>
      </c>
      <c r="AY32" s="29">
        <f t="shared" si="20"/>
        <v>32900101</v>
      </c>
      <c r="AZ32" s="13">
        <f t="shared" si="21"/>
        <v>4277013</v>
      </c>
      <c r="BA32" s="123">
        <f t="shared" si="22"/>
        <v>45553985</v>
      </c>
      <c r="BB32" s="116">
        <f t="shared" si="23"/>
        <v>6806917</v>
      </c>
      <c r="BC32" s="138">
        <f>ROUND(AW32*BC$46,0)</f>
        <v>37963852</v>
      </c>
      <c r="BD32" s="138">
        <f t="shared" si="24"/>
        <v>33028551</v>
      </c>
      <c r="BE32" s="138">
        <f t="shared" si="25"/>
        <v>4935301</v>
      </c>
      <c r="BF32" s="116">
        <f t="shared" si="26"/>
        <v>4800707</v>
      </c>
      <c r="BG32" s="1">
        <v>33028551</v>
      </c>
      <c r="BH32" s="1">
        <v>4935301</v>
      </c>
    </row>
    <row r="33" spans="1:60">
      <c r="A33" s="6" t="s">
        <v>25</v>
      </c>
      <c r="B33" s="16">
        <f t="shared" si="0"/>
        <v>663</v>
      </c>
      <c r="C33" s="56">
        <v>75</v>
      </c>
      <c r="D33" s="62">
        <v>73</v>
      </c>
      <c r="E33" s="68">
        <v>515</v>
      </c>
      <c r="F33" s="18">
        <f>F44</f>
        <v>5446.5</v>
      </c>
      <c r="G33" s="19">
        <f>G44</f>
        <v>8169.75</v>
      </c>
      <c r="H33" s="20">
        <f>H44</f>
        <v>10893</v>
      </c>
      <c r="I33" s="53">
        <f t="shared" si="1"/>
        <v>79377291</v>
      </c>
      <c r="J33" s="44">
        <v>32233403</v>
      </c>
      <c r="K33" s="29">
        <f t="shared" si="2"/>
        <v>47143888</v>
      </c>
      <c r="L33" s="109">
        <f t="shared" si="3"/>
        <v>6128705</v>
      </c>
      <c r="M33" s="123">
        <f t="shared" si="4"/>
        <v>69058243</v>
      </c>
      <c r="N33" s="116">
        <f t="shared" si="5"/>
        <v>10319048</v>
      </c>
      <c r="O33" s="138">
        <f>ROUND(I33*O$46,0)</f>
        <v>56980536</v>
      </c>
      <c r="P33" s="138">
        <f t="shared" si="6"/>
        <v>49573066</v>
      </c>
      <c r="Q33" s="138">
        <f t="shared" si="7"/>
        <v>7407470</v>
      </c>
      <c r="R33" s="116">
        <f t="shared" si="8"/>
        <v>7407271</v>
      </c>
      <c r="S33" s="106">
        <v>49573066</v>
      </c>
      <c r="T33" s="128">
        <v>7407470</v>
      </c>
      <c r="U33" s="6" t="s">
        <v>25</v>
      </c>
      <c r="V33" s="16">
        <f t="shared" si="9"/>
        <v>663</v>
      </c>
      <c r="W33" s="56">
        <v>75</v>
      </c>
      <c r="X33" s="62">
        <v>73</v>
      </c>
      <c r="Y33" s="68">
        <v>515</v>
      </c>
      <c r="Z33" s="18">
        <f>Z44</f>
        <v>5664.5</v>
      </c>
      <c r="AA33" s="19">
        <f>AA44</f>
        <v>8496.75</v>
      </c>
      <c r="AB33" s="20">
        <f>AB44</f>
        <v>11329</v>
      </c>
      <c r="AC33" s="53">
        <f t="shared" si="10"/>
        <v>82554423</v>
      </c>
      <c r="AD33" s="40">
        <v>32233403</v>
      </c>
      <c r="AE33" s="29">
        <f t="shared" si="11"/>
        <v>50321020</v>
      </c>
      <c r="AF33" s="13">
        <f t="shared" si="12"/>
        <v>6541733</v>
      </c>
      <c r="AG33" s="123">
        <f t="shared" si="13"/>
        <v>71822348</v>
      </c>
      <c r="AH33" s="116">
        <f t="shared" si="14"/>
        <v>10732075</v>
      </c>
      <c r="AI33" s="138">
        <f>ROUND(AC33*AI$46,0)</f>
        <v>58855818</v>
      </c>
      <c r="AJ33" s="138">
        <f t="shared" si="15"/>
        <v>51204562</v>
      </c>
      <c r="AK33" s="138">
        <f t="shared" si="16"/>
        <v>7651256</v>
      </c>
      <c r="AL33" s="116">
        <f t="shared" si="17"/>
        <v>7487982</v>
      </c>
      <c r="AM33" s="123">
        <v>51204562</v>
      </c>
      <c r="AN33" s="1">
        <v>7651256</v>
      </c>
      <c r="AO33" s="6" t="s">
        <v>25</v>
      </c>
      <c r="AP33" s="16">
        <f t="shared" si="18"/>
        <v>663</v>
      </c>
      <c r="AQ33" s="56">
        <v>75</v>
      </c>
      <c r="AR33" s="62">
        <v>73</v>
      </c>
      <c r="AS33" s="68">
        <v>515</v>
      </c>
      <c r="AT33" s="18">
        <f>AT44</f>
        <v>5920.5</v>
      </c>
      <c r="AU33" s="19">
        <f>AU44</f>
        <v>8880.75</v>
      </c>
      <c r="AV33" s="20">
        <f>AV44</f>
        <v>11841</v>
      </c>
      <c r="AW33" s="12">
        <f t="shared" si="19"/>
        <v>86285367</v>
      </c>
      <c r="AX33" s="40">
        <v>32233403</v>
      </c>
      <c r="AY33" s="29">
        <f t="shared" si="20"/>
        <v>54051964</v>
      </c>
      <c r="AZ33" s="13">
        <f t="shared" si="21"/>
        <v>7026755</v>
      </c>
      <c r="BA33" s="123">
        <f t="shared" si="22"/>
        <v>75068269</v>
      </c>
      <c r="BB33" s="116">
        <f t="shared" si="23"/>
        <v>11217098</v>
      </c>
      <c r="BC33" s="138">
        <f>ROUND(AW33*BC$46,0)</f>
        <v>62560513</v>
      </c>
      <c r="BD33" s="138">
        <f t="shared" si="24"/>
        <v>54427646</v>
      </c>
      <c r="BE33" s="138">
        <f t="shared" si="25"/>
        <v>8132867</v>
      </c>
      <c r="BF33" s="116">
        <f t="shared" si="26"/>
        <v>7911071</v>
      </c>
      <c r="BG33" s="1">
        <v>54427646</v>
      </c>
      <c r="BH33" s="1">
        <v>8132867</v>
      </c>
    </row>
    <row r="34" spans="1:60">
      <c r="A34" s="6" t="s">
        <v>26</v>
      </c>
      <c r="B34" s="16">
        <f t="shared" si="0"/>
        <v>250</v>
      </c>
      <c r="C34" s="56">
        <v>28</v>
      </c>
      <c r="D34" s="59">
        <v>27</v>
      </c>
      <c r="E34" s="65">
        <v>195</v>
      </c>
      <c r="F34" s="18">
        <f>F44</f>
        <v>5446.5</v>
      </c>
      <c r="G34" s="19">
        <f>G44</f>
        <v>8169.75</v>
      </c>
      <c r="H34" s="20">
        <f>H44</f>
        <v>10893</v>
      </c>
      <c r="I34" s="53">
        <f t="shared" si="1"/>
        <v>29966643</v>
      </c>
      <c r="J34" s="44">
        <v>13329952</v>
      </c>
      <c r="K34" s="29">
        <f t="shared" si="2"/>
        <v>16636691</v>
      </c>
      <c r="L34" s="109">
        <f t="shared" si="3"/>
        <v>2162770</v>
      </c>
      <c r="M34" s="123">
        <f t="shared" si="4"/>
        <v>26070979</v>
      </c>
      <c r="N34" s="116">
        <f t="shared" si="5"/>
        <v>3895664</v>
      </c>
      <c r="O34" s="138">
        <f>ROUND(I34*O$46,0)</f>
        <v>21511384</v>
      </c>
      <c r="P34" s="138">
        <f t="shared" si="6"/>
        <v>18714904</v>
      </c>
      <c r="Q34" s="138">
        <f t="shared" si="7"/>
        <v>2796480</v>
      </c>
      <c r="R34" s="116">
        <f t="shared" si="8"/>
        <v>2796405</v>
      </c>
      <c r="S34" s="106">
        <v>18714904</v>
      </c>
      <c r="T34" s="128">
        <v>2796480</v>
      </c>
      <c r="U34" s="6" t="s">
        <v>26</v>
      </c>
      <c r="V34" s="16">
        <f t="shared" si="9"/>
        <v>250</v>
      </c>
      <c r="W34" s="56">
        <v>28</v>
      </c>
      <c r="X34" s="59">
        <v>27</v>
      </c>
      <c r="Y34" s="65">
        <v>195</v>
      </c>
      <c r="Z34" s="18">
        <f>Z44</f>
        <v>5664.5</v>
      </c>
      <c r="AA34" s="19">
        <f>AA44</f>
        <v>8496.75</v>
      </c>
      <c r="AB34" s="20">
        <f>AB44</f>
        <v>11329</v>
      </c>
      <c r="AC34" s="53">
        <f t="shared" si="10"/>
        <v>31166079</v>
      </c>
      <c r="AD34" s="40">
        <v>13329952</v>
      </c>
      <c r="AE34" s="29">
        <f t="shared" si="11"/>
        <v>17836127</v>
      </c>
      <c r="AF34" s="13">
        <f t="shared" si="12"/>
        <v>2318697</v>
      </c>
      <c r="AG34" s="123">
        <f t="shared" si="13"/>
        <v>27114489</v>
      </c>
      <c r="AH34" s="116">
        <f t="shared" si="14"/>
        <v>4051590</v>
      </c>
      <c r="AI34" s="138">
        <f>ROUND(AC34*AI$46,0)</f>
        <v>22219343</v>
      </c>
      <c r="AJ34" s="138">
        <f t="shared" si="15"/>
        <v>19330828</v>
      </c>
      <c r="AK34" s="138">
        <f t="shared" si="16"/>
        <v>2888515</v>
      </c>
      <c r="AL34" s="116">
        <f t="shared" si="17"/>
        <v>2826875</v>
      </c>
      <c r="AM34" s="123">
        <v>19330828</v>
      </c>
      <c r="AN34" s="1">
        <v>2888515</v>
      </c>
      <c r="AO34" s="6" t="s">
        <v>26</v>
      </c>
      <c r="AP34" s="16">
        <f t="shared" si="18"/>
        <v>250</v>
      </c>
      <c r="AQ34" s="56">
        <v>28</v>
      </c>
      <c r="AR34" s="59">
        <v>27</v>
      </c>
      <c r="AS34" s="65">
        <v>195</v>
      </c>
      <c r="AT34" s="18">
        <f>AT44</f>
        <v>5920.5</v>
      </c>
      <c r="AU34" s="19">
        <f>AU44</f>
        <v>8880.75</v>
      </c>
      <c r="AV34" s="20">
        <f>AV44</f>
        <v>11841</v>
      </c>
      <c r="AW34" s="12">
        <f t="shared" si="19"/>
        <v>32574591</v>
      </c>
      <c r="AX34" s="40">
        <v>13329952</v>
      </c>
      <c r="AY34" s="29">
        <f t="shared" si="20"/>
        <v>19244639</v>
      </c>
      <c r="AZ34" s="13">
        <f t="shared" si="21"/>
        <v>2501803</v>
      </c>
      <c r="BA34" s="123">
        <f t="shared" si="22"/>
        <v>28339894</v>
      </c>
      <c r="BB34" s="116">
        <f t="shared" si="23"/>
        <v>4234697</v>
      </c>
      <c r="BC34" s="138">
        <f>ROUND(AW34*BC$46,0)</f>
        <v>23617946</v>
      </c>
      <c r="BD34" s="138">
        <f t="shared" si="24"/>
        <v>20547613</v>
      </c>
      <c r="BE34" s="138">
        <f t="shared" si="25"/>
        <v>3070333</v>
      </c>
      <c r="BF34" s="116">
        <f t="shared" si="26"/>
        <v>2986600</v>
      </c>
      <c r="BG34" s="1">
        <v>20547613</v>
      </c>
      <c r="BH34" s="1">
        <v>3070333</v>
      </c>
    </row>
    <row r="35" spans="1:60">
      <c r="A35" s="6" t="s">
        <v>27</v>
      </c>
      <c r="B35" s="16">
        <f t="shared" si="0"/>
        <v>294</v>
      </c>
      <c r="C35" s="56">
        <v>33</v>
      </c>
      <c r="D35" s="58">
        <v>32</v>
      </c>
      <c r="E35" s="64">
        <v>229</v>
      </c>
      <c r="F35" s="18">
        <f>F44</f>
        <v>5446.5</v>
      </c>
      <c r="G35" s="19">
        <f>G44</f>
        <v>8169.75</v>
      </c>
      <c r="H35" s="20">
        <f>H44</f>
        <v>10893</v>
      </c>
      <c r="I35" s="53">
        <f t="shared" si="1"/>
        <v>35227962</v>
      </c>
      <c r="J35" s="44">
        <v>16395376</v>
      </c>
      <c r="K35" s="29">
        <f t="shared" si="2"/>
        <v>18832586</v>
      </c>
      <c r="L35" s="109">
        <f t="shared" si="3"/>
        <v>2448236</v>
      </c>
      <c r="M35" s="123">
        <f t="shared" si="4"/>
        <v>30648327</v>
      </c>
      <c r="N35" s="116">
        <f t="shared" si="5"/>
        <v>4579635</v>
      </c>
      <c r="O35" s="138">
        <f>ROUND(I35*O$46,0)</f>
        <v>25288192</v>
      </c>
      <c r="P35" s="138">
        <f t="shared" si="6"/>
        <v>22000727</v>
      </c>
      <c r="Q35" s="138">
        <f t="shared" si="7"/>
        <v>3287465</v>
      </c>
      <c r="R35" s="116">
        <f t="shared" si="8"/>
        <v>3287377</v>
      </c>
      <c r="S35" s="106">
        <v>22000727</v>
      </c>
      <c r="T35" s="128">
        <v>3287465</v>
      </c>
      <c r="U35" s="6" t="s">
        <v>27</v>
      </c>
      <c r="V35" s="16">
        <f t="shared" si="9"/>
        <v>294</v>
      </c>
      <c r="W35" s="56">
        <v>33</v>
      </c>
      <c r="X35" s="58">
        <v>32</v>
      </c>
      <c r="Y35" s="64">
        <v>229</v>
      </c>
      <c r="Z35" s="18">
        <f>Z44</f>
        <v>5664.5</v>
      </c>
      <c r="AA35" s="19">
        <f>AA44</f>
        <v>8496.75</v>
      </c>
      <c r="AB35" s="20">
        <f>AB44</f>
        <v>11329</v>
      </c>
      <c r="AC35" s="53">
        <f t="shared" si="10"/>
        <v>36637986</v>
      </c>
      <c r="AD35" s="40">
        <v>16395376</v>
      </c>
      <c r="AE35" s="29">
        <f t="shared" si="11"/>
        <v>20242610</v>
      </c>
      <c r="AF35" s="13">
        <f t="shared" si="12"/>
        <v>2631539</v>
      </c>
      <c r="AG35" s="123">
        <f t="shared" si="13"/>
        <v>31875048</v>
      </c>
      <c r="AH35" s="116">
        <f t="shared" si="14"/>
        <v>4762938</v>
      </c>
      <c r="AI35" s="138">
        <f>ROUND(AC35*AI$46,0)</f>
        <v>26120449</v>
      </c>
      <c r="AJ35" s="138">
        <f t="shared" si="15"/>
        <v>22724791</v>
      </c>
      <c r="AK35" s="138">
        <f t="shared" si="16"/>
        <v>3395658</v>
      </c>
      <c r="AL35" s="116">
        <f t="shared" si="17"/>
        <v>3323196</v>
      </c>
      <c r="AM35" s="123">
        <v>22724791</v>
      </c>
      <c r="AN35" s="1">
        <v>3395658</v>
      </c>
      <c r="AO35" s="6" t="s">
        <v>27</v>
      </c>
      <c r="AP35" s="16">
        <f t="shared" si="18"/>
        <v>294</v>
      </c>
      <c r="AQ35" s="56">
        <v>33</v>
      </c>
      <c r="AR35" s="58">
        <v>32</v>
      </c>
      <c r="AS35" s="64">
        <v>229</v>
      </c>
      <c r="AT35" s="18">
        <f>AT44</f>
        <v>5920.5</v>
      </c>
      <c r="AU35" s="19">
        <f>AU44</f>
        <v>8880.75</v>
      </c>
      <c r="AV35" s="20">
        <f>AV44</f>
        <v>11841</v>
      </c>
      <c r="AW35" s="12">
        <f t="shared" si="19"/>
        <v>38293794</v>
      </c>
      <c r="AX35" s="40">
        <v>16395376</v>
      </c>
      <c r="AY35" s="29">
        <f t="shared" si="20"/>
        <v>21898418</v>
      </c>
      <c r="AZ35" s="13">
        <f t="shared" si="21"/>
        <v>2846794</v>
      </c>
      <c r="BA35" s="123">
        <f t="shared" si="22"/>
        <v>33315601</v>
      </c>
      <c r="BB35" s="116">
        <f t="shared" si="23"/>
        <v>4978193</v>
      </c>
      <c r="BC35" s="138">
        <f>ROUND(AW35*BC$46,0)</f>
        <v>27764608</v>
      </c>
      <c r="BD35" s="138">
        <f t="shared" si="24"/>
        <v>24155209</v>
      </c>
      <c r="BE35" s="138">
        <f t="shared" si="25"/>
        <v>3609399</v>
      </c>
      <c r="BF35" s="116">
        <f t="shared" si="26"/>
        <v>3510965</v>
      </c>
      <c r="BG35" s="1">
        <v>24155209</v>
      </c>
      <c r="BH35" s="1">
        <v>3609399</v>
      </c>
    </row>
    <row r="36" spans="1:60">
      <c r="A36" s="6" t="s">
        <v>28</v>
      </c>
      <c r="B36" s="16">
        <f t="shared" si="0"/>
        <v>411</v>
      </c>
      <c r="C36" s="56">
        <v>46</v>
      </c>
      <c r="D36" s="58">
        <v>45</v>
      </c>
      <c r="E36" s="64">
        <v>320</v>
      </c>
      <c r="F36" s="18">
        <f>F44</f>
        <v>5446.5</v>
      </c>
      <c r="G36" s="19">
        <f>G44</f>
        <v>8169.75</v>
      </c>
      <c r="H36" s="20">
        <f>H44</f>
        <v>10893</v>
      </c>
      <c r="I36" s="53">
        <f t="shared" si="1"/>
        <v>49247253</v>
      </c>
      <c r="J36" s="44">
        <v>18949897</v>
      </c>
      <c r="K36" s="29">
        <f t="shared" si="2"/>
        <v>30297356</v>
      </c>
      <c r="L36" s="109">
        <f t="shared" si="3"/>
        <v>3938656</v>
      </c>
      <c r="M36" s="123">
        <f t="shared" si="4"/>
        <v>42845110</v>
      </c>
      <c r="N36" s="116">
        <f t="shared" si="5"/>
        <v>6402143</v>
      </c>
      <c r="O36" s="138">
        <f>ROUND(I36*O$46,0)</f>
        <v>35351860</v>
      </c>
      <c r="P36" s="138">
        <f t="shared" si="6"/>
        <v>30756118</v>
      </c>
      <c r="Q36" s="138">
        <f t="shared" si="7"/>
        <v>4595742</v>
      </c>
      <c r="R36" s="116">
        <f t="shared" si="8"/>
        <v>4595618</v>
      </c>
      <c r="S36" s="106">
        <v>30756118</v>
      </c>
      <c r="T36" s="128">
        <v>4595742</v>
      </c>
      <c r="U36" s="6" t="s">
        <v>28</v>
      </c>
      <c r="V36" s="16">
        <f t="shared" si="9"/>
        <v>411</v>
      </c>
      <c r="W36" s="56">
        <v>46</v>
      </c>
      <c r="X36" s="58">
        <v>45</v>
      </c>
      <c r="Y36" s="64">
        <v>320</v>
      </c>
      <c r="Z36" s="18">
        <f>Z44</f>
        <v>5664.5</v>
      </c>
      <c r="AA36" s="19">
        <f>AA44</f>
        <v>8496.75</v>
      </c>
      <c r="AB36" s="20">
        <f>AB44</f>
        <v>11329</v>
      </c>
      <c r="AC36" s="53">
        <f t="shared" si="10"/>
        <v>51218409</v>
      </c>
      <c r="AD36" s="40">
        <v>18949897</v>
      </c>
      <c r="AE36" s="29">
        <f t="shared" si="11"/>
        <v>32268512</v>
      </c>
      <c r="AF36" s="13">
        <f t="shared" si="12"/>
        <v>4194907</v>
      </c>
      <c r="AG36" s="123">
        <f t="shared" si="13"/>
        <v>44560016</v>
      </c>
      <c r="AH36" s="116">
        <f t="shared" si="14"/>
        <v>6658393</v>
      </c>
      <c r="AI36" s="138">
        <f>ROUND(AC36*AI$46,0)</f>
        <v>36515322</v>
      </c>
      <c r="AJ36" s="138">
        <f t="shared" si="15"/>
        <v>31768330</v>
      </c>
      <c r="AK36" s="138">
        <f t="shared" si="16"/>
        <v>4746992</v>
      </c>
      <c r="AL36" s="116">
        <f t="shared" si="17"/>
        <v>4645693</v>
      </c>
      <c r="AM36" s="123">
        <v>31768330</v>
      </c>
      <c r="AN36" s="1">
        <v>4746992</v>
      </c>
      <c r="AO36" s="6" t="s">
        <v>28</v>
      </c>
      <c r="AP36" s="16">
        <f t="shared" si="18"/>
        <v>411</v>
      </c>
      <c r="AQ36" s="56">
        <v>46</v>
      </c>
      <c r="AR36" s="58">
        <v>45</v>
      </c>
      <c r="AS36" s="64">
        <v>320</v>
      </c>
      <c r="AT36" s="18">
        <f>AT44</f>
        <v>5920.5</v>
      </c>
      <c r="AU36" s="19">
        <f>AU44</f>
        <v>8880.75</v>
      </c>
      <c r="AV36" s="20">
        <f>AV44</f>
        <v>11841</v>
      </c>
      <c r="AW36" s="12">
        <f t="shared" si="19"/>
        <v>53533161</v>
      </c>
      <c r="AX36" s="40">
        <v>18949897</v>
      </c>
      <c r="AY36" s="29">
        <f t="shared" si="20"/>
        <v>34583264</v>
      </c>
      <c r="AZ36" s="13">
        <f t="shared" si="21"/>
        <v>4495824</v>
      </c>
      <c r="BA36" s="123">
        <f t="shared" si="22"/>
        <v>46573850</v>
      </c>
      <c r="BB36" s="116">
        <f t="shared" si="23"/>
        <v>6959311</v>
      </c>
      <c r="BC36" s="138">
        <f>ROUND(AW36*BC$46,0)</f>
        <v>38813789</v>
      </c>
      <c r="BD36" s="138">
        <f t="shared" si="24"/>
        <v>33767996</v>
      </c>
      <c r="BE36" s="138">
        <f t="shared" si="25"/>
        <v>5045793</v>
      </c>
      <c r="BF36" s="116">
        <f t="shared" si="26"/>
        <v>4908186</v>
      </c>
      <c r="BG36" s="1">
        <v>33767996</v>
      </c>
      <c r="BH36" s="1">
        <v>5045793</v>
      </c>
    </row>
    <row r="37" spans="1:60" s="85" customFormat="1" ht="18" customHeight="1">
      <c r="A37" s="7" t="s">
        <v>36</v>
      </c>
      <c r="B37" s="76">
        <f>SUM(B9:B36)</f>
        <v>14831</v>
      </c>
      <c r="C37" s="74">
        <f>SUM(C9:C36)</f>
        <v>1666</v>
      </c>
      <c r="D37" s="74">
        <f>SUM(D9:D36)</f>
        <v>1625</v>
      </c>
      <c r="E37" s="74">
        <f>SUM(E9:E36)</f>
        <v>11540</v>
      </c>
      <c r="F37" s="83">
        <f>F44</f>
        <v>5446.5</v>
      </c>
      <c r="G37" s="77">
        <f>G44</f>
        <v>8169.75</v>
      </c>
      <c r="H37" s="78">
        <f>H44</f>
        <v>10893</v>
      </c>
      <c r="I37" s="54">
        <f t="shared" ref="I37:R37" si="27">SUM(I9:I36)</f>
        <v>1776659193</v>
      </c>
      <c r="J37" s="37">
        <f t="shared" si="27"/>
        <v>737373932</v>
      </c>
      <c r="K37" s="14">
        <f t="shared" si="27"/>
        <v>1039285261</v>
      </c>
      <c r="L37" s="110">
        <f t="shared" si="27"/>
        <v>135107084</v>
      </c>
      <c r="M37" s="54">
        <f t="shared" si="27"/>
        <v>1545693498</v>
      </c>
      <c r="N37" s="117">
        <f t="shared" si="27"/>
        <v>230965695</v>
      </c>
      <c r="O37" s="14">
        <f t="shared" si="27"/>
        <v>1275364672</v>
      </c>
      <c r="P37" s="14">
        <f t="shared" si="27"/>
        <v>1109567265</v>
      </c>
      <c r="Q37" s="14">
        <f t="shared" si="27"/>
        <v>165797407</v>
      </c>
      <c r="R37" s="136">
        <f t="shared" si="27"/>
        <v>165792955</v>
      </c>
      <c r="S37" s="107">
        <v>1109567265</v>
      </c>
      <c r="T37" s="117">
        <v>165797407</v>
      </c>
      <c r="U37" s="3" t="s">
        <v>36</v>
      </c>
      <c r="V37" s="76">
        <f>SUM(V9:V36)</f>
        <v>14831</v>
      </c>
      <c r="W37" s="74">
        <f>SUM(W9:W36)</f>
        <v>1666</v>
      </c>
      <c r="X37" s="74">
        <f>SUM(X9:X36)</f>
        <v>1625</v>
      </c>
      <c r="Y37" s="74">
        <f>SUM(Y9:Y36)</f>
        <v>11540</v>
      </c>
      <c r="Z37" s="84">
        <f>Z44</f>
        <v>5664.5</v>
      </c>
      <c r="AA37" s="21">
        <f>AA44</f>
        <v>8496.75</v>
      </c>
      <c r="AB37" s="22">
        <f>AB44</f>
        <v>11329</v>
      </c>
      <c r="AC37" s="14">
        <f t="shared" ref="AC37:AL37" si="28">SUM(AC9:AC36)</f>
        <v>1847771229</v>
      </c>
      <c r="AD37" s="41">
        <f t="shared" si="28"/>
        <v>737373932</v>
      </c>
      <c r="AE37" s="14">
        <f t="shared" si="28"/>
        <v>1110397297</v>
      </c>
      <c r="AF37" s="14">
        <f t="shared" si="28"/>
        <v>144351649</v>
      </c>
      <c r="AG37" s="54">
        <f t="shared" si="28"/>
        <v>1607560969</v>
      </c>
      <c r="AH37" s="117">
        <f t="shared" si="28"/>
        <v>240210260</v>
      </c>
      <c r="AI37" s="14">
        <f t="shared" si="28"/>
        <v>1317338100</v>
      </c>
      <c r="AJ37" s="14">
        <f t="shared" si="28"/>
        <v>1146084147</v>
      </c>
      <c r="AK37" s="14">
        <f t="shared" si="28"/>
        <v>171253953</v>
      </c>
      <c r="AL37" s="136">
        <f t="shared" si="28"/>
        <v>167599470</v>
      </c>
      <c r="AM37" s="117">
        <v>1146084147</v>
      </c>
      <c r="AN37" s="85">
        <v>171253953</v>
      </c>
      <c r="AO37" s="3" t="s">
        <v>36</v>
      </c>
      <c r="AP37" s="76">
        <f>SUM(AP9:AP36)</f>
        <v>14831</v>
      </c>
      <c r="AQ37" s="74">
        <f>SUM(AQ9:AQ36)</f>
        <v>1666</v>
      </c>
      <c r="AR37" s="74">
        <f>SUM(AR9:AR36)</f>
        <v>1625</v>
      </c>
      <c r="AS37" s="74">
        <f>SUM(AS9:AS36)</f>
        <v>11540</v>
      </c>
      <c r="AT37" s="84">
        <f>AT44</f>
        <v>5920.5</v>
      </c>
      <c r="AU37" s="21">
        <f>AU44</f>
        <v>8880.75</v>
      </c>
      <c r="AV37" s="22">
        <f>AV44</f>
        <v>11841</v>
      </c>
      <c r="AW37" s="14">
        <f t="shared" ref="AW37:BF37" si="29">SUM(AW9:AW36)</f>
        <v>1931278941</v>
      </c>
      <c r="AX37" s="41">
        <f t="shared" si="29"/>
        <v>737373932</v>
      </c>
      <c r="AY37" s="14">
        <f t="shared" si="29"/>
        <v>1193905009</v>
      </c>
      <c r="AZ37" s="14">
        <f t="shared" si="29"/>
        <v>155207650</v>
      </c>
      <c r="BA37" s="54">
        <f t="shared" si="29"/>
        <v>1680212678</v>
      </c>
      <c r="BB37" s="117">
        <f t="shared" si="29"/>
        <v>251066263</v>
      </c>
      <c r="BC37" s="14">
        <f t="shared" si="29"/>
        <v>1400258307</v>
      </c>
      <c r="BD37" s="14">
        <f t="shared" si="29"/>
        <v>1218224723</v>
      </c>
      <c r="BE37" s="14">
        <f t="shared" si="29"/>
        <v>182033584</v>
      </c>
      <c r="BF37" s="136">
        <f t="shared" si="29"/>
        <v>177069235</v>
      </c>
      <c r="BG37" s="85">
        <v>1218224723</v>
      </c>
      <c r="BH37" s="85">
        <v>182033584</v>
      </c>
    </row>
    <row r="38" spans="1:60" s="91" customFormat="1">
      <c r="A38" s="86" t="s">
        <v>30</v>
      </c>
      <c r="B38" s="82">
        <f t="shared" ref="B38:B42" si="30">SUM(C38:E38)</f>
        <v>1651</v>
      </c>
      <c r="C38" s="56">
        <v>186</v>
      </c>
      <c r="D38" s="75">
        <v>181</v>
      </c>
      <c r="E38" s="75">
        <v>1284</v>
      </c>
      <c r="F38" s="87">
        <f>F44</f>
        <v>5446.5</v>
      </c>
      <c r="G38" s="19">
        <f>G44</f>
        <v>8169.75</v>
      </c>
      <c r="H38" s="20">
        <f>H44</f>
        <v>10893</v>
      </c>
      <c r="I38" s="53">
        <f>(C38*F38+D38*G38+E38*H38)*12</f>
        <v>197740629</v>
      </c>
      <c r="J38" s="88">
        <v>87085924</v>
      </c>
      <c r="K38" s="89">
        <f t="shared" ref="K38:K42" si="31">I38-J38</f>
        <v>110654705</v>
      </c>
      <c r="L38" s="111">
        <f>ROUND(K38*13%,0)</f>
        <v>14385112</v>
      </c>
      <c r="M38" s="123">
        <f t="shared" ref="M38:M42" si="32">I38-N38</f>
        <v>172034347</v>
      </c>
      <c r="N38" s="116">
        <f t="shared" ref="N38:N42" si="33">ROUND(I38*13%,0)</f>
        <v>25706282</v>
      </c>
      <c r="O38" s="138">
        <f>ROUND(I38*O$46,0)</f>
        <v>141946983</v>
      </c>
      <c r="P38" s="138">
        <f t="shared" si="6"/>
        <v>123493875</v>
      </c>
      <c r="Q38" s="138">
        <f t="shared" si="7"/>
        <v>18453108</v>
      </c>
      <c r="R38" s="116">
        <f t="shared" ref="R38:R42" si="34">ROUND(N38*71.78250269%,0)</f>
        <v>18452613</v>
      </c>
      <c r="S38" s="106">
        <v>123493875</v>
      </c>
      <c r="T38" s="128">
        <v>18453108</v>
      </c>
      <c r="U38" s="86" t="s">
        <v>30</v>
      </c>
      <c r="V38" s="82">
        <f t="shared" ref="V38:V42" si="35">SUM(W38:Y38)</f>
        <v>1651</v>
      </c>
      <c r="W38" s="56">
        <v>186</v>
      </c>
      <c r="X38" s="75">
        <v>181</v>
      </c>
      <c r="Y38" s="75">
        <v>1284</v>
      </c>
      <c r="Z38" s="87">
        <f>Z44</f>
        <v>5664.5</v>
      </c>
      <c r="AA38" s="19">
        <f>AA44</f>
        <v>8496.75</v>
      </c>
      <c r="AB38" s="20">
        <f>AB44</f>
        <v>11329</v>
      </c>
      <c r="AC38" s="53">
        <f>(W38*Z38+X38*AA38+Y38*AB38)*12</f>
        <v>205655337</v>
      </c>
      <c r="AD38" s="90">
        <v>87085924</v>
      </c>
      <c r="AE38" s="89">
        <f t="shared" ref="AE38:AE42" si="36">AC38-AD38</f>
        <v>118569413</v>
      </c>
      <c r="AF38" s="17">
        <f>ROUND(AE38*13%,0)</f>
        <v>15414024</v>
      </c>
      <c r="AG38" s="123">
        <f t="shared" ref="AG38:AG42" si="37">AC38-AH38</f>
        <v>178920143</v>
      </c>
      <c r="AH38" s="116">
        <f t="shared" ref="AH38:AH42" si="38">ROUND(AC38*13%,0)</f>
        <v>26735194</v>
      </c>
      <c r="AI38" s="138">
        <f>ROUND(AC38*AI$46,0)</f>
        <v>146618589</v>
      </c>
      <c r="AJ38" s="138">
        <f t="shared" si="15"/>
        <v>127558172</v>
      </c>
      <c r="AK38" s="138">
        <f t="shared" ref="AK38:AK42" si="39">AI38-AJ38</f>
        <v>19060417</v>
      </c>
      <c r="AL38" s="116">
        <f t="shared" ref="AL38:AL42" si="40">ROUND(AH38*69.7719861184075%,0)</f>
        <v>18653676</v>
      </c>
      <c r="AM38" s="124">
        <v>127558172</v>
      </c>
      <c r="AN38" s="91">
        <v>19060417</v>
      </c>
      <c r="AO38" s="86" t="s">
        <v>30</v>
      </c>
      <c r="AP38" s="82">
        <f t="shared" ref="AP38:AP42" si="41">SUM(AQ38:AS38)</f>
        <v>1651</v>
      </c>
      <c r="AQ38" s="56">
        <v>186</v>
      </c>
      <c r="AR38" s="75">
        <v>181</v>
      </c>
      <c r="AS38" s="75">
        <v>1284</v>
      </c>
      <c r="AT38" s="87">
        <f>AT44</f>
        <v>5920.5</v>
      </c>
      <c r="AU38" s="19">
        <f>AU44</f>
        <v>8880.75</v>
      </c>
      <c r="AV38" s="20">
        <f>AV44</f>
        <v>11841</v>
      </c>
      <c r="AW38" s="12">
        <f>(AQ38*AT38+AR38*AU38+AS38*AV38)*12</f>
        <v>214949673</v>
      </c>
      <c r="AX38" s="90">
        <v>87085924</v>
      </c>
      <c r="AY38" s="89">
        <f t="shared" ref="AY38:AY42" si="42">AW38-AX38</f>
        <v>127863749</v>
      </c>
      <c r="AZ38" s="17">
        <f>ROUND(AY38*13%,0)</f>
        <v>16622287</v>
      </c>
      <c r="BA38" s="123">
        <f t="shared" ref="BA38:BA42" si="43">AW38-BB38</f>
        <v>187006216</v>
      </c>
      <c r="BB38" s="116">
        <f t="shared" ref="BB38:BB42" si="44">ROUND(AW38*13%,0)</f>
        <v>27943457</v>
      </c>
      <c r="BC38" s="138">
        <f>ROUND(AW38*BC$46,0)</f>
        <v>155847537</v>
      </c>
      <c r="BD38" s="138">
        <f t="shared" si="24"/>
        <v>135587357</v>
      </c>
      <c r="BE38" s="138">
        <f t="shared" ref="BE38:BE42" si="45">BC38-BD38</f>
        <v>20260180</v>
      </c>
      <c r="BF38" s="116">
        <f>ROUND(BB38*70.5268946420163%,0)+2</f>
        <v>19707654</v>
      </c>
      <c r="BG38" s="91">
        <v>135587357</v>
      </c>
      <c r="BH38" s="91">
        <v>20260180</v>
      </c>
    </row>
    <row r="39" spans="1:60" s="93" customFormat="1">
      <c r="A39" s="86" t="s">
        <v>31</v>
      </c>
      <c r="B39" s="82">
        <f t="shared" si="30"/>
        <v>10448</v>
      </c>
      <c r="C39" s="56">
        <v>1174</v>
      </c>
      <c r="D39" s="92">
        <v>1145</v>
      </c>
      <c r="E39" s="92">
        <v>8129</v>
      </c>
      <c r="F39" s="87">
        <f>F44</f>
        <v>5446.5</v>
      </c>
      <c r="G39" s="19">
        <f>G44</f>
        <v>8169.75</v>
      </c>
      <c r="H39" s="20">
        <f>H44</f>
        <v>10893</v>
      </c>
      <c r="I39" s="53">
        <f>(C39*F39+D39*G39+E39*H39)*12</f>
        <v>1251573021</v>
      </c>
      <c r="J39" s="88">
        <v>486984484</v>
      </c>
      <c r="K39" s="89">
        <f t="shared" si="31"/>
        <v>764588537</v>
      </c>
      <c r="L39" s="111">
        <f>ROUND(K39*13%,0)+4</f>
        <v>99396514</v>
      </c>
      <c r="M39" s="123">
        <f t="shared" si="32"/>
        <v>1088868528</v>
      </c>
      <c r="N39" s="116">
        <f t="shared" si="33"/>
        <v>162704493</v>
      </c>
      <c r="O39" s="138">
        <f>ROUND(I39*O$46,0)-2</f>
        <v>898434554</v>
      </c>
      <c r="P39" s="138">
        <f>ROUND(O39*0.87,0)-1</f>
        <v>781638061</v>
      </c>
      <c r="Q39" s="138">
        <f t="shared" si="7"/>
        <v>116796493</v>
      </c>
      <c r="R39" s="116">
        <f>ROUND(N39*71.78250269%,0)+1</f>
        <v>116793358</v>
      </c>
      <c r="S39" s="106">
        <v>781638061</v>
      </c>
      <c r="T39" s="128">
        <v>116796493</v>
      </c>
      <c r="U39" s="86" t="s">
        <v>31</v>
      </c>
      <c r="V39" s="82">
        <f t="shared" si="35"/>
        <v>10448</v>
      </c>
      <c r="W39" s="56">
        <v>1174</v>
      </c>
      <c r="X39" s="92">
        <v>1145</v>
      </c>
      <c r="Y39" s="92">
        <v>8129</v>
      </c>
      <c r="Z39" s="87">
        <f>Z44</f>
        <v>5664.5</v>
      </c>
      <c r="AA39" s="19">
        <f>AA44</f>
        <v>8496.75</v>
      </c>
      <c r="AB39" s="20">
        <f>AB44</f>
        <v>11329</v>
      </c>
      <c r="AC39" s="12">
        <f>(W39*Z39+X39*AA39+Y39*AB39)*12</f>
        <v>1301668113</v>
      </c>
      <c r="AD39" s="90">
        <v>486984484</v>
      </c>
      <c r="AE39" s="89">
        <f t="shared" si="36"/>
        <v>814683629</v>
      </c>
      <c r="AF39" s="17">
        <f>ROUND(AE39*13%,0)+4</f>
        <v>105908876</v>
      </c>
      <c r="AG39" s="123">
        <f t="shared" si="37"/>
        <v>1132451258</v>
      </c>
      <c r="AH39" s="116">
        <f t="shared" si="38"/>
        <v>169216855</v>
      </c>
      <c r="AI39" s="138">
        <f>ROUND(AC39*AI$46,0)+1</f>
        <v>928002869</v>
      </c>
      <c r="AJ39" s="138">
        <f>ROUND(AI39*0.87,0)</f>
        <v>807362496</v>
      </c>
      <c r="AK39" s="138">
        <f t="shared" si="39"/>
        <v>120640373</v>
      </c>
      <c r="AL39" s="116">
        <f>ROUND(AH39*69.7719861184075%,0)-1</f>
        <v>118065960</v>
      </c>
      <c r="AM39" s="124">
        <v>807362496</v>
      </c>
      <c r="AN39" s="93">
        <v>120640373</v>
      </c>
      <c r="AO39" s="86" t="s">
        <v>31</v>
      </c>
      <c r="AP39" s="82">
        <f t="shared" si="41"/>
        <v>10448</v>
      </c>
      <c r="AQ39" s="56">
        <v>1174</v>
      </c>
      <c r="AR39" s="92">
        <v>1145</v>
      </c>
      <c r="AS39" s="92">
        <v>8129</v>
      </c>
      <c r="AT39" s="87">
        <f>AT44</f>
        <v>5920.5</v>
      </c>
      <c r="AU39" s="19">
        <f>AU44</f>
        <v>8880.75</v>
      </c>
      <c r="AV39" s="20">
        <f>AV44</f>
        <v>11841</v>
      </c>
      <c r="AW39" s="12">
        <f>(AQ39*AT39+AR39*AU39+AS39*AV39)*12</f>
        <v>1360495377</v>
      </c>
      <c r="AX39" s="90">
        <v>486984484</v>
      </c>
      <c r="AY39" s="89">
        <f t="shared" si="42"/>
        <v>873510893</v>
      </c>
      <c r="AZ39" s="17">
        <f>ROUND(AY39*13%,0)+4</f>
        <v>113556420</v>
      </c>
      <c r="BA39" s="123">
        <f t="shared" si="43"/>
        <v>1183630978</v>
      </c>
      <c r="BB39" s="116">
        <f t="shared" si="44"/>
        <v>176864399</v>
      </c>
      <c r="BC39" s="138">
        <f>ROUND(AW39*BC$46,0)+1</f>
        <v>986416264</v>
      </c>
      <c r="BD39" s="138">
        <f>ROUND(BC39*0.87,0)+4</f>
        <v>858182154</v>
      </c>
      <c r="BE39" s="138">
        <f t="shared" si="45"/>
        <v>128234110</v>
      </c>
      <c r="BF39" s="116">
        <f>ROUND(BB39*70.5268946420163%,0)+2</f>
        <v>124736970</v>
      </c>
      <c r="BG39" s="93">
        <v>858182154</v>
      </c>
      <c r="BH39" s="93">
        <v>128234110</v>
      </c>
    </row>
    <row r="40" spans="1:60" s="93" customFormat="1">
      <c r="A40" s="86" t="s">
        <v>29</v>
      </c>
      <c r="B40" s="82">
        <f t="shared" si="30"/>
        <v>422</v>
      </c>
      <c r="C40" s="56">
        <v>47</v>
      </c>
      <c r="D40" s="58">
        <v>46</v>
      </c>
      <c r="E40" s="58">
        <v>329</v>
      </c>
      <c r="F40" s="87">
        <f>F44</f>
        <v>5446.5</v>
      </c>
      <c r="G40" s="19">
        <f>G44</f>
        <v>8169.75</v>
      </c>
      <c r="H40" s="20">
        <f>H44</f>
        <v>10893</v>
      </c>
      <c r="I40" s="53">
        <f>(C40*F40+D40*G40+E40*H40)*12</f>
        <v>50587092</v>
      </c>
      <c r="J40" s="88">
        <v>22990684</v>
      </c>
      <c r="K40" s="89">
        <f t="shared" si="31"/>
        <v>27596408</v>
      </c>
      <c r="L40" s="111">
        <f>ROUND(K40*13%,0)</f>
        <v>3587533</v>
      </c>
      <c r="M40" s="123">
        <f t="shared" si="32"/>
        <v>44010770</v>
      </c>
      <c r="N40" s="116">
        <f t="shared" si="33"/>
        <v>6576322</v>
      </c>
      <c r="O40" s="138">
        <f>ROUND(I40*O$46,0)</f>
        <v>36313656</v>
      </c>
      <c r="P40" s="138">
        <f t="shared" si="6"/>
        <v>31592881</v>
      </c>
      <c r="Q40" s="138">
        <f t="shared" si="7"/>
        <v>4720775</v>
      </c>
      <c r="R40" s="116">
        <f t="shared" si="34"/>
        <v>4720649</v>
      </c>
      <c r="S40" s="106">
        <v>31592881</v>
      </c>
      <c r="T40" s="128">
        <v>4720775</v>
      </c>
      <c r="U40" s="86" t="s">
        <v>29</v>
      </c>
      <c r="V40" s="82">
        <f t="shared" si="35"/>
        <v>422</v>
      </c>
      <c r="W40" s="56">
        <v>47</v>
      </c>
      <c r="X40" s="58">
        <v>46</v>
      </c>
      <c r="Y40" s="58">
        <v>329</v>
      </c>
      <c r="Z40" s="87">
        <f>Z44</f>
        <v>5664.5</v>
      </c>
      <c r="AA40" s="19">
        <f>AA44</f>
        <v>8496.75</v>
      </c>
      <c r="AB40" s="20">
        <f>AB44</f>
        <v>11329</v>
      </c>
      <c r="AC40" s="12">
        <f>(W40*Z40+X40*AA40+Y40*AB40)*12</f>
        <v>52611876</v>
      </c>
      <c r="AD40" s="90">
        <v>22990684</v>
      </c>
      <c r="AE40" s="89">
        <f t="shared" si="36"/>
        <v>29621192</v>
      </c>
      <c r="AF40" s="17">
        <f>ROUND(AE40*13%,0)</f>
        <v>3850755</v>
      </c>
      <c r="AG40" s="123">
        <f t="shared" si="37"/>
        <v>45772332</v>
      </c>
      <c r="AH40" s="116">
        <f t="shared" si="38"/>
        <v>6839544</v>
      </c>
      <c r="AI40" s="138">
        <f>ROUND(AC40*AI$46,0)</f>
        <v>37508771</v>
      </c>
      <c r="AJ40" s="138">
        <f t="shared" si="15"/>
        <v>32632631</v>
      </c>
      <c r="AK40" s="138">
        <f t="shared" si="39"/>
        <v>4876140</v>
      </c>
      <c r="AL40" s="116">
        <f t="shared" si="40"/>
        <v>4772086</v>
      </c>
      <c r="AM40" s="124">
        <v>32632631</v>
      </c>
      <c r="AN40" s="93">
        <v>4876140</v>
      </c>
      <c r="AO40" s="86" t="s">
        <v>29</v>
      </c>
      <c r="AP40" s="82">
        <f t="shared" si="41"/>
        <v>422</v>
      </c>
      <c r="AQ40" s="56">
        <v>47</v>
      </c>
      <c r="AR40" s="58">
        <v>46</v>
      </c>
      <c r="AS40" s="58">
        <v>329</v>
      </c>
      <c r="AT40" s="87">
        <f>AT44</f>
        <v>5920.5</v>
      </c>
      <c r="AU40" s="19">
        <f>AU44</f>
        <v>8880.75</v>
      </c>
      <c r="AV40" s="20">
        <f>AV44</f>
        <v>11841</v>
      </c>
      <c r="AW40" s="12">
        <f>(AQ40*AT40+AR40*AU40+AS40*AV40)*12</f>
        <v>54989604</v>
      </c>
      <c r="AX40" s="90">
        <v>22990684</v>
      </c>
      <c r="AY40" s="89">
        <f t="shared" si="42"/>
        <v>31998920</v>
      </c>
      <c r="AZ40" s="17">
        <f>ROUND(AY40*13%,0)</f>
        <v>4159860</v>
      </c>
      <c r="BA40" s="123">
        <f t="shared" si="43"/>
        <v>47840955</v>
      </c>
      <c r="BB40" s="116">
        <f t="shared" si="44"/>
        <v>7148649</v>
      </c>
      <c r="BC40" s="138">
        <f>ROUND(AW40*BC$46,0)</f>
        <v>39869771</v>
      </c>
      <c r="BD40" s="138">
        <f t="shared" si="24"/>
        <v>34686701</v>
      </c>
      <c r="BE40" s="138">
        <f t="shared" si="45"/>
        <v>5183070</v>
      </c>
      <c r="BF40" s="116">
        <f t="shared" ref="BF40:BF41" si="46">ROUND(BB40*70.5268946420163%,0)</f>
        <v>5041720</v>
      </c>
      <c r="BG40" s="93">
        <v>34686701</v>
      </c>
      <c r="BH40" s="93">
        <v>5183070</v>
      </c>
    </row>
    <row r="41" spans="1:60" s="93" customFormat="1">
      <c r="A41" s="86" t="s">
        <v>32</v>
      </c>
      <c r="B41" s="82">
        <f t="shared" si="30"/>
        <v>477</v>
      </c>
      <c r="C41" s="56">
        <v>54</v>
      </c>
      <c r="D41" s="58">
        <v>52</v>
      </c>
      <c r="E41" s="58">
        <v>371</v>
      </c>
      <c r="F41" s="87">
        <f>F44</f>
        <v>5446.5</v>
      </c>
      <c r="G41" s="19">
        <f>G44</f>
        <v>8169.75</v>
      </c>
      <c r="H41" s="20">
        <f>H44</f>
        <v>10893</v>
      </c>
      <c r="I41" s="53">
        <f>(C41*F41+D41*G41+E41*H41)*12</f>
        <v>57122892</v>
      </c>
      <c r="J41" s="88">
        <v>22665563</v>
      </c>
      <c r="K41" s="89">
        <f t="shared" si="31"/>
        <v>34457329</v>
      </c>
      <c r="L41" s="111">
        <f>ROUND(K41*13%,0)</f>
        <v>4479453</v>
      </c>
      <c r="M41" s="123">
        <f t="shared" si="32"/>
        <v>49696916</v>
      </c>
      <c r="N41" s="116">
        <f t="shared" si="33"/>
        <v>7425976</v>
      </c>
      <c r="O41" s="138">
        <f>ROUND(I41*O$46,0)</f>
        <v>41005342</v>
      </c>
      <c r="P41" s="138">
        <f t="shared" si="6"/>
        <v>35674648</v>
      </c>
      <c r="Q41" s="138">
        <f t="shared" si="7"/>
        <v>5330694</v>
      </c>
      <c r="R41" s="116">
        <f t="shared" si="34"/>
        <v>5330551</v>
      </c>
      <c r="S41" s="106">
        <v>35674648</v>
      </c>
      <c r="T41" s="128">
        <v>5330694</v>
      </c>
      <c r="U41" s="86" t="s">
        <v>32</v>
      </c>
      <c r="V41" s="82">
        <f t="shared" si="35"/>
        <v>477</v>
      </c>
      <c r="W41" s="56">
        <v>54</v>
      </c>
      <c r="X41" s="58">
        <v>52</v>
      </c>
      <c r="Y41" s="58">
        <v>371</v>
      </c>
      <c r="Z41" s="87">
        <f>Z44</f>
        <v>5664.5</v>
      </c>
      <c r="AA41" s="19">
        <f>AA44</f>
        <v>8496.75</v>
      </c>
      <c r="AB41" s="20">
        <f>AB44</f>
        <v>11329</v>
      </c>
      <c r="AC41" s="12">
        <f>(W41*Z41+X41*AA41+Y41*AB41)*12</f>
        <v>59409276</v>
      </c>
      <c r="AD41" s="90">
        <v>22665563</v>
      </c>
      <c r="AE41" s="89">
        <f t="shared" si="36"/>
        <v>36743713</v>
      </c>
      <c r="AF41" s="17">
        <f>ROUND(AE41*13%,0)</f>
        <v>4776683</v>
      </c>
      <c r="AG41" s="123">
        <f t="shared" si="37"/>
        <v>51686070</v>
      </c>
      <c r="AH41" s="116">
        <f t="shared" si="38"/>
        <v>7723206</v>
      </c>
      <c r="AI41" s="138">
        <f>ROUND(AC41*AI$46,0)</f>
        <v>42354866</v>
      </c>
      <c r="AJ41" s="138">
        <f t="shared" si="15"/>
        <v>36848733</v>
      </c>
      <c r="AK41" s="138">
        <f t="shared" si="39"/>
        <v>5506133</v>
      </c>
      <c r="AL41" s="116">
        <f t="shared" si="40"/>
        <v>5388634</v>
      </c>
      <c r="AM41" s="124">
        <v>36848733</v>
      </c>
      <c r="AN41" s="93">
        <v>5506133</v>
      </c>
      <c r="AO41" s="86" t="s">
        <v>32</v>
      </c>
      <c r="AP41" s="82">
        <f t="shared" si="41"/>
        <v>477</v>
      </c>
      <c r="AQ41" s="56">
        <v>54</v>
      </c>
      <c r="AR41" s="58">
        <v>52</v>
      </c>
      <c r="AS41" s="58">
        <v>371</v>
      </c>
      <c r="AT41" s="87">
        <f>AT44</f>
        <v>5920.5</v>
      </c>
      <c r="AU41" s="19">
        <f>AU44</f>
        <v>8880.75</v>
      </c>
      <c r="AV41" s="20">
        <f>AV44</f>
        <v>11841</v>
      </c>
      <c r="AW41" s="12">
        <f>(AQ41*AT41+AR41*AU41+AS41*AV41)*12</f>
        <v>62094204</v>
      </c>
      <c r="AX41" s="90">
        <v>22665563</v>
      </c>
      <c r="AY41" s="89">
        <f t="shared" si="42"/>
        <v>39428641</v>
      </c>
      <c r="AZ41" s="17">
        <f>ROUND(AY41*13%,0)</f>
        <v>5125723</v>
      </c>
      <c r="BA41" s="123">
        <f t="shared" si="43"/>
        <v>54021957</v>
      </c>
      <c r="BB41" s="116">
        <f t="shared" si="44"/>
        <v>8072247</v>
      </c>
      <c r="BC41" s="138">
        <f>ROUND(AW41*BC$46,0)</f>
        <v>45020905</v>
      </c>
      <c r="BD41" s="138">
        <f t="shared" si="24"/>
        <v>39168187</v>
      </c>
      <c r="BE41" s="138">
        <f t="shared" si="45"/>
        <v>5852718</v>
      </c>
      <c r="BF41" s="116">
        <f t="shared" si="46"/>
        <v>5693105</v>
      </c>
      <c r="BG41" s="93">
        <v>39168187</v>
      </c>
      <c r="BH41" s="93">
        <v>5852718</v>
      </c>
    </row>
    <row r="42" spans="1:60" s="93" customFormat="1">
      <c r="A42" s="86" t="s">
        <v>33</v>
      </c>
      <c r="B42" s="82">
        <f t="shared" si="30"/>
        <v>502</v>
      </c>
      <c r="C42" s="56">
        <v>56</v>
      </c>
      <c r="D42" s="58">
        <v>55</v>
      </c>
      <c r="E42" s="58">
        <v>391</v>
      </c>
      <c r="F42" s="87">
        <f>F44</f>
        <v>5446.5</v>
      </c>
      <c r="G42" s="19">
        <f>G44</f>
        <v>8169.75</v>
      </c>
      <c r="H42" s="20">
        <f>H44</f>
        <v>10893</v>
      </c>
      <c r="I42" s="53">
        <f>(C42*F42+D42*G42+E42*H42)*12</f>
        <v>60162039</v>
      </c>
      <c r="J42" s="88">
        <v>23548034</v>
      </c>
      <c r="K42" s="89">
        <f t="shared" si="31"/>
        <v>36614005</v>
      </c>
      <c r="L42" s="111">
        <f>ROUND(K42*13%,0)</f>
        <v>4759821</v>
      </c>
      <c r="M42" s="123">
        <f t="shared" si="32"/>
        <v>52340974</v>
      </c>
      <c r="N42" s="116">
        <f t="shared" si="33"/>
        <v>7821065</v>
      </c>
      <c r="O42" s="138">
        <f>ROUND(I42*O$46,0)</f>
        <v>43186977</v>
      </c>
      <c r="P42" s="138">
        <f t="shared" si="6"/>
        <v>37572670</v>
      </c>
      <c r="Q42" s="138">
        <f t="shared" si="7"/>
        <v>5614307</v>
      </c>
      <c r="R42" s="116">
        <f t="shared" si="34"/>
        <v>5614156</v>
      </c>
      <c r="S42" s="106">
        <v>37572670</v>
      </c>
      <c r="T42" s="128">
        <v>5614307</v>
      </c>
      <c r="U42" s="86" t="s">
        <v>33</v>
      </c>
      <c r="V42" s="82">
        <f t="shared" si="35"/>
        <v>502</v>
      </c>
      <c r="W42" s="56">
        <v>56</v>
      </c>
      <c r="X42" s="58">
        <v>55</v>
      </c>
      <c r="Y42" s="58">
        <v>391</v>
      </c>
      <c r="Z42" s="87">
        <f>Z44</f>
        <v>5664.5</v>
      </c>
      <c r="AA42" s="19">
        <f>AA44</f>
        <v>8496.75</v>
      </c>
      <c r="AB42" s="20">
        <f>AB44</f>
        <v>11329</v>
      </c>
      <c r="AC42" s="12">
        <f>(W42*Z42+X42*AA42+Y42*AB42)*12</f>
        <v>62570067</v>
      </c>
      <c r="AD42" s="90">
        <v>23548034</v>
      </c>
      <c r="AE42" s="89">
        <f t="shared" si="36"/>
        <v>39022033</v>
      </c>
      <c r="AF42" s="17">
        <f>ROUND(AE42*13%,0)</f>
        <v>5072864</v>
      </c>
      <c r="AG42" s="123">
        <f t="shared" si="37"/>
        <v>54435958</v>
      </c>
      <c r="AH42" s="116">
        <f t="shared" si="38"/>
        <v>8134109</v>
      </c>
      <c r="AI42" s="138">
        <f>ROUND(AC42*AI$46,0)</f>
        <v>44608300</v>
      </c>
      <c r="AJ42" s="138">
        <f t="shared" si="15"/>
        <v>38809221</v>
      </c>
      <c r="AK42" s="138">
        <f t="shared" si="39"/>
        <v>5799079</v>
      </c>
      <c r="AL42" s="116">
        <f t="shared" si="40"/>
        <v>5675329</v>
      </c>
      <c r="AM42" s="124">
        <v>38809221</v>
      </c>
      <c r="AN42" s="93">
        <v>5799079</v>
      </c>
      <c r="AO42" s="86" t="s">
        <v>33</v>
      </c>
      <c r="AP42" s="82">
        <f t="shared" si="41"/>
        <v>502</v>
      </c>
      <c r="AQ42" s="56">
        <v>56</v>
      </c>
      <c r="AR42" s="58">
        <v>55</v>
      </c>
      <c r="AS42" s="58">
        <v>391</v>
      </c>
      <c r="AT42" s="87">
        <f>AT44</f>
        <v>5920.5</v>
      </c>
      <c r="AU42" s="19">
        <f>AU44</f>
        <v>8880.75</v>
      </c>
      <c r="AV42" s="20">
        <f>AV44</f>
        <v>11841</v>
      </c>
      <c r="AW42" s="12">
        <f>(AQ42*AT42+AR42*AU42+AS42*AV42)*12</f>
        <v>65397843</v>
      </c>
      <c r="AX42" s="90">
        <v>23548034</v>
      </c>
      <c r="AY42" s="89">
        <f t="shared" si="42"/>
        <v>41849809</v>
      </c>
      <c r="AZ42" s="17">
        <f>ROUND(AY42*13%,0)</f>
        <v>5440475</v>
      </c>
      <c r="BA42" s="123">
        <f t="shared" si="43"/>
        <v>56896123</v>
      </c>
      <c r="BB42" s="116">
        <f t="shared" si="44"/>
        <v>8501720</v>
      </c>
      <c r="BC42" s="138">
        <f>ROUND(AW42*BC$46,0)</f>
        <v>47416182</v>
      </c>
      <c r="BD42" s="138">
        <f t="shared" si="24"/>
        <v>41252078</v>
      </c>
      <c r="BE42" s="138">
        <f t="shared" si="45"/>
        <v>6164104</v>
      </c>
      <c r="BF42" s="116">
        <f>ROUND(BB42*70.5268946420163%,0)+1</f>
        <v>5996000</v>
      </c>
      <c r="BG42" s="93">
        <v>41252078</v>
      </c>
      <c r="BH42" s="93">
        <v>6164104</v>
      </c>
    </row>
    <row r="43" spans="1:60" s="85" customFormat="1" ht="21" customHeight="1">
      <c r="A43" s="8" t="s">
        <v>37</v>
      </c>
      <c r="B43" s="79">
        <f>SUM(B38:B42)</f>
        <v>13500</v>
      </c>
      <c r="C43" s="74">
        <f>SUM(C38:C42)</f>
        <v>1517</v>
      </c>
      <c r="D43" s="74">
        <f>SUM(D38:D42)</f>
        <v>1479</v>
      </c>
      <c r="E43" s="74">
        <f>SUM(E38:E42)</f>
        <v>10504</v>
      </c>
      <c r="F43" s="83">
        <f>F44</f>
        <v>5446.5</v>
      </c>
      <c r="G43" s="77">
        <f>G44</f>
        <v>8169.75</v>
      </c>
      <c r="H43" s="78">
        <f>H44</f>
        <v>10893</v>
      </c>
      <c r="I43" s="54">
        <f t="shared" ref="I43:R43" si="47">SUM(I38:I42)</f>
        <v>1617185673</v>
      </c>
      <c r="J43" s="37">
        <f t="shared" si="47"/>
        <v>643274689</v>
      </c>
      <c r="K43" s="14">
        <f t="shared" si="47"/>
        <v>973910984</v>
      </c>
      <c r="L43" s="110">
        <f t="shared" si="47"/>
        <v>126608433</v>
      </c>
      <c r="M43" s="54">
        <f t="shared" si="47"/>
        <v>1406951535</v>
      </c>
      <c r="N43" s="117">
        <f>SUM(N38:N42)</f>
        <v>210234138</v>
      </c>
      <c r="O43" s="14">
        <f t="shared" ref="O43:Q43" si="48">SUM(O38:O42)</f>
        <v>1160887512</v>
      </c>
      <c r="P43" s="14">
        <f t="shared" si="48"/>
        <v>1009972135</v>
      </c>
      <c r="Q43" s="14">
        <f t="shared" si="48"/>
        <v>150915377</v>
      </c>
      <c r="R43" s="136">
        <f t="shared" si="47"/>
        <v>150911327</v>
      </c>
      <c r="S43" s="107">
        <v>1009972135</v>
      </c>
      <c r="U43" s="4" t="s">
        <v>37</v>
      </c>
      <c r="V43" s="79">
        <f>SUM(V38:V42)</f>
        <v>13500</v>
      </c>
      <c r="W43" s="74">
        <f>SUM(W38:W42)</f>
        <v>1517</v>
      </c>
      <c r="X43" s="74">
        <f>SUM(X38:X42)</f>
        <v>1479</v>
      </c>
      <c r="Y43" s="74">
        <f>SUM(Y38:Y42)</f>
        <v>10504</v>
      </c>
      <c r="Z43" s="84">
        <f>Z44</f>
        <v>5664.5</v>
      </c>
      <c r="AA43" s="21">
        <f>AA44</f>
        <v>8496.75</v>
      </c>
      <c r="AB43" s="22">
        <f>AB44</f>
        <v>11329</v>
      </c>
      <c r="AC43" s="14">
        <f t="shared" ref="AC43:AL43" si="49">SUM(AC38:AC42)</f>
        <v>1681914669</v>
      </c>
      <c r="AD43" s="41">
        <f t="shared" si="49"/>
        <v>643274689</v>
      </c>
      <c r="AE43" s="14">
        <f t="shared" si="49"/>
        <v>1038639980</v>
      </c>
      <c r="AF43" s="14">
        <f t="shared" si="49"/>
        <v>135023202</v>
      </c>
      <c r="AG43" s="54">
        <f t="shared" si="49"/>
        <v>1463265761</v>
      </c>
      <c r="AH43" s="117">
        <f t="shared" si="49"/>
        <v>218648908</v>
      </c>
      <c r="AI43" s="14">
        <f t="shared" ref="AI43" si="50">SUM(AI38:AI42)</f>
        <v>1199093395</v>
      </c>
      <c r="AJ43" s="14">
        <f t="shared" ref="AJ43" si="51">SUM(AJ38:AJ42)</f>
        <v>1043211253</v>
      </c>
      <c r="AK43" s="14">
        <f t="shared" ref="AK43" si="52">SUM(AK38:AK42)</f>
        <v>155882142</v>
      </c>
      <c r="AL43" s="136">
        <f t="shared" si="49"/>
        <v>152555685</v>
      </c>
      <c r="AM43" s="117">
        <v>1043211253</v>
      </c>
      <c r="AO43" s="4" t="s">
        <v>37</v>
      </c>
      <c r="AP43" s="79">
        <f>SUM(AP38:AP42)</f>
        <v>13500</v>
      </c>
      <c r="AQ43" s="74">
        <f>SUM(AQ38:AQ42)</f>
        <v>1517</v>
      </c>
      <c r="AR43" s="74">
        <f>SUM(AR38:AR42)</f>
        <v>1479</v>
      </c>
      <c r="AS43" s="74">
        <f>SUM(AS38:AS42)</f>
        <v>10504</v>
      </c>
      <c r="AT43" s="84">
        <f>AT44</f>
        <v>5920.5</v>
      </c>
      <c r="AU43" s="21">
        <f>AU44</f>
        <v>8880.75</v>
      </c>
      <c r="AV43" s="22">
        <f>AV44</f>
        <v>11841</v>
      </c>
      <c r="AW43" s="14">
        <f t="shared" ref="AW43:BF43" si="53">SUM(AW38:AW42)</f>
        <v>1757926701</v>
      </c>
      <c r="AX43" s="41">
        <f t="shared" si="53"/>
        <v>643274689</v>
      </c>
      <c r="AY43" s="14">
        <f t="shared" si="53"/>
        <v>1114652012</v>
      </c>
      <c r="AZ43" s="14">
        <f t="shared" si="53"/>
        <v>144904765</v>
      </c>
      <c r="BA43" s="54">
        <f t="shared" si="53"/>
        <v>1529396229</v>
      </c>
      <c r="BB43" s="117">
        <f t="shared" si="53"/>
        <v>228530472</v>
      </c>
      <c r="BC43" s="14">
        <f t="shared" ref="BC43" si="54">SUM(BC38:BC42)</f>
        <v>1274570659</v>
      </c>
      <c r="BD43" s="14">
        <f t="shared" ref="BD43" si="55">SUM(BD38:BD42)</f>
        <v>1108876477</v>
      </c>
      <c r="BE43" s="14">
        <f t="shared" ref="BE43" si="56">SUM(BE38:BE42)</f>
        <v>165694182</v>
      </c>
      <c r="BF43" s="136">
        <f t="shared" si="53"/>
        <v>161175449</v>
      </c>
      <c r="BG43" s="85">
        <v>1108876477</v>
      </c>
    </row>
    <row r="44" spans="1:60" s="96" customFormat="1" ht="19.5" customHeight="1">
      <c r="A44" s="9" t="s">
        <v>34</v>
      </c>
      <c r="B44" s="80">
        <f>B37+B43</f>
        <v>28331</v>
      </c>
      <c r="C44" s="81">
        <f>C37+C43</f>
        <v>3183</v>
      </c>
      <c r="D44" s="81">
        <f>D37+D43</f>
        <v>3104</v>
      </c>
      <c r="E44" s="81">
        <f>E37+E43</f>
        <v>22044</v>
      </c>
      <c r="F44" s="94">
        <f>H44*0.5</f>
        <v>5446.5</v>
      </c>
      <c r="G44" s="23">
        <f>H44*0.75</f>
        <v>8169.75</v>
      </c>
      <c r="H44" s="24">
        <v>10893</v>
      </c>
      <c r="I44" s="55">
        <f t="shared" ref="I44:R44" si="57">I37+I43</f>
        <v>3393844866</v>
      </c>
      <c r="J44" s="38">
        <f t="shared" si="57"/>
        <v>1380648621</v>
      </c>
      <c r="K44" s="15">
        <f t="shared" si="57"/>
        <v>2013196245</v>
      </c>
      <c r="L44" s="112">
        <f t="shared" si="57"/>
        <v>261715517</v>
      </c>
      <c r="M44" s="55">
        <f t="shared" si="57"/>
        <v>2952645033</v>
      </c>
      <c r="N44" s="118">
        <f>N37+N43</f>
        <v>441199833</v>
      </c>
      <c r="O44" s="15">
        <f t="shared" ref="O44:Q44" si="58">O37+O43</f>
        <v>2436252184</v>
      </c>
      <c r="P44" s="15">
        <f t="shared" si="58"/>
        <v>2119539400</v>
      </c>
      <c r="Q44" s="15">
        <f t="shared" si="58"/>
        <v>316712784</v>
      </c>
      <c r="R44" s="137">
        <f t="shared" si="57"/>
        <v>316704282</v>
      </c>
      <c r="S44" s="108">
        <v>2119539400</v>
      </c>
      <c r="U44" s="95" t="s">
        <v>34</v>
      </c>
      <c r="V44" s="80">
        <f>V37+V43</f>
        <v>28331</v>
      </c>
      <c r="W44" s="81">
        <f>W37+W43</f>
        <v>3183</v>
      </c>
      <c r="X44" s="81">
        <f>X37+X43</f>
        <v>3104</v>
      </c>
      <c r="Y44" s="81">
        <f>Y37+Y43</f>
        <v>22044</v>
      </c>
      <c r="Z44" s="94">
        <f>AB44*0.5</f>
        <v>5664.5</v>
      </c>
      <c r="AA44" s="23">
        <f>AB44*0.75</f>
        <v>8496.75</v>
      </c>
      <c r="AB44" s="24">
        <v>11329</v>
      </c>
      <c r="AC44" s="15">
        <f t="shared" ref="AC44:AL44" si="59">AC37+AC43</f>
        <v>3529685898</v>
      </c>
      <c r="AD44" s="42">
        <f t="shared" si="59"/>
        <v>1380648621</v>
      </c>
      <c r="AE44" s="15">
        <f t="shared" si="59"/>
        <v>2149037277</v>
      </c>
      <c r="AF44" s="15">
        <f t="shared" si="59"/>
        <v>279374851</v>
      </c>
      <c r="AG44" s="55">
        <f t="shared" si="59"/>
        <v>3070826730</v>
      </c>
      <c r="AH44" s="118">
        <f t="shared" si="59"/>
        <v>458859168</v>
      </c>
      <c r="AI44" s="15">
        <f t="shared" ref="AI44" si="60">AI37+AI43</f>
        <v>2516431495</v>
      </c>
      <c r="AJ44" s="15">
        <f t="shared" ref="AJ44" si="61">AJ37+AJ43</f>
        <v>2189295400</v>
      </c>
      <c r="AK44" s="15">
        <f t="shared" ref="AK44" si="62">AK37+AK43</f>
        <v>327136095</v>
      </c>
      <c r="AL44" s="137">
        <f t="shared" si="59"/>
        <v>320155155</v>
      </c>
      <c r="AM44" s="118">
        <v>2189295400</v>
      </c>
      <c r="AO44" s="95" t="s">
        <v>34</v>
      </c>
      <c r="AP44" s="80">
        <f>AP37+AP43</f>
        <v>28331</v>
      </c>
      <c r="AQ44" s="81">
        <f>AQ37+AQ43</f>
        <v>3183</v>
      </c>
      <c r="AR44" s="81">
        <f>AR37+AR43</f>
        <v>3104</v>
      </c>
      <c r="AS44" s="81">
        <f>AS37+AS43</f>
        <v>22044</v>
      </c>
      <c r="AT44" s="94">
        <f>AV44*0.5</f>
        <v>5920.5</v>
      </c>
      <c r="AU44" s="23">
        <f>AV44*0.75</f>
        <v>8880.75</v>
      </c>
      <c r="AV44" s="24">
        <v>11841</v>
      </c>
      <c r="AW44" s="15">
        <f t="shared" ref="AW44:BF44" si="63">AW37+AW43</f>
        <v>3689205642</v>
      </c>
      <c r="AX44" s="42">
        <f t="shared" si="63"/>
        <v>1380648621</v>
      </c>
      <c r="AY44" s="15">
        <f t="shared" si="63"/>
        <v>2308557021</v>
      </c>
      <c r="AZ44" s="15">
        <f t="shared" si="63"/>
        <v>300112415</v>
      </c>
      <c r="BA44" s="55">
        <f t="shared" si="63"/>
        <v>3209608907</v>
      </c>
      <c r="BB44" s="118">
        <f t="shared" si="63"/>
        <v>479596735</v>
      </c>
      <c r="BC44" s="15">
        <f t="shared" ref="BC44" si="64">BC37+BC43</f>
        <v>2674828966</v>
      </c>
      <c r="BD44" s="15">
        <f t="shared" ref="BD44" si="65">BD37+BD43</f>
        <v>2327101200</v>
      </c>
      <c r="BE44" s="15">
        <f t="shared" ref="BE44" si="66">BE37+BE43</f>
        <v>347727766</v>
      </c>
      <c r="BF44" s="137">
        <f t="shared" si="63"/>
        <v>338244684</v>
      </c>
      <c r="BG44" s="96">
        <v>2327101200</v>
      </c>
    </row>
    <row r="45" spans="1:60" ht="24" customHeight="1">
      <c r="A45" s="35"/>
      <c r="B45" s="35"/>
      <c r="C45" s="143"/>
      <c r="D45" s="143"/>
      <c r="E45" s="143"/>
      <c r="F45" s="35"/>
      <c r="G45" s="35"/>
      <c r="H45" s="47" t="s">
        <v>54</v>
      </c>
      <c r="I45" s="11"/>
      <c r="K45" s="2"/>
      <c r="L45" s="31"/>
      <c r="M45" s="31"/>
      <c r="N45" s="114" t="s">
        <v>70</v>
      </c>
      <c r="O45" s="114">
        <v>2436252184</v>
      </c>
      <c r="P45" s="114">
        <v>2119539400</v>
      </c>
      <c r="Q45" s="114">
        <f>O45-P45</f>
        <v>316712784</v>
      </c>
      <c r="R45" s="114">
        <f>100/N44*R44</f>
        <v>71.782502691926453</v>
      </c>
      <c r="U45" s="35"/>
      <c r="V45" s="35"/>
      <c r="W45" s="47" t="s">
        <v>56</v>
      </c>
      <c r="X45" s="47"/>
      <c r="Y45" s="47"/>
      <c r="Z45" s="35"/>
      <c r="AA45" s="35"/>
      <c r="AB45" s="47" t="s">
        <v>54</v>
      </c>
      <c r="AC45" s="11"/>
      <c r="AD45" s="43"/>
      <c r="AE45" s="2"/>
      <c r="AF45" s="31"/>
      <c r="AG45" s="31"/>
      <c r="AH45" s="114"/>
      <c r="AI45" s="114">
        <v>2516431495</v>
      </c>
      <c r="AJ45" s="114">
        <v>2189295400</v>
      </c>
      <c r="AK45" s="114">
        <f>AI45-AJ45</f>
        <v>327136095</v>
      </c>
      <c r="AL45" s="114">
        <f>100/AH44*AL44</f>
        <v>69.771986118407469</v>
      </c>
      <c r="AM45" s="31"/>
      <c r="AO45" s="35"/>
      <c r="AP45" s="35"/>
      <c r="AQ45" s="143" t="s">
        <v>56</v>
      </c>
      <c r="AR45" s="143"/>
      <c r="AS45" s="143"/>
      <c r="AT45" s="35"/>
      <c r="AU45" s="35"/>
      <c r="AV45" s="47" t="s">
        <v>54</v>
      </c>
      <c r="AW45" s="11"/>
      <c r="AX45" s="43"/>
      <c r="AY45" s="2"/>
      <c r="AZ45" s="31"/>
      <c r="BA45" s="31"/>
      <c r="BB45" s="114"/>
      <c r="BC45" s="114">
        <v>2674828966</v>
      </c>
      <c r="BD45" s="114">
        <v>2327101200</v>
      </c>
      <c r="BE45" s="114">
        <f>BC45-BD45</f>
        <v>347727766</v>
      </c>
      <c r="BF45" s="114">
        <f>100/BB44*BF44</f>
        <v>70.526894642016273</v>
      </c>
    </row>
    <row r="46" spans="1:60" ht="17.25" customHeight="1">
      <c r="A46" s="45"/>
      <c r="B46" s="45"/>
      <c r="C46" s="52"/>
      <c r="D46" s="52"/>
      <c r="E46" s="52"/>
      <c r="F46" s="45"/>
      <c r="G46" s="45"/>
      <c r="H46" s="46"/>
      <c r="I46" s="11"/>
      <c r="K46" s="2"/>
      <c r="L46" s="31"/>
      <c r="M46" s="31"/>
      <c r="O46" s="114">
        <f>O45/I44</f>
        <v>0.71784429760084389</v>
      </c>
      <c r="P46" s="114">
        <f>P45/M44</f>
        <v>0.71784429767585956</v>
      </c>
      <c r="R46" s="114" t="s">
        <v>67</v>
      </c>
      <c r="AG46" s="31"/>
      <c r="AH46" s="114"/>
      <c r="AI46" s="114">
        <f>AI45/AC44</f>
        <v>0.71293354925033614</v>
      </c>
      <c r="AJ46" s="114">
        <f>AJ45/AG44</f>
        <v>0.71293354933119268</v>
      </c>
      <c r="AK46" s="114"/>
      <c r="AL46" s="114" t="s">
        <v>67</v>
      </c>
      <c r="BA46" s="31"/>
      <c r="BB46" s="114"/>
      <c r="BC46" s="114">
        <f>BC45/AW44</f>
        <v>0.72504198073109205</v>
      </c>
      <c r="BD46" s="114">
        <f>BD45/BA44</f>
        <v>0.72504198094811678</v>
      </c>
      <c r="BE46" s="114"/>
      <c r="BF46" s="114" t="s">
        <v>67</v>
      </c>
    </row>
    <row r="47" spans="1:60" ht="17.25" customHeight="1">
      <c r="A47" s="153" t="s">
        <v>39</v>
      </c>
      <c r="B47" s="153"/>
      <c r="C47" s="153"/>
      <c r="D47" s="153"/>
      <c r="I47" s="99"/>
      <c r="AC47" s="99"/>
      <c r="AW47" s="99"/>
      <c r="BF47" s="114"/>
    </row>
    <row r="48" spans="1:60" ht="24" customHeight="1">
      <c r="A48" s="158" t="s">
        <v>64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03"/>
      <c r="V48" s="97"/>
      <c r="W48" s="72"/>
      <c r="X48" s="72"/>
      <c r="Y48" s="97"/>
      <c r="AL48" s="116"/>
    </row>
    <row r="49" spans="1:38" ht="18.75">
      <c r="A49" s="10" t="s">
        <v>57</v>
      </c>
      <c r="V49" s="97"/>
      <c r="W49" s="72"/>
      <c r="X49" s="72"/>
      <c r="Y49" s="97"/>
      <c r="AL49" s="116"/>
    </row>
    <row r="50" spans="1:38" ht="9" customHeight="1">
      <c r="V50" s="97"/>
      <c r="W50" s="72"/>
      <c r="X50" s="72"/>
      <c r="Y50" s="97"/>
      <c r="AL50" s="116"/>
    </row>
    <row r="51" spans="1:38" ht="19.5" customHeight="1">
      <c r="A51" s="152"/>
      <c r="B51" s="152"/>
      <c r="C51" s="152"/>
      <c r="D51" s="152"/>
      <c r="E51" s="152"/>
      <c r="F51" s="152"/>
      <c r="G51" s="152"/>
      <c r="H51" s="152"/>
      <c r="I51" s="152"/>
      <c r="V51" s="97"/>
      <c r="W51" s="72"/>
      <c r="X51" s="72"/>
      <c r="Y51" s="97"/>
      <c r="AL51" s="116"/>
    </row>
    <row r="52" spans="1:38" ht="14.25" customHeight="1">
      <c r="V52" s="97"/>
      <c r="W52" s="72"/>
      <c r="X52" s="72"/>
      <c r="Y52" s="97"/>
      <c r="AL52" s="116"/>
    </row>
    <row r="53" spans="1:38" ht="18.75">
      <c r="V53" s="97"/>
      <c r="W53" s="72"/>
      <c r="X53" s="72"/>
      <c r="Y53" s="97"/>
      <c r="AL53" s="116"/>
    </row>
    <row r="54" spans="1:38" ht="18.75">
      <c r="V54" s="97"/>
      <c r="W54" s="72"/>
      <c r="X54" s="72"/>
      <c r="Y54" s="97"/>
      <c r="AL54" s="116"/>
    </row>
    <row r="55" spans="1:38" ht="18.75">
      <c r="V55" s="97"/>
      <c r="W55" s="72"/>
      <c r="X55" s="72"/>
      <c r="Y55" s="97"/>
      <c r="AL55" s="116"/>
    </row>
    <row r="56" spans="1:38" ht="18.75">
      <c r="V56" s="97"/>
      <c r="W56" s="72"/>
      <c r="X56" s="72"/>
      <c r="Y56" s="97"/>
      <c r="AL56" s="116"/>
    </row>
    <row r="57" spans="1:38" ht="18.75">
      <c r="V57" s="97"/>
      <c r="W57" s="72"/>
      <c r="X57" s="72"/>
      <c r="Y57" s="97"/>
      <c r="AL57" s="116"/>
    </row>
    <row r="58" spans="1:38" ht="18.75">
      <c r="V58" s="97"/>
      <c r="W58" s="72"/>
      <c r="X58" s="72"/>
      <c r="Y58" s="97"/>
      <c r="AL58" s="116"/>
    </row>
    <row r="59" spans="1:38" ht="18.75">
      <c r="V59" s="97"/>
      <c r="W59" s="72"/>
      <c r="X59" s="72"/>
      <c r="Y59" s="97"/>
      <c r="AL59" s="116"/>
    </row>
    <row r="60" spans="1:38" ht="18.75">
      <c r="V60" s="97"/>
      <c r="W60" s="72"/>
      <c r="X60" s="72"/>
      <c r="Y60" s="97"/>
      <c r="AL60" s="116"/>
    </row>
    <row r="61" spans="1:38" ht="18.75">
      <c r="V61" s="97"/>
      <c r="W61" s="72"/>
      <c r="X61" s="72"/>
      <c r="Y61" s="97"/>
      <c r="AL61" s="116"/>
    </row>
    <row r="62" spans="1:38" ht="18.75">
      <c r="V62" s="97"/>
      <c r="W62" s="72"/>
      <c r="X62" s="72"/>
      <c r="Y62" s="97"/>
      <c r="AL62" s="116"/>
    </row>
    <row r="63" spans="1:38" ht="18.75">
      <c r="V63" s="97"/>
      <c r="W63" s="72"/>
      <c r="X63" s="72"/>
      <c r="Y63" s="97"/>
      <c r="AL63" s="116"/>
    </row>
    <row r="64" spans="1:38" ht="18.75">
      <c r="V64" s="97"/>
      <c r="W64" s="72"/>
      <c r="X64" s="72"/>
      <c r="Y64" s="97"/>
      <c r="AL64" s="116"/>
    </row>
    <row r="65" spans="22:38" ht="18.75">
      <c r="V65" s="97"/>
      <c r="W65" s="72"/>
      <c r="X65" s="72"/>
      <c r="Y65" s="97"/>
      <c r="AL65" s="116"/>
    </row>
    <row r="66" spans="22:38" ht="18.75">
      <c r="V66" s="97"/>
      <c r="W66" s="72"/>
      <c r="X66" s="72"/>
      <c r="Y66" s="97"/>
      <c r="AL66" s="116"/>
    </row>
    <row r="67" spans="22:38" ht="18.75">
      <c r="V67" s="97"/>
      <c r="W67" s="72"/>
      <c r="X67" s="72"/>
      <c r="Y67" s="97"/>
      <c r="AL67" s="116"/>
    </row>
    <row r="68" spans="22:38" ht="18.75">
      <c r="V68" s="97"/>
      <c r="W68" s="72"/>
      <c r="X68" s="72"/>
      <c r="Y68" s="97"/>
      <c r="AL68" s="116"/>
    </row>
    <row r="69" spans="22:38" ht="18.75">
      <c r="V69" s="97"/>
      <c r="W69" s="72"/>
      <c r="X69" s="72"/>
      <c r="Y69" s="97"/>
      <c r="AL69" s="116"/>
    </row>
    <row r="70" spans="22:38" ht="18.75">
      <c r="V70" s="97"/>
      <c r="W70" s="72"/>
      <c r="X70" s="72"/>
      <c r="Y70" s="97"/>
      <c r="AL70" s="116"/>
    </row>
    <row r="71" spans="22:38" ht="18.75">
      <c r="V71" s="97"/>
      <c r="W71" s="72"/>
      <c r="X71" s="72"/>
      <c r="Y71" s="97"/>
      <c r="AL71" s="116"/>
    </row>
    <row r="72" spans="22:38" ht="18.75">
      <c r="V72" s="97"/>
      <c r="W72" s="72"/>
      <c r="X72" s="72"/>
      <c r="Y72" s="97"/>
      <c r="AL72" s="116"/>
    </row>
    <row r="73" spans="22:38" ht="18.75">
      <c r="V73" s="97"/>
      <c r="W73" s="72"/>
      <c r="X73" s="72"/>
      <c r="Y73" s="97"/>
      <c r="AL73" s="116"/>
    </row>
    <row r="74" spans="22:38" ht="18.75">
      <c r="V74" s="97"/>
      <c r="W74" s="72"/>
      <c r="X74" s="72"/>
      <c r="Y74" s="97"/>
      <c r="AL74" s="116"/>
    </row>
    <row r="75" spans="22:38" ht="18.75">
      <c r="V75" s="97"/>
      <c r="W75" s="72"/>
      <c r="X75" s="72"/>
      <c r="Y75" s="97"/>
      <c r="AL75" s="116"/>
    </row>
    <row r="76" spans="22:38" ht="18.75">
      <c r="V76" s="97"/>
      <c r="W76" s="72"/>
      <c r="X76" s="72"/>
      <c r="Y76" s="97"/>
    </row>
    <row r="77" spans="22:38" ht="18.75">
      <c r="V77" s="97"/>
      <c r="W77" s="72"/>
      <c r="X77" s="72"/>
      <c r="Y77" s="97"/>
    </row>
    <row r="78" spans="22:38" ht="18.75">
      <c r="V78" s="97"/>
      <c r="W78" s="72"/>
      <c r="X78" s="72"/>
      <c r="Y78" s="97"/>
    </row>
    <row r="79" spans="22:38" ht="18.75">
      <c r="V79" s="97"/>
      <c r="W79" s="72"/>
      <c r="X79" s="72"/>
      <c r="Y79" s="97"/>
    </row>
    <row r="80" spans="22:38" ht="18.75">
      <c r="V80" s="97"/>
      <c r="W80" s="72"/>
      <c r="X80" s="72"/>
      <c r="Y80" s="97"/>
    </row>
    <row r="81" spans="22:25" ht="20.25">
      <c r="V81" s="73"/>
      <c r="W81" s="73"/>
      <c r="X81" s="73"/>
      <c r="Y81" s="73"/>
    </row>
  </sheetData>
  <mergeCells count="68">
    <mergeCell ref="AQ45:AS45"/>
    <mergeCell ref="C45:E45"/>
    <mergeCell ref="O1:Q1"/>
    <mergeCell ref="A2:L2"/>
    <mergeCell ref="A4:A6"/>
    <mergeCell ref="B4:E4"/>
    <mergeCell ref="F4:H4"/>
    <mergeCell ref="I4:L4"/>
    <mergeCell ref="B5:B6"/>
    <mergeCell ref="C5:C6"/>
    <mergeCell ref="D5:D6"/>
    <mergeCell ref="E5:E6"/>
    <mergeCell ref="F5:F6"/>
    <mergeCell ref="G5:G6"/>
    <mergeCell ref="H5:H6"/>
    <mergeCell ref="K5:L5"/>
    <mergeCell ref="A3:B3"/>
    <mergeCell ref="M5:N5"/>
    <mergeCell ref="R5:R6"/>
    <mergeCell ref="O5:Q5"/>
    <mergeCell ref="BF5:BF6"/>
    <mergeCell ref="AE5:AF5"/>
    <mergeCell ref="AI5:AK5"/>
    <mergeCell ref="BC5:BE5"/>
    <mergeCell ref="AG5:AH5"/>
    <mergeCell ref="AL5:AL6"/>
    <mergeCell ref="BA5:BB5"/>
    <mergeCell ref="A51:I51"/>
    <mergeCell ref="I7:J7"/>
    <mergeCell ref="A47:D47"/>
    <mergeCell ref="I5:I6"/>
    <mergeCell ref="J5:J6"/>
    <mergeCell ref="A48:L48"/>
    <mergeCell ref="U2:AF2"/>
    <mergeCell ref="U3:V3"/>
    <mergeCell ref="U4:U6"/>
    <mergeCell ref="V4:Y4"/>
    <mergeCell ref="Z4:AB4"/>
    <mergeCell ref="AC4:AF4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O3:AP3"/>
    <mergeCell ref="AW4:AZ4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Z5"/>
    <mergeCell ref="AO4:AO6"/>
    <mergeCell ref="AP4:AS4"/>
    <mergeCell ref="AT4:AV4"/>
    <mergeCell ref="O4:Q4"/>
    <mergeCell ref="AI4:AK4"/>
    <mergeCell ref="BC4:BE4"/>
    <mergeCell ref="AW7:AX7"/>
    <mergeCell ref="AC7:AD7"/>
  </mergeCells>
  <pageMargins left="0.59055118110236227" right="0.19685039370078741" top="0.23622047244094491" bottom="0.19685039370078741" header="0.19685039370078741" footer="0.19685039370078741"/>
  <pageSetup paperSize="9" scale="65" orientation="landscape" r:id="rId1"/>
  <colBreaks count="2" manualBreakCount="2">
    <brk id="20" max="43" man="1"/>
    <brk id="37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R3020</vt:lpstr>
      <vt:lpstr>'R3020'!Область_печати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nikiforova_ni</dc:creator>
  <cp:lastModifiedBy>Zvyagina_I</cp:lastModifiedBy>
  <cp:lastPrinted>2021-10-21T09:18:32Z</cp:lastPrinted>
  <dcterms:created xsi:type="dcterms:W3CDTF">2020-07-22T12:14:38Z</dcterms:created>
  <dcterms:modified xsi:type="dcterms:W3CDTF">2021-10-21T09:18:36Z</dcterms:modified>
</cp:coreProperties>
</file>