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60" windowWidth="19440" windowHeight="11985"/>
  </bookViews>
  <sheets>
    <sheet name="Лист1" sheetId="1" r:id="rId1"/>
  </sheets>
  <definedNames>
    <definedName name="Z_83320A22_E88C_4DD6_ACB1_48935A95C291_.wvu.Cols" localSheetId="0" hidden="1">Лист1!#REF!,Лист1!#REF!,Лист1!#REF!</definedName>
    <definedName name="Z_83320A22_E88C_4DD6_ACB1_48935A95C291_.wvu.PrintArea" localSheetId="0" hidden="1">Лист1!$A$2:$M$36</definedName>
    <definedName name="Z_83320A22_E88C_4DD6_ACB1_48935A95C291_.wvu.Rows" localSheetId="0" hidden="1">Лист1!#REF!,Лист1!#REF!,Лист1!#REF!</definedName>
    <definedName name="_xlnm.Print_Titles" localSheetId="0">Лист1!$B:$B</definedName>
    <definedName name="_xlnm.Print_Area" localSheetId="0">Лист1!$A$1:$V$36</definedName>
  </definedNames>
  <calcPr calcId="125725"/>
</workbook>
</file>

<file path=xl/calcChain.xml><?xml version="1.0" encoding="utf-8"?>
<calcChain xmlns="http://schemas.openxmlformats.org/spreadsheetml/2006/main">
  <c r="D36" i="1"/>
  <c r="M36"/>
  <c r="O36"/>
  <c r="P36"/>
  <c r="Q36"/>
  <c r="R36"/>
  <c r="S36"/>
  <c r="T36"/>
  <c r="U36"/>
  <c r="V36"/>
  <c r="G33"/>
  <c r="J10"/>
  <c r="J11"/>
  <c r="J9"/>
  <c r="H10"/>
  <c r="G10" s="1"/>
  <c r="I7"/>
  <c r="G9"/>
  <c r="E11" l="1"/>
  <c r="D11"/>
  <c r="C11"/>
  <c r="E25" l="1"/>
  <c r="D25"/>
  <c r="C25"/>
  <c r="I33" l="1"/>
  <c r="H11" l="1"/>
  <c r="H25"/>
  <c r="S11" l="1"/>
  <c r="V11" l="1"/>
  <c r="V10"/>
  <c r="R10"/>
  <c r="R11"/>
  <c r="V9"/>
  <c r="R9"/>
  <c r="N25"/>
  <c r="N11"/>
  <c r="N9"/>
  <c r="N10"/>
  <c r="I25" l="1"/>
  <c r="I11" s="1"/>
  <c r="G26"/>
  <c r="G27"/>
  <c r="G28"/>
  <c r="G29"/>
  <c r="G30"/>
  <c r="G31"/>
  <c r="G12"/>
  <c r="G13"/>
  <c r="G14"/>
  <c r="G15"/>
  <c r="G16"/>
  <c r="G17"/>
  <c r="G19"/>
  <c r="G20"/>
  <c r="J7"/>
  <c r="V25"/>
  <c r="R25"/>
  <c r="D7"/>
  <c r="D35" s="1"/>
  <c r="G25"/>
  <c r="G11" l="1"/>
  <c r="G7" s="1"/>
  <c r="O11"/>
  <c r="K13"/>
  <c r="K11"/>
  <c r="H7" l="1"/>
  <c r="S13"/>
  <c r="O13"/>
  <c r="O7"/>
  <c r="K7"/>
  <c r="K35" s="1"/>
  <c r="K36" s="1"/>
  <c r="L7"/>
  <c r="P25"/>
  <c r="L25"/>
  <c r="F7" l="1"/>
  <c r="F35" s="1"/>
  <c r="E7"/>
  <c r="E35" s="1"/>
  <c r="K25"/>
  <c r="M25"/>
  <c r="M11" s="1"/>
  <c r="M7" s="1"/>
  <c r="M35" s="1"/>
  <c r="O25"/>
  <c r="Q25"/>
  <c r="Q11" s="1"/>
  <c r="Q7" s="1"/>
  <c r="Q35" s="1"/>
  <c r="S25"/>
  <c r="T25"/>
  <c r="U25"/>
  <c r="U11" s="1"/>
  <c r="U7" s="1"/>
  <c r="U35" s="1"/>
  <c r="C7"/>
  <c r="C35" s="1"/>
  <c r="V7"/>
  <c r="V35" s="1"/>
  <c r="T7"/>
  <c r="T35" s="1"/>
  <c r="S7"/>
  <c r="S35" s="1"/>
  <c r="R7"/>
  <c r="R35" s="1"/>
  <c r="P7"/>
  <c r="P35" s="1"/>
  <c r="O35"/>
  <c r="N7"/>
  <c r="N35" s="1"/>
  <c r="L35"/>
  <c r="L36" s="1"/>
  <c r="J35"/>
  <c r="J36" s="1"/>
  <c r="I35"/>
  <c r="H35"/>
  <c r="G35"/>
  <c r="I36" l="1"/>
</calcChain>
</file>

<file path=xl/sharedStrings.xml><?xml version="1.0" encoding="utf-8"?>
<sst xmlns="http://schemas.openxmlformats.org/spreadsheetml/2006/main" count="153" uniqueCount="48">
  <si>
    <t>тыс. рублей</t>
  </si>
  <si>
    <t>Областной бюджет</t>
  </si>
  <si>
    <t>Местные бюджеты</t>
  </si>
  <si>
    <t>Доходы, всего</t>
  </si>
  <si>
    <t xml:space="preserve">в том числе: </t>
  </si>
  <si>
    <t>1.1</t>
  </si>
  <si>
    <t>Налоговые и неналоговые доходы</t>
  </si>
  <si>
    <t>1.2</t>
  </si>
  <si>
    <t>Прочие безвозмездные поступления</t>
  </si>
  <si>
    <t>1.3</t>
  </si>
  <si>
    <t>Безвозмездные перечисления из бюджетов других уровней и государственных корпораций</t>
  </si>
  <si>
    <t xml:space="preserve">     из них:</t>
  </si>
  <si>
    <t>2</t>
  </si>
  <si>
    <t>Расходы, всего</t>
  </si>
  <si>
    <t>3</t>
  </si>
  <si>
    <t>Дефицит (-),  профицит (+)</t>
  </si>
  <si>
    <t>4</t>
  </si>
  <si>
    <t>Размер дефицита (%)</t>
  </si>
  <si>
    <t xml:space="preserve">    дотация на выравнивание уровня бюджетной обеспеченности</t>
  </si>
  <si>
    <t xml:space="preserve">     целевые средства, всего</t>
  </si>
  <si>
    <t xml:space="preserve">     в том числе:</t>
  </si>
  <si>
    <t xml:space="preserve">    субсидии бюджетам бюджетной системы  Российской Федерации (межбюджетные субсидии)</t>
  </si>
  <si>
    <t xml:space="preserve">   субвенции бюджетам бюджетной системы Российской Федерации</t>
  </si>
  <si>
    <t xml:space="preserve">    иные межбюджетные трансферты</t>
  </si>
  <si>
    <t xml:space="preserve">    прочие безвозмездные поступления от других бюджетов бюджетной системы</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</si>
  <si>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t>
  </si>
  <si>
    <t>Консолидированный бюджет</t>
  </si>
  <si>
    <t xml:space="preserve">  дотация на  поддержку мер по обеспечению сбалансированности бюджетов </t>
  </si>
  <si>
    <t xml:space="preserve">  дотация на  частичную компенсацию дополнительных расходов на повышение оплаты труда работников бюджетной сферы</t>
  </si>
  <si>
    <t>Бюджет ТФОМС</t>
  </si>
  <si>
    <t>х</t>
  </si>
  <si>
    <t>Прогноз на 2022 год</t>
  </si>
  <si>
    <t>Прогноз на 2023 год</t>
  </si>
  <si>
    <t xml:space="preserve">  дотация (грант)  за достижение показателей деятельности органов исполнительной власти субъектов Российской Федерации</t>
  </si>
  <si>
    <t xml:space="preserve"> 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</si>
  <si>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</si>
  <si>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 изменений в Конституцию Российской Федерации</t>
  </si>
  <si>
    <t>дотации на стимулирование результатов социально-экономического развития территорий и качесва управления общественными финансами муниципальных образовваний</t>
  </si>
  <si>
    <t>Консолидиро-ванный бюджет</t>
  </si>
  <si>
    <t>Консолидиро-анный бюджет</t>
  </si>
  <si>
    <t>Исполнено за 2020 год</t>
  </si>
  <si>
    <t>Прогноз консолидированного бюджета Курской области на 2022-2024 годы</t>
  </si>
  <si>
    <t>Ожидаемое на 2021 год</t>
  </si>
  <si>
    <t>Прогноз на 2024 год</t>
  </si>
  <si>
    <t>дотации на стимулирование развития налогового потенциала и увеличения поступлений доходов в консолидированный бюджет Курской области</t>
  </si>
  <si>
    <t>дотации бюджетам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</si>
  <si>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дотации бюджетам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t>
  </si>
  <si>
    <t>дотации на выравнивание бюджетной обеспеченности из бюджетов муниципальных районов, городских округов с внутригородским делением</t>
  </si>
</sst>
</file>

<file path=xl/styles.xml><?xml version="1.0" encoding="utf-8"?>
<styleSheet xmlns="http://schemas.openxmlformats.org/spreadsheetml/2006/main">
  <numFmts count="2">
    <numFmt numFmtId="164" formatCode="#,##0.0"/>
    <numFmt numFmtId="165" formatCode="0.0"/>
  </numFmts>
  <fonts count="23">
    <font>
      <sz val="10"/>
      <name val="Arial Cyr"/>
      <charset val="204"/>
    </font>
    <font>
      <sz val="11"/>
      <color theme="1"/>
      <name val="Calibri"/>
      <family val="2"/>
      <charset val="204"/>
      <scheme val="minor"/>
    </font>
    <font>
      <sz val="10"/>
      <name val="Arial Cyr"/>
      <charset val="204"/>
    </font>
    <font>
      <b/>
      <sz val="18"/>
      <name val="Times New Roman"/>
      <family val="1"/>
      <charset val="204"/>
    </font>
    <font>
      <sz val="10"/>
      <name val="Times New Roman"/>
      <family val="1"/>
      <charset val="204"/>
    </font>
    <font>
      <sz val="11"/>
      <name val="Times New Roman"/>
      <family val="1"/>
      <charset val="204"/>
    </font>
    <font>
      <b/>
      <sz val="11"/>
      <name val="Times New Roman"/>
      <family val="1"/>
      <charset val="204"/>
    </font>
    <font>
      <sz val="14"/>
      <name val="Times New Roman"/>
      <family val="1"/>
      <charset val="204"/>
    </font>
    <font>
      <sz val="16"/>
      <name val="Times New Roman"/>
      <family val="1"/>
      <charset val="204"/>
    </font>
    <font>
      <b/>
      <sz val="16"/>
      <name val="Times New Roman"/>
      <family val="1"/>
      <charset val="204"/>
    </font>
    <font>
      <b/>
      <sz val="14"/>
      <name val="Times New Roman"/>
      <family val="1"/>
      <charset val="204"/>
    </font>
    <font>
      <i/>
      <sz val="16"/>
      <name val="Times New Roman"/>
      <family val="1"/>
      <charset val="204"/>
    </font>
    <font>
      <sz val="8"/>
      <name val="Times New Roman"/>
      <family val="1"/>
      <charset val="204"/>
    </font>
    <font>
      <b/>
      <sz val="10"/>
      <name val="Times New Roman"/>
      <family val="1"/>
      <charset val="204"/>
    </font>
    <font>
      <sz val="10"/>
      <name val="MS Sans Serif"/>
      <family val="2"/>
      <charset val="204"/>
    </font>
    <font>
      <sz val="6"/>
      <color rgb="FF000000"/>
      <name val="Arial"/>
      <family val="2"/>
      <charset val="204"/>
    </font>
    <font>
      <u/>
      <sz val="10"/>
      <color indexed="12"/>
      <name val="Arial"/>
      <family val="2"/>
      <charset val="204"/>
    </font>
    <font>
      <sz val="10"/>
      <name val="Arial"/>
      <family val="2"/>
      <charset val="204"/>
    </font>
    <font>
      <sz val="10"/>
      <color indexed="8"/>
      <name val="Arial"/>
      <family val="2"/>
    </font>
    <font>
      <sz val="14"/>
      <color rgb="FFFF0000"/>
      <name val="Times New Roman"/>
      <family val="1"/>
      <charset val="204"/>
    </font>
    <font>
      <b/>
      <sz val="16"/>
      <color rgb="FFFF0000"/>
      <name val="Times New Roman"/>
      <family val="1"/>
      <charset val="204"/>
    </font>
    <font>
      <sz val="16"/>
      <color rgb="FFFF0000"/>
      <name val="Times New Roman"/>
      <family val="1"/>
      <charset val="204"/>
    </font>
    <font>
      <sz val="10"/>
      <color rgb="FFFF0000"/>
      <name val="Times New Roman"/>
      <family val="1"/>
      <charset val="204"/>
    </font>
  </fonts>
  <fills count="4">
    <fill>
      <patternFill patternType="none"/>
    </fill>
    <fill>
      <patternFill patternType="gray125"/>
    </fill>
    <fill>
      <patternFill patternType="solid">
        <fgColor rgb="FFDC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4">
    <xf numFmtId="0" fontId="0" fillId="0" borderId="0"/>
    <xf numFmtId="0" fontId="14" fillId="0" borderId="0"/>
    <xf numFmtId="0" fontId="15" fillId="2" borderId="0">
      <alignment horizontal="right" vertical="center"/>
    </xf>
    <xf numFmtId="0" fontId="16" fillId="0" borderId="0" applyNumberFormat="0" applyFill="0" applyBorder="0" applyAlignment="0" applyProtection="0">
      <alignment vertical="top"/>
      <protection locked="0"/>
    </xf>
    <xf numFmtId="0" fontId="17" fillId="0" borderId="0"/>
    <xf numFmtId="0" fontId="17" fillId="0" borderId="0" applyNumberFormat="0" applyFont="0" applyFill="0" applyBorder="0" applyAlignment="0" applyProtection="0">
      <alignment vertical="top"/>
    </xf>
    <xf numFmtId="0" fontId="17" fillId="0" borderId="0" applyNumberFormat="0" applyFont="0" applyFill="0" applyBorder="0" applyAlignment="0" applyProtection="0">
      <alignment vertical="top"/>
    </xf>
    <xf numFmtId="0" fontId="1" fillId="0" borderId="0"/>
    <xf numFmtId="0" fontId="17" fillId="0" borderId="0"/>
    <xf numFmtId="0" fontId="2" fillId="0" borderId="0"/>
    <xf numFmtId="0" fontId="17" fillId="0" borderId="0"/>
    <xf numFmtId="0" fontId="18" fillId="0" borderId="0"/>
    <xf numFmtId="0" fontId="1" fillId="0" borderId="0"/>
    <xf numFmtId="0" fontId="18" fillId="0" borderId="0"/>
    <xf numFmtId="0" fontId="2" fillId="0" borderId="0"/>
    <xf numFmtId="0" fontId="18" fillId="0" borderId="0"/>
    <xf numFmtId="0" fontId="18" fillId="0" borderId="0"/>
    <xf numFmtId="0" fontId="17" fillId="0" borderId="0" applyNumberFormat="0" applyFont="0" applyFill="0" applyBorder="0" applyAlignment="0" applyProtection="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56">
    <xf numFmtId="0" fontId="0" fillId="0" borderId="0" xfId="0"/>
    <xf numFmtId="0" fontId="4" fillId="0" borderId="0" xfId="0" applyFont="1" applyFill="1"/>
    <xf numFmtId="0" fontId="5"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xf numFmtId="0" fontId="7" fillId="0" borderId="0" xfId="0" applyFont="1" applyFill="1" applyAlignment="1">
      <alignment horizontal="center"/>
    </xf>
    <xf numFmtId="0" fontId="7" fillId="0" borderId="0" xfId="0" applyFont="1" applyFill="1"/>
    <xf numFmtId="164" fontId="8" fillId="0" borderId="1" xfId="0" applyNumberFormat="1" applyFont="1" applyFill="1" applyBorder="1" applyAlignment="1">
      <alignment wrapText="1"/>
    </xf>
    <xf numFmtId="49" fontId="10" fillId="0" borderId="2" xfId="0" applyNumberFormat="1" applyFont="1" applyFill="1" applyBorder="1" applyAlignment="1">
      <alignment horizontal="center" vertical="center"/>
    </xf>
    <xf numFmtId="164" fontId="4" fillId="0" borderId="0" xfId="0" applyNumberFormat="1" applyFont="1" applyFill="1"/>
    <xf numFmtId="164" fontId="12" fillId="0" borderId="0" xfId="0" applyNumberFormat="1" applyFont="1" applyFill="1"/>
    <xf numFmtId="164" fontId="4" fillId="0" borderId="0" xfId="0" applyNumberFormat="1" applyFont="1" applyFill="1" applyAlignment="1">
      <alignment horizontal="center"/>
    </xf>
    <xf numFmtId="165" fontId="4" fillId="0" borderId="0" xfId="0" applyNumberFormat="1" applyFont="1" applyFill="1"/>
    <xf numFmtId="4" fontId="4" fillId="0" borderId="0" xfId="0" applyNumberFormat="1" applyFont="1" applyFill="1"/>
    <xf numFmtId="0" fontId="13" fillId="0" borderId="0" xfId="0" applyFont="1" applyFill="1" applyAlignment="1">
      <alignment horizontal="center"/>
    </xf>
    <xf numFmtId="0" fontId="4" fillId="0" borderId="0" xfId="0" applyFont="1" applyFill="1" applyAlignment="1">
      <alignment horizontal="center"/>
    </xf>
    <xf numFmtId="0" fontId="4" fillId="0" borderId="0" xfId="0" applyFont="1" applyFill="1" applyAlignment="1">
      <alignment wrapText="1"/>
    </xf>
    <xf numFmtId="0" fontId="7" fillId="0" borderId="0" xfId="0" applyFont="1" applyFill="1" applyAlignment="1">
      <alignment wrapText="1"/>
    </xf>
    <xf numFmtId="164" fontId="11" fillId="0" borderId="2" xfId="0" applyNumberFormat="1" applyFont="1" applyFill="1" applyBorder="1" applyAlignment="1">
      <alignment wrapText="1"/>
    </xf>
    <xf numFmtId="164" fontId="9" fillId="0" borderId="2" xfId="0" applyNumberFormat="1" applyFont="1" applyFill="1" applyBorder="1" applyAlignment="1">
      <alignment vertical="center" wrapText="1"/>
    </xf>
    <xf numFmtId="0" fontId="4" fillId="0" borderId="0" xfId="0" applyFont="1" applyFill="1" applyAlignment="1">
      <alignment horizontal="right" wrapText="1"/>
    </xf>
    <xf numFmtId="164" fontId="7" fillId="0" borderId="0" xfId="0" applyNumberFormat="1" applyFont="1" applyFill="1" applyAlignment="1">
      <alignment horizontal="right" wrapText="1"/>
    </xf>
    <xf numFmtId="164" fontId="8" fillId="0" borderId="2" xfId="0" applyNumberFormat="1" applyFont="1" applyFill="1" applyBorder="1" applyAlignment="1">
      <alignment vertical="center" wrapText="1"/>
    </xf>
    <xf numFmtId="0" fontId="3" fillId="0" borderId="0" xfId="0" applyFont="1" applyFill="1" applyAlignment="1">
      <alignment vertical="center"/>
    </xf>
    <xf numFmtId="164" fontId="9" fillId="3" borderId="3" xfId="0" applyNumberFormat="1" applyFont="1" applyFill="1" applyBorder="1" applyAlignment="1">
      <alignment horizontal="center" vertical="center" wrapText="1"/>
    </xf>
    <xf numFmtId="0" fontId="7" fillId="3" borderId="0" xfId="0" applyFont="1" applyFill="1"/>
    <xf numFmtId="49" fontId="10" fillId="3" borderId="1" xfId="0" applyNumberFormat="1" applyFont="1" applyFill="1" applyBorder="1" applyAlignment="1">
      <alignment horizontal="center" vertical="center"/>
    </xf>
    <xf numFmtId="164" fontId="9" fillId="3" borderId="1" xfId="0" applyNumberFormat="1" applyFont="1" applyFill="1" applyBorder="1" applyAlignment="1">
      <alignment vertical="center" wrapText="1"/>
    </xf>
    <xf numFmtId="164" fontId="9" fillId="3" borderId="1" xfId="0" applyNumberFormat="1" applyFont="1" applyFill="1" applyBorder="1" applyAlignment="1">
      <alignment horizontal="center" vertical="center" wrapText="1"/>
    </xf>
    <xf numFmtId="164" fontId="11" fillId="3" borderId="2" xfId="0" applyNumberFormat="1" applyFont="1" applyFill="1" applyBorder="1" applyAlignment="1">
      <alignment wrapText="1"/>
    </xf>
    <xf numFmtId="49" fontId="7" fillId="3" borderId="2" xfId="0" applyNumberFormat="1" applyFont="1" applyFill="1" applyBorder="1" applyAlignment="1">
      <alignment horizontal="center"/>
    </xf>
    <xf numFmtId="164" fontId="8" fillId="3" borderId="2" xfId="0" applyNumberFormat="1" applyFont="1" applyFill="1" applyBorder="1" applyAlignment="1">
      <alignment wrapText="1"/>
    </xf>
    <xf numFmtId="164" fontId="8" fillId="3" borderId="2" xfId="0" applyNumberFormat="1" applyFont="1" applyFill="1" applyBorder="1" applyAlignment="1">
      <alignment horizontal="center" vertical="center" wrapText="1"/>
    </xf>
    <xf numFmtId="164" fontId="8" fillId="3" borderId="2" xfId="0" applyNumberFormat="1" applyFont="1" applyFill="1" applyBorder="1" applyAlignment="1">
      <alignment vertical="center" wrapText="1"/>
    </xf>
    <xf numFmtId="164" fontId="6" fillId="0" borderId="0" xfId="0" applyNumberFormat="1" applyFont="1" applyFill="1" applyAlignment="1">
      <alignment horizontal="center" wrapText="1"/>
    </xf>
    <xf numFmtId="164" fontId="20" fillId="3" borderId="1" xfId="0" applyNumberFormat="1" applyFont="1" applyFill="1" applyBorder="1" applyAlignment="1">
      <alignment horizontal="center" vertical="center" wrapText="1"/>
    </xf>
    <xf numFmtId="164" fontId="21" fillId="3" borderId="2" xfId="0" applyNumberFormat="1" applyFont="1" applyFill="1" applyBorder="1" applyAlignment="1">
      <alignment horizontal="center" vertical="center" wrapText="1"/>
    </xf>
    <xf numFmtId="0" fontId="22" fillId="0" borderId="0" xfId="0" applyFont="1" applyFill="1" applyAlignment="1">
      <alignment horizontal="right" wrapText="1"/>
    </xf>
    <xf numFmtId="164" fontId="19" fillId="0" borderId="0" xfId="0" applyNumberFormat="1" applyFont="1" applyFill="1" applyAlignment="1">
      <alignment horizontal="right" wrapText="1"/>
    </xf>
    <xf numFmtId="0" fontId="22" fillId="0" borderId="0" xfId="0" applyFont="1" applyFill="1" applyAlignment="1">
      <alignment wrapText="1"/>
    </xf>
    <xf numFmtId="164" fontId="9"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top"/>
    </xf>
    <xf numFmtId="49" fontId="10" fillId="3" borderId="2" xfId="0" applyNumberFormat="1" applyFont="1" applyFill="1" applyBorder="1" applyAlignment="1">
      <alignment horizontal="center" vertical="center"/>
    </xf>
    <xf numFmtId="164" fontId="9" fillId="3" borderId="2" xfId="0" applyNumberFormat="1" applyFont="1" applyFill="1" applyBorder="1" applyAlignment="1">
      <alignment vertical="center" wrapText="1"/>
    </xf>
    <xf numFmtId="164" fontId="21" fillId="0" borderId="0" xfId="0" applyNumberFormat="1" applyFont="1" applyFill="1" applyAlignment="1">
      <alignment horizontal="right" wrapText="1"/>
    </xf>
    <xf numFmtId="164" fontId="9" fillId="0" borderId="5" xfId="0" applyNumberFormat="1" applyFont="1" applyFill="1" applyBorder="1" applyAlignment="1">
      <alignment horizontal="center" vertical="center" wrapText="1"/>
    </xf>
    <xf numFmtId="164" fontId="9" fillId="0" borderId="6" xfId="0" applyNumberFormat="1" applyFont="1" applyFill="1" applyBorder="1" applyAlignment="1">
      <alignment horizontal="center" vertical="center" wrapText="1"/>
    </xf>
    <xf numFmtId="164" fontId="9" fillId="0" borderId="7"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49" fontId="7" fillId="0" borderId="3" xfId="0" applyNumberFormat="1" applyFont="1" applyFill="1" applyBorder="1" applyAlignment="1">
      <alignment horizontal="center" vertical="top"/>
    </xf>
    <xf numFmtId="0" fontId="7" fillId="0" borderId="1" xfId="0" applyFont="1" applyFill="1" applyBorder="1" applyAlignment="1">
      <alignment horizontal="center"/>
    </xf>
    <xf numFmtId="0" fontId="7" fillId="0" borderId="3" xfId="0" applyFont="1" applyFill="1" applyBorder="1" applyAlignment="1">
      <alignment horizontal="center"/>
    </xf>
    <xf numFmtId="0" fontId="8" fillId="0" borderId="1" xfId="0" applyFont="1" applyFill="1" applyBorder="1" applyAlignment="1">
      <alignment horizontal="center" wrapText="1"/>
    </xf>
    <xf numFmtId="0" fontId="8" fillId="0" borderId="3" xfId="0" applyFont="1" applyFill="1" applyBorder="1" applyAlignment="1">
      <alignment horizontal="center" wrapText="1"/>
    </xf>
  </cellXfs>
  <cellStyles count="24">
    <cellStyle name="Normal_own-reg-rev" xfId="1"/>
    <cellStyle name="S10" xfId="2"/>
    <cellStyle name="Гиперссылка 2" xfId="3"/>
    <cellStyle name="Денежный 2" xfId="4"/>
    <cellStyle name="Обычный" xfId="0" builtinId="0"/>
    <cellStyle name="Обычный 10" xfId="5"/>
    <cellStyle name="Обычный 11" xfId="6"/>
    <cellStyle name="Обычный 2" xfId="7"/>
    <cellStyle name="Обычный 2 2" xfId="8"/>
    <cellStyle name="Обычный 3" xfId="9"/>
    <cellStyle name="Обычный 3 2" xfId="10"/>
    <cellStyle name="Обычный 33" xfId="11"/>
    <cellStyle name="Обычный 4" xfId="12"/>
    <cellStyle name="Обычный 5" xfId="13"/>
    <cellStyle name="Обычный 6" xfId="14"/>
    <cellStyle name="Обычный 7" xfId="15"/>
    <cellStyle name="Обычный 8" xfId="16"/>
    <cellStyle name="Обычный 9" xfId="17"/>
    <cellStyle name="Стиль 1" xfId="18"/>
    <cellStyle name="Стиль 2" xfId="19"/>
    <cellStyle name="Стиль 3" xfId="20"/>
    <cellStyle name="Стиль 4" xfId="21"/>
    <cellStyle name="Стиль 5" xfId="22"/>
    <cellStyle name="Стиль 6"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V67"/>
  <sheetViews>
    <sheetView showZeros="0" tabSelected="1" view="pageBreakPreview" zoomScale="55" zoomScaleNormal="80" zoomScaleSheetLayoutView="55" workbookViewId="0">
      <pane xSplit="2" ySplit="6" topLeftCell="C7" activePane="bottomRight" state="frozen"/>
      <selection pane="topRight" activeCell="C1" sqref="C1"/>
      <selection pane="bottomLeft" activeCell="A7" sqref="A7"/>
      <selection pane="bottomRight" activeCell="T36" sqref="T36"/>
    </sheetView>
  </sheetViews>
  <sheetFormatPr defaultRowHeight="18.75"/>
  <cols>
    <col min="1" max="1" width="6.140625" style="5" customWidth="1"/>
    <col min="2" max="2" width="55.42578125" style="16" customWidth="1"/>
    <col min="3" max="3" width="20.85546875" style="16" customWidth="1"/>
    <col min="4" max="4" width="19.5703125" style="16" customWidth="1"/>
    <col min="5" max="5" width="20.140625" style="16" customWidth="1"/>
    <col min="6" max="6" width="19.7109375" style="16" customWidth="1"/>
    <col min="7" max="7" width="21.140625" style="39" customWidth="1"/>
    <col min="8" max="8" width="19.7109375" style="39" customWidth="1"/>
    <col min="9" max="9" width="19.42578125" style="16" customWidth="1"/>
    <col min="10" max="10" width="20.140625" style="16" customWidth="1"/>
    <col min="11" max="11" width="19.85546875" style="1" customWidth="1"/>
    <col min="12" max="12" width="19.28515625" style="1" customWidth="1"/>
    <col min="13" max="13" width="18.7109375" style="1" customWidth="1"/>
    <col min="14" max="14" width="19.85546875" style="1" customWidth="1"/>
    <col min="15" max="15" width="19.140625" style="1" customWidth="1"/>
    <col min="16" max="16" width="19.5703125" style="1" customWidth="1"/>
    <col min="17" max="17" width="19.42578125" style="1" customWidth="1"/>
    <col min="18" max="18" width="18.28515625" style="1" customWidth="1"/>
    <col min="19" max="19" width="19.42578125" style="1" customWidth="1"/>
    <col min="20" max="20" width="20.42578125" style="1" customWidth="1"/>
    <col min="21" max="21" width="19.140625" style="1" customWidth="1"/>
    <col min="22" max="22" width="20.140625" style="1" customWidth="1"/>
    <col min="23" max="16384" width="9.140625" style="1"/>
  </cols>
  <sheetData>
    <row r="2" spans="1:22" ht="22.5">
      <c r="B2" s="23"/>
      <c r="C2" s="23"/>
      <c r="D2" s="23" t="s">
        <v>41</v>
      </c>
      <c r="E2" s="23"/>
      <c r="F2" s="23"/>
      <c r="G2" s="23"/>
      <c r="H2" s="23"/>
      <c r="I2" s="23"/>
      <c r="J2" s="23"/>
      <c r="K2" s="23"/>
      <c r="L2" s="23"/>
      <c r="M2" s="23"/>
      <c r="N2" s="23"/>
      <c r="O2" s="23"/>
      <c r="P2" s="23"/>
      <c r="Q2" s="23"/>
      <c r="R2" s="23"/>
      <c r="S2" s="23"/>
      <c r="T2" s="23"/>
      <c r="U2" s="23"/>
    </row>
    <row r="3" spans="1:22" s="4" customFormat="1" ht="15">
      <c r="A3" s="2"/>
      <c r="B3" s="3"/>
      <c r="C3" s="34"/>
      <c r="D3" s="34"/>
      <c r="E3" s="34"/>
      <c r="F3" s="3"/>
      <c r="G3" s="3"/>
      <c r="H3" s="3"/>
      <c r="I3" s="3"/>
      <c r="J3" s="3"/>
      <c r="K3" s="3"/>
      <c r="L3" s="3"/>
      <c r="M3" s="3"/>
      <c r="N3" s="3"/>
    </row>
    <row r="4" spans="1:22" s="6" customFormat="1" ht="15.75" customHeight="1">
      <c r="A4" s="5"/>
      <c r="B4" s="17"/>
      <c r="C4" s="17"/>
      <c r="D4" s="17"/>
      <c r="E4" s="17"/>
      <c r="F4" s="17"/>
      <c r="G4" s="17"/>
      <c r="H4" s="17"/>
      <c r="I4" s="17"/>
      <c r="J4" s="17"/>
      <c r="U4" s="5" t="s">
        <v>0</v>
      </c>
    </row>
    <row r="5" spans="1:22" s="6" customFormat="1" ht="24.75" customHeight="1">
      <c r="A5" s="52"/>
      <c r="B5" s="54"/>
      <c r="C5" s="45" t="s">
        <v>40</v>
      </c>
      <c r="D5" s="46"/>
      <c r="E5" s="46"/>
      <c r="F5" s="47"/>
      <c r="G5" s="45" t="s">
        <v>42</v>
      </c>
      <c r="H5" s="46"/>
      <c r="I5" s="46"/>
      <c r="J5" s="47"/>
      <c r="K5" s="45" t="s">
        <v>31</v>
      </c>
      <c r="L5" s="46"/>
      <c r="M5" s="46"/>
      <c r="N5" s="47"/>
      <c r="O5" s="45" t="s">
        <v>32</v>
      </c>
      <c r="P5" s="46"/>
      <c r="Q5" s="46"/>
      <c r="R5" s="47"/>
      <c r="S5" s="48" t="s">
        <v>43</v>
      </c>
      <c r="T5" s="48"/>
      <c r="U5" s="48"/>
      <c r="V5" s="48"/>
    </row>
    <row r="6" spans="1:22" s="25" customFormat="1" ht="67.5" customHeight="1">
      <c r="A6" s="53"/>
      <c r="B6" s="55"/>
      <c r="C6" s="24" t="s">
        <v>38</v>
      </c>
      <c r="D6" s="24" t="s">
        <v>1</v>
      </c>
      <c r="E6" s="24" t="s">
        <v>2</v>
      </c>
      <c r="F6" s="24" t="s">
        <v>29</v>
      </c>
      <c r="G6" s="24" t="s">
        <v>38</v>
      </c>
      <c r="H6" s="24" t="s">
        <v>1</v>
      </c>
      <c r="I6" s="24" t="s">
        <v>2</v>
      </c>
      <c r="J6" s="24" t="s">
        <v>29</v>
      </c>
      <c r="K6" s="24" t="s">
        <v>26</v>
      </c>
      <c r="L6" s="24" t="s">
        <v>1</v>
      </c>
      <c r="M6" s="24" t="s">
        <v>2</v>
      </c>
      <c r="N6" s="24" t="s">
        <v>29</v>
      </c>
      <c r="O6" s="24" t="s">
        <v>39</v>
      </c>
      <c r="P6" s="24" t="s">
        <v>1</v>
      </c>
      <c r="Q6" s="24" t="s">
        <v>2</v>
      </c>
      <c r="R6" s="24" t="s">
        <v>29</v>
      </c>
      <c r="S6" s="24" t="s">
        <v>38</v>
      </c>
      <c r="T6" s="24" t="s">
        <v>1</v>
      </c>
      <c r="U6" s="24" t="s">
        <v>2</v>
      </c>
      <c r="V6" s="24" t="s">
        <v>29</v>
      </c>
    </row>
    <row r="7" spans="1:22" s="25" customFormat="1" ht="20.25">
      <c r="A7" s="26">
        <v>1</v>
      </c>
      <c r="B7" s="27" t="s">
        <v>3</v>
      </c>
      <c r="C7" s="28">
        <f>C9+C10+C11</f>
        <v>83635068.864000008</v>
      </c>
      <c r="D7" s="28">
        <f>D9+D10+D11</f>
        <v>70074352.936000004</v>
      </c>
      <c r="E7" s="28">
        <f t="shared" ref="E7" si="0">E9+E10+E11</f>
        <v>38000002.368000001</v>
      </c>
      <c r="F7" s="28">
        <f>F9+F10+F11</f>
        <v>14633492.753</v>
      </c>
      <c r="G7" s="28">
        <f>G9+G10+G11</f>
        <v>106568054.39999999</v>
      </c>
      <c r="H7" s="28">
        <f>H9+H10+H11</f>
        <v>93383755.599999994</v>
      </c>
      <c r="I7" s="28">
        <f>I9+I10+I11</f>
        <v>43255077.299999997</v>
      </c>
      <c r="J7" s="28">
        <f t="shared" ref="J7" si="1">J9+J10+J11</f>
        <v>15771718.199999999</v>
      </c>
      <c r="K7" s="28">
        <f>K9+K10+K11</f>
        <v>77887894.900000006</v>
      </c>
      <c r="L7" s="28">
        <f>L9+L10+L11</f>
        <v>64709481.599999994</v>
      </c>
      <c r="M7" s="28">
        <f t="shared" ref="M7:N7" si="2">M9+M10+M11</f>
        <v>43274993.800000004</v>
      </c>
      <c r="N7" s="28">
        <f t="shared" si="2"/>
        <v>15869192.6</v>
      </c>
      <c r="O7" s="28">
        <f>O9+O10+O11</f>
        <v>77370612.599999994</v>
      </c>
      <c r="P7" s="28">
        <f>P9+P10+P11</f>
        <v>63994894.899999999</v>
      </c>
      <c r="Q7" s="28">
        <f t="shared" ref="Q7:R7" si="3">Q9+Q10+Q11</f>
        <v>38624775.600000001</v>
      </c>
      <c r="R7" s="28">
        <f t="shared" si="3"/>
        <v>16733191.199999997</v>
      </c>
      <c r="S7" s="28">
        <f>S9+S10+S11</f>
        <v>78952567.299999997</v>
      </c>
      <c r="T7" s="28">
        <f>T9+T10+T11</f>
        <v>65329838.5</v>
      </c>
      <c r="U7" s="28">
        <f t="shared" ref="U7:V7" si="4">U9+U10+U11</f>
        <v>38694289.900000006</v>
      </c>
      <c r="V7" s="28">
        <f t="shared" si="4"/>
        <v>17716367</v>
      </c>
    </row>
    <row r="8" spans="1:22" s="25" customFormat="1" ht="20.25">
      <c r="A8" s="26"/>
      <c r="B8" s="29" t="s">
        <v>4</v>
      </c>
      <c r="C8" s="28"/>
      <c r="D8" s="28"/>
      <c r="E8" s="28"/>
      <c r="F8" s="28"/>
      <c r="G8" s="35"/>
      <c r="H8" s="35"/>
      <c r="I8" s="28"/>
      <c r="J8" s="28"/>
      <c r="K8" s="28"/>
      <c r="L8" s="28"/>
      <c r="M8" s="28"/>
      <c r="N8" s="28"/>
      <c r="O8" s="28"/>
      <c r="P8" s="28"/>
      <c r="Q8" s="28"/>
      <c r="R8" s="28"/>
      <c r="S8" s="28"/>
      <c r="T8" s="28"/>
      <c r="U8" s="28"/>
      <c r="V8" s="28"/>
    </row>
    <row r="9" spans="1:22" s="25" customFormat="1" ht="20.25">
      <c r="A9" s="30" t="s">
        <v>5</v>
      </c>
      <c r="B9" s="31" t="s">
        <v>6</v>
      </c>
      <c r="C9" s="32">
        <v>58046203.571000002</v>
      </c>
      <c r="D9" s="32">
        <v>44608651.445</v>
      </c>
      <c r="E9" s="32">
        <v>13438269.176999999</v>
      </c>
      <c r="F9" s="32">
        <v>40382.686000000002</v>
      </c>
      <c r="G9" s="32">
        <f>H9+I9</f>
        <v>80722619.700000003</v>
      </c>
      <c r="H9" s="32">
        <v>67547624.5</v>
      </c>
      <c r="I9" s="32">
        <v>13174995.199999999</v>
      </c>
      <c r="J9" s="32">
        <f>50033.9+2776.8+3474.5+1752.6+93.3</f>
        <v>58131.100000000006</v>
      </c>
      <c r="K9" s="32">
        <v>61962475.700000003</v>
      </c>
      <c r="L9" s="32">
        <v>48784062.399999999</v>
      </c>
      <c r="M9" s="32">
        <v>13178413.300000001</v>
      </c>
      <c r="N9" s="32">
        <f>43715.2+2878.1+263.1+1819.2</f>
        <v>48675.599999999991</v>
      </c>
      <c r="O9" s="32">
        <v>63025059.600000001</v>
      </c>
      <c r="P9" s="32">
        <v>49649341.899999999</v>
      </c>
      <c r="Q9" s="32">
        <v>13375717.6</v>
      </c>
      <c r="R9" s="32">
        <f>45378+2993.1+273.6+1891.9</f>
        <v>50536.6</v>
      </c>
      <c r="S9" s="32">
        <v>65854350.299999997</v>
      </c>
      <c r="T9" s="32">
        <v>52231621.5</v>
      </c>
      <c r="U9" s="32">
        <v>13622728.800000001</v>
      </c>
      <c r="V9" s="32">
        <f>45412.7+3112.7+284.5+1967.5</f>
        <v>50777.399999999994</v>
      </c>
    </row>
    <row r="10" spans="1:22" s="25" customFormat="1" ht="24.75" customHeight="1">
      <c r="A10" s="30" t="s">
        <v>7</v>
      </c>
      <c r="B10" s="31" t="s">
        <v>8</v>
      </c>
      <c r="C10" s="32">
        <v>177854.49799999999</v>
      </c>
      <c r="D10" s="32">
        <v>54690.696000000004</v>
      </c>
      <c r="E10" s="32">
        <v>123163.80100000001</v>
      </c>
      <c r="F10" s="32">
        <v>-66984.891000000003</v>
      </c>
      <c r="G10" s="32">
        <f>H10+I10</f>
        <v>133360.29999999999</v>
      </c>
      <c r="H10" s="32">
        <f>11951.7+151084-38979</f>
        <v>124056.70000000001</v>
      </c>
      <c r="I10" s="32">
        <v>9303.5999999999913</v>
      </c>
      <c r="J10" s="32">
        <f>440.6+18.1-5268.3-440.6-97012.8-4054.2</f>
        <v>-106317.2</v>
      </c>
      <c r="K10" s="32"/>
      <c r="L10" s="32"/>
      <c r="M10" s="32"/>
      <c r="N10" s="32">
        <f>440.6-3065.8-440.6</f>
        <v>-3065.8</v>
      </c>
      <c r="O10" s="32"/>
      <c r="P10" s="32"/>
      <c r="Q10" s="32"/>
      <c r="R10" s="32">
        <f>440.6-3188.4-440.6</f>
        <v>-3188.4</v>
      </c>
      <c r="S10" s="32"/>
      <c r="T10" s="32"/>
      <c r="U10" s="32"/>
      <c r="V10" s="32">
        <f>440.6-3315.9-440.6</f>
        <v>-3315.9</v>
      </c>
    </row>
    <row r="11" spans="1:22" s="6" customFormat="1" ht="66.75" customHeight="1">
      <c r="A11" s="49" t="s">
        <v>9</v>
      </c>
      <c r="B11" s="7" t="s">
        <v>10</v>
      </c>
      <c r="C11" s="32">
        <f>C13+C14+C15+C16+C25+C17+C18+C19+C20+C21</f>
        <v>25411010.794999998</v>
      </c>
      <c r="D11" s="32">
        <f>D13+D14+D15+D16+D25+D17+D18+D19+D20+D21</f>
        <v>25411010.794999998</v>
      </c>
      <c r="E11" s="32">
        <f>E13+E14+E22+E25+E23</f>
        <v>24438569.390000001</v>
      </c>
      <c r="F11" s="32">
        <v>14660094.958000001</v>
      </c>
      <c r="G11" s="32">
        <f>H11</f>
        <v>25712074.399999995</v>
      </c>
      <c r="H11" s="32">
        <f>H13+H14+H15+H16+H19+H17+H20+H25</f>
        <v>25712074.399999995</v>
      </c>
      <c r="I11" s="32">
        <f>I13+I14+I15+I19+I17+I24+I25+I22</f>
        <v>30070778.5</v>
      </c>
      <c r="J11" s="32">
        <f>14477238.6+256365.6+42630.6+8270.5+165086.5+662699.3+24115.2+183498</f>
        <v>15819904.299999999</v>
      </c>
      <c r="K11" s="32">
        <f>L11</f>
        <v>15925419.199999999</v>
      </c>
      <c r="L11" s="32">
        <v>15925419.199999999</v>
      </c>
      <c r="M11" s="32">
        <f>M13+M14+M22+M25</f>
        <v>30096580.500000004</v>
      </c>
      <c r="N11" s="32">
        <f>15551489.7+42630.6+8270.5+24115.2+197076.8</f>
        <v>15823582.799999999</v>
      </c>
      <c r="O11" s="32">
        <f>P11</f>
        <v>14345553</v>
      </c>
      <c r="P11" s="32">
        <v>14345553</v>
      </c>
      <c r="Q11" s="32">
        <f>Q13+Q14+Q22+Q25</f>
        <v>25249058</v>
      </c>
      <c r="R11" s="32">
        <f>16402910.7+42630.6+8270.5+24115.2+207916</f>
        <v>16685842.999999998</v>
      </c>
      <c r="S11" s="32">
        <f>T11</f>
        <v>13098217</v>
      </c>
      <c r="T11" s="32">
        <v>13098217</v>
      </c>
      <c r="U11" s="32">
        <f>U13+U14+U22+U25</f>
        <v>25071561.100000001</v>
      </c>
      <c r="V11" s="32">
        <f>17373706.2+42630.6+8270.5+24115.2+220183</f>
        <v>17668905.5</v>
      </c>
    </row>
    <row r="12" spans="1:22" s="25" customFormat="1" ht="20.25">
      <c r="A12" s="50"/>
      <c r="B12" s="29" t="s">
        <v>11</v>
      </c>
      <c r="C12" s="32"/>
      <c r="D12" s="32"/>
      <c r="E12" s="32"/>
      <c r="F12" s="32"/>
      <c r="G12" s="36">
        <f t="shared" ref="G12:G20" si="5">H12</f>
        <v>0</v>
      </c>
      <c r="H12" s="36"/>
      <c r="I12" s="32"/>
      <c r="J12" s="32"/>
      <c r="K12" s="32"/>
      <c r="L12" s="32"/>
      <c r="M12" s="32"/>
      <c r="N12" s="32"/>
      <c r="O12" s="32"/>
      <c r="P12" s="32"/>
      <c r="Q12" s="32"/>
      <c r="R12" s="32"/>
      <c r="S12" s="32"/>
      <c r="T12" s="32"/>
      <c r="U12" s="32"/>
      <c r="V12" s="32"/>
    </row>
    <row r="13" spans="1:22" s="6" customFormat="1" ht="43.5" customHeight="1">
      <c r="A13" s="50"/>
      <c r="B13" s="22" t="s">
        <v>18</v>
      </c>
      <c r="C13" s="32">
        <v>3664697.2</v>
      </c>
      <c r="D13" s="32">
        <v>3664697.2</v>
      </c>
      <c r="E13" s="32">
        <v>570478.41099999996</v>
      </c>
      <c r="F13" s="32" t="s">
        <v>30</v>
      </c>
      <c r="G13" s="32">
        <f t="shared" si="5"/>
        <v>3664697.2</v>
      </c>
      <c r="H13" s="32">
        <v>3664697.2</v>
      </c>
      <c r="I13" s="32">
        <v>596942.1</v>
      </c>
      <c r="J13" s="32" t="s">
        <v>30</v>
      </c>
      <c r="K13" s="32">
        <f>L13</f>
        <v>1229016</v>
      </c>
      <c r="L13" s="32">
        <v>1229016</v>
      </c>
      <c r="M13" s="32">
        <v>586119.19999999995</v>
      </c>
      <c r="N13" s="32" t="s">
        <v>30</v>
      </c>
      <c r="O13" s="32">
        <f>P13</f>
        <v>1242908.8999999999</v>
      </c>
      <c r="P13" s="32">
        <v>1242908.8999999999</v>
      </c>
      <c r="Q13" s="32">
        <v>125052.4</v>
      </c>
      <c r="R13" s="32" t="s">
        <v>30</v>
      </c>
      <c r="S13" s="32">
        <f>T13</f>
        <v>0</v>
      </c>
      <c r="T13" s="32"/>
      <c r="U13" s="32">
        <v>96963.5</v>
      </c>
      <c r="V13" s="32" t="s">
        <v>30</v>
      </c>
    </row>
    <row r="14" spans="1:22" s="6" customFormat="1" ht="65.25" customHeight="1">
      <c r="A14" s="50"/>
      <c r="B14" s="22" t="s">
        <v>27</v>
      </c>
      <c r="C14" s="32">
        <v>1830349.4</v>
      </c>
      <c r="D14" s="32">
        <v>1830349.4</v>
      </c>
      <c r="E14" s="32">
        <v>479831.32500000001</v>
      </c>
      <c r="F14" s="32" t="s">
        <v>30</v>
      </c>
      <c r="G14" s="32">
        <f t="shared" si="5"/>
        <v>1000000</v>
      </c>
      <c r="H14" s="32">
        <v>1000000</v>
      </c>
      <c r="I14" s="32">
        <v>1330000</v>
      </c>
      <c r="J14" s="32" t="s">
        <v>30</v>
      </c>
      <c r="K14" s="32"/>
      <c r="L14" s="32"/>
      <c r="M14" s="32">
        <v>100000</v>
      </c>
      <c r="N14" s="32" t="s">
        <v>30</v>
      </c>
      <c r="O14" s="32"/>
      <c r="P14" s="32"/>
      <c r="Q14" s="32">
        <v>100000</v>
      </c>
      <c r="R14" s="32" t="s">
        <v>30</v>
      </c>
      <c r="S14" s="32"/>
      <c r="T14" s="32"/>
      <c r="U14" s="32">
        <v>100000</v>
      </c>
      <c r="V14" s="32" t="s">
        <v>30</v>
      </c>
    </row>
    <row r="15" spans="1:22" s="6" customFormat="1" ht="83.25" customHeight="1">
      <c r="A15" s="50"/>
      <c r="B15" s="22" t="s">
        <v>28</v>
      </c>
      <c r="C15" s="32">
        <v>881864</v>
      </c>
      <c r="D15" s="32">
        <v>881864</v>
      </c>
      <c r="E15" s="32"/>
      <c r="F15" s="32" t="s">
        <v>30</v>
      </c>
      <c r="G15" s="32">
        <f t="shared" si="5"/>
        <v>895091</v>
      </c>
      <c r="H15" s="32">
        <v>895091</v>
      </c>
      <c r="I15" s="32"/>
      <c r="J15" s="32" t="s">
        <v>30</v>
      </c>
      <c r="K15" s="32"/>
      <c r="L15" s="32"/>
      <c r="M15" s="32"/>
      <c r="N15" s="32" t="s">
        <v>30</v>
      </c>
      <c r="O15" s="32"/>
      <c r="P15" s="32"/>
      <c r="Q15" s="32"/>
      <c r="R15" s="32" t="s">
        <v>30</v>
      </c>
      <c r="S15" s="32"/>
      <c r="T15" s="32"/>
      <c r="U15" s="32"/>
      <c r="V15" s="32" t="s">
        <v>30</v>
      </c>
    </row>
    <row r="16" spans="1:22" s="6" customFormat="1" ht="86.25" customHeight="1">
      <c r="A16" s="50"/>
      <c r="B16" s="22" t="s">
        <v>33</v>
      </c>
      <c r="C16" s="32">
        <v>91964</v>
      </c>
      <c r="D16" s="32">
        <v>91964</v>
      </c>
      <c r="E16" s="32"/>
      <c r="F16" s="32" t="s">
        <v>30</v>
      </c>
      <c r="G16" s="32">
        <f t="shared" si="5"/>
        <v>584197</v>
      </c>
      <c r="H16" s="32">
        <v>584197</v>
      </c>
      <c r="I16" s="32"/>
      <c r="J16" s="32" t="s">
        <v>30</v>
      </c>
      <c r="K16" s="32"/>
      <c r="L16" s="32"/>
      <c r="M16" s="32"/>
      <c r="N16" s="32" t="s">
        <v>30</v>
      </c>
      <c r="O16" s="32"/>
      <c r="P16" s="32"/>
      <c r="Q16" s="32"/>
      <c r="R16" s="32" t="s">
        <v>30</v>
      </c>
      <c r="S16" s="32"/>
      <c r="T16" s="32"/>
      <c r="U16" s="32"/>
      <c r="V16" s="32" t="s">
        <v>30</v>
      </c>
    </row>
    <row r="17" spans="1:22" s="6" customFormat="1" ht="189.75" customHeight="1">
      <c r="A17" s="50"/>
      <c r="B17" s="22" t="s">
        <v>34</v>
      </c>
      <c r="C17" s="32">
        <v>441600</v>
      </c>
      <c r="D17" s="32">
        <v>441600</v>
      </c>
      <c r="E17" s="36"/>
      <c r="F17" s="32" t="s">
        <v>30</v>
      </c>
      <c r="G17" s="32">
        <f t="shared" si="5"/>
        <v>0</v>
      </c>
      <c r="H17" s="32"/>
      <c r="I17" s="32"/>
      <c r="J17" s="32" t="s">
        <v>30</v>
      </c>
      <c r="K17" s="32"/>
      <c r="L17" s="32"/>
      <c r="M17" s="32"/>
      <c r="N17" s="32" t="s">
        <v>30</v>
      </c>
      <c r="O17" s="32"/>
      <c r="P17" s="32"/>
      <c r="Q17" s="32"/>
      <c r="R17" s="32" t="s">
        <v>30</v>
      </c>
      <c r="S17" s="32"/>
      <c r="T17" s="32"/>
      <c r="U17" s="32"/>
      <c r="V17" s="32" t="s">
        <v>30</v>
      </c>
    </row>
    <row r="18" spans="1:22" s="6" customFormat="1" ht="117" customHeight="1">
      <c r="A18" s="50"/>
      <c r="B18" s="22" t="s">
        <v>45</v>
      </c>
      <c r="C18" s="32">
        <v>80135</v>
      </c>
      <c r="D18" s="32">
        <v>80135</v>
      </c>
      <c r="E18" s="36"/>
      <c r="F18" s="32" t="s">
        <v>30</v>
      </c>
      <c r="G18" s="32"/>
      <c r="H18" s="32"/>
      <c r="I18" s="32"/>
      <c r="J18" s="32" t="s">
        <v>30</v>
      </c>
      <c r="K18" s="32"/>
      <c r="L18" s="32"/>
      <c r="M18" s="32"/>
      <c r="N18" s="32" t="s">
        <v>30</v>
      </c>
      <c r="O18" s="32"/>
      <c r="P18" s="32"/>
      <c r="Q18" s="32"/>
      <c r="R18" s="32" t="s">
        <v>30</v>
      </c>
      <c r="S18" s="32"/>
      <c r="T18" s="32"/>
      <c r="U18" s="32"/>
      <c r="V18" s="32" t="s">
        <v>30</v>
      </c>
    </row>
    <row r="19" spans="1:22" s="6" customFormat="1" ht="204" customHeight="1">
      <c r="A19" s="50"/>
      <c r="B19" s="33" t="s">
        <v>46</v>
      </c>
      <c r="C19" s="32">
        <v>74441.2</v>
      </c>
      <c r="D19" s="32">
        <v>74441.2</v>
      </c>
      <c r="E19" s="36"/>
      <c r="F19" s="32" t="s">
        <v>30</v>
      </c>
      <c r="G19" s="32">
        <f t="shared" si="5"/>
        <v>0</v>
      </c>
      <c r="H19" s="32"/>
      <c r="I19" s="32"/>
      <c r="J19" s="32" t="s">
        <v>30</v>
      </c>
      <c r="K19" s="32"/>
      <c r="L19" s="32"/>
      <c r="M19" s="32"/>
      <c r="N19" s="32" t="s">
        <v>30</v>
      </c>
      <c r="O19" s="32"/>
      <c r="P19" s="32"/>
      <c r="Q19" s="32"/>
      <c r="R19" s="32" t="s">
        <v>30</v>
      </c>
      <c r="S19" s="32"/>
      <c r="T19" s="32"/>
      <c r="U19" s="32"/>
      <c r="V19" s="32" t="s">
        <v>30</v>
      </c>
    </row>
    <row r="20" spans="1:22" s="6" customFormat="1" ht="209.25" customHeight="1">
      <c r="A20" s="50"/>
      <c r="B20" s="33" t="s">
        <v>35</v>
      </c>
      <c r="C20" s="32">
        <v>103776.4</v>
      </c>
      <c r="D20" s="32">
        <v>103776.4</v>
      </c>
      <c r="E20" s="36"/>
      <c r="F20" s="32" t="s">
        <v>30</v>
      </c>
      <c r="G20" s="32">
        <f t="shared" si="5"/>
        <v>0</v>
      </c>
      <c r="H20" s="32"/>
      <c r="I20" s="32"/>
      <c r="J20" s="32" t="s">
        <v>30</v>
      </c>
      <c r="K20" s="32"/>
      <c r="L20" s="32"/>
      <c r="M20" s="32" t="s">
        <v>30</v>
      </c>
      <c r="N20" s="32" t="s">
        <v>30</v>
      </c>
      <c r="O20" s="32"/>
      <c r="P20" s="32"/>
      <c r="Q20" s="32"/>
      <c r="R20" s="32" t="s">
        <v>30</v>
      </c>
      <c r="S20" s="32"/>
      <c r="T20" s="32"/>
      <c r="U20" s="32"/>
      <c r="V20" s="32" t="s">
        <v>30</v>
      </c>
    </row>
    <row r="21" spans="1:22" s="6" customFormat="1" ht="246.75" customHeight="1">
      <c r="A21" s="50"/>
      <c r="B21" s="33" t="s">
        <v>36</v>
      </c>
      <c r="C21" s="32">
        <v>49440</v>
      </c>
      <c r="D21" s="32">
        <v>49440</v>
      </c>
      <c r="E21" s="36"/>
      <c r="F21" s="32" t="s">
        <v>30</v>
      </c>
      <c r="G21" s="32"/>
      <c r="H21" s="32"/>
      <c r="I21" s="32"/>
      <c r="J21" s="32" t="s">
        <v>30</v>
      </c>
      <c r="K21" s="32"/>
      <c r="L21" s="32"/>
      <c r="M21" s="32"/>
      <c r="N21" s="32" t="s">
        <v>30</v>
      </c>
      <c r="O21" s="32"/>
      <c r="P21" s="32"/>
      <c r="Q21" s="32"/>
      <c r="R21" s="32" t="s">
        <v>30</v>
      </c>
      <c r="S21" s="32"/>
      <c r="T21" s="32"/>
      <c r="U21" s="32"/>
      <c r="V21" s="32" t="s">
        <v>30</v>
      </c>
    </row>
    <row r="22" spans="1:22" s="6" customFormat="1" ht="110.25" customHeight="1">
      <c r="A22" s="50"/>
      <c r="B22" s="22" t="s">
        <v>37</v>
      </c>
      <c r="C22" s="32"/>
      <c r="D22" s="32"/>
      <c r="E22" s="32">
        <v>15000</v>
      </c>
      <c r="F22" s="32" t="s">
        <v>30</v>
      </c>
      <c r="G22" s="32"/>
      <c r="H22" s="36"/>
      <c r="I22" s="32">
        <v>15000</v>
      </c>
      <c r="J22" s="32" t="s">
        <v>30</v>
      </c>
      <c r="K22" s="32"/>
      <c r="L22" s="32"/>
      <c r="M22" s="32">
        <v>30000</v>
      </c>
      <c r="N22" s="32" t="s">
        <v>30</v>
      </c>
      <c r="O22" s="32"/>
      <c r="P22" s="32"/>
      <c r="Q22" s="32">
        <v>15000</v>
      </c>
      <c r="R22" s="32" t="s">
        <v>30</v>
      </c>
      <c r="S22" s="32"/>
      <c r="T22" s="32"/>
      <c r="U22" s="32">
        <v>15000</v>
      </c>
      <c r="V22" s="32" t="s">
        <v>30</v>
      </c>
    </row>
    <row r="23" spans="1:22" s="6" customFormat="1" ht="93.75" customHeight="1">
      <c r="A23" s="50"/>
      <c r="B23" s="22" t="s">
        <v>47</v>
      </c>
      <c r="C23" s="36"/>
      <c r="D23" s="36"/>
      <c r="E23" s="32">
        <v>300834.05200000003</v>
      </c>
      <c r="F23" s="32" t="s">
        <v>30</v>
      </c>
      <c r="G23" s="32"/>
      <c r="H23" s="36"/>
      <c r="I23" s="32"/>
      <c r="J23" s="32" t="s">
        <v>30</v>
      </c>
      <c r="K23" s="32"/>
      <c r="L23" s="32"/>
      <c r="M23" s="32"/>
      <c r="N23" s="32" t="s">
        <v>30</v>
      </c>
      <c r="O23" s="32"/>
      <c r="P23" s="32"/>
      <c r="Q23" s="32"/>
      <c r="R23" s="32" t="s">
        <v>30</v>
      </c>
      <c r="S23" s="32"/>
      <c r="T23" s="32"/>
      <c r="U23" s="32"/>
      <c r="V23" s="32" t="s">
        <v>30</v>
      </c>
    </row>
    <row r="24" spans="1:22" s="25" customFormat="1" ht="110.25" customHeight="1">
      <c r="A24" s="50"/>
      <c r="B24" s="33" t="s">
        <v>44</v>
      </c>
      <c r="C24" s="32"/>
      <c r="D24" s="32"/>
      <c r="E24" s="32"/>
      <c r="F24" s="32" t="s">
        <v>30</v>
      </c>
      <c r="G24" s="32"/>
      <c r="H24" s="36"/>
      <c r="I24" s="32">
        <v>104746</v>
      </c>
      <c r="J24" s="32" t="s">
        <v>30</v>
      </c>
      <c r="K24" s="32"/>
      <c r="L24" s="32"/>
      <c r="M24" s="32"/>
      <c r="N24" s="32" t="s">
        <v>30</v>
      </c>
      <c r="O24" s="32"/>
      <c r="P24" s="32"/>
      <c r="Q24" s="32"/>
      <c r="R24" s="32" t="s">
        <v>30</v>
      </c>
      <c r="S24" s="32"/>
      <c r="T24" s="32"/>
      <c r="U24" s="32"/>
      <c r="V24" s="32" t="s">
        <v>30</v>
      </c>
    </row>
    <row r="25" spans="1:22" s="6" customFormat="1" ht="20.25">
      <c r="A25" s="50"/>
      <c r="B25" s="22" t="s">
        <v>19</v>
      </c>
      <c r="C25" s="32">
        <f>C27+C28+C29+C30+C31</f>
        <v>18192743.594999999</v>
      </c>
      <c r="D25" s="32">
        <f>D27+D28+D29+D30+D31</f>
        <v>18192743.594999999</v>
      </c>
      <c r="E25" s="32">
        <f>E27+E28+E29+E30+E31</f>
        <v>23072425.601999998</v>
      </c>
      <c r="F25" s="32">
        <v>14660094.958000001</v>
      </c>
      <c r="G25" s="32">
        <f>H25</f>
        <v>19568089.199999996</v>
      </c>
      <c r="H25" s="32">
        <f>H27+H28+H29+H30+H31</f>
        <v>19568089.199999996</v>
      </c>
      <c r="I25" s="32">
        <f>I27+I28+I29+I30+I31</f>
        <v>28024090.399999999</v>
      </c>
      <c r="J25" s="32">
        <v>15819904.300000001</v>
      </c>
      <c r="K25" s="32">
        <f t="shared" ref="K25:U25" si="6">K27+K28+K29+K30+K31</f>
        <v>0</v>
      </c>
      <c r="L25" s="32">
        <f t="shared" si="6"/>
        <v>14696403.200000001</v>
      </c>
      <c r="M25" s="32">
        <f t="shared" si="6"/>
        <v>29380461.300000004</v>
      </c>
      <c r="N25" s="32">
        <f>15551489.7+42630.6+8270.5+24115.2+197076.8</f>
        <v>15823582.799999999</v>
      </c>
      <c r="O25" s="32">
        <f t="shared" si="6"/>
        <v>0</v>
      </c>
      <c r="P25" s="32">
        <f t="shared" si="6"/>
        <v>13002344.9</v>
      </c>
      <c r="Q25" s="32">
        <f t="shared" si="6"/>
        <v>25009005.600000001</v>
      </c>
      <c r="R25" s="32">
        <f>15161438.8+196709.9</f>
        <v>15358148.700000001</v>
      </c>
      <c r="S25" s="32">
        <f t="shared" si="6"/>
        <v>0</v>
      </c>
      <c r="T25" s="32">
        <f t="shared" si="6"/>
        <v>13098216.999999998</v>
      </c>
      <c r="U25" s="32">
        <f t="shared" si="6"/>
        <v>24859597.600000001</v>
      </c>
      <c r="V25" s="32">
        <f>16016882.8+208709.2</f>
        <v>16225592</v>
      </c>
    </row>
    <row r="26" spans="1:22" s="6" customFormat="1" ht="20.25">
      <c r="A26" s="50"/>
      <c r="B26" s="18" t="s">
        <v>20</v>
      </c>
      <c r="C26" s="36"/>
      <c r="D26" s="36"/>
      <c r="E26" s="36"/>
      <c r="F26" s="36"/>
      <c r="G26" s="36">
        <f t="shared" ref="G26:G31" si="7">H26</f>
        <v>0</v>
      </c>
      <c r="H26" s="36"/>
      <c r="I26" s="32"/>
      <c r="J26" s="32"/>
      <c r="K26" s="32"/>
      <c r="L26" s="32"/>
      <c r="M26" s="32"/>
      <c r="N26" s="32"/>
      <c r="O26" s="32"/>
      <c r="P26" s="32"/>
      <c r="Q26" s="32"/>
      <c r="R26" s="32"/>
      <c r="S26" s="32"/>
      <c r="T26" s="32"/>
      <c r="U26" s="32"/>
      <c r="V26" s="32"/>
    </row>
    <row r="27" spans="1:22" s="6" customFormat="1" ht="61.5" customHeight="1">
      <c r="A27" s="50"/>
      <c r="B27" s="22" t="s">
        <v>21</v>
      </c>
      <c r="C27" s="32">
        <v>6986764.8729999997</v>
      </c>
      <c r="D27" s="32">
        <v>6986764.8729999997</v>
      </c>
      <c r="E27" s="32">
        <v>5143293.4450000003</v>
      </c>
      <c r="F27" s="32" t="s">
        <v>30</v>
      </c>
      <c r="G27" s="32">
        <f t="shared" si="7"/>
        <v>9277454.0999999996</v>
      </c>
      <c r="H27" s="32">
        <v>9277454.0999999996</v>
      </c>
      <c r="I27" s="32">
        <v>7746660.2000000002</v>
      </c>
      <c r="J27" s="32" t="s">
        <v>30</v>
      </c>
      <c r="K27" s="32"/>
      <c r="L27" s="32">
        <v>8095158.5999999996</v>
      </c>
      <c r="M27" s="32">
        <v>8043201.0999999996</v>
      </c>
      <c r="N27" s="32" t="s">
        <v>30</v>
      </c>
      <c r="O27" s="32"/>
      <c r="P27" s="32">
        <v>7593711.5</v>
      </c>
      <c r="Q27" s="32">
        <v>4515677.5999999996</v>
      </c>
      <c r="R27" s="32" t="s">
        <v>30</v>
      </c>
      <c r="S27" s="32"/>
      <c r="T27" s="32">
        <v>8897568.1999999993</v>
      </c>
      <c r="U27" s="32">
        <v>4330507</v>
      </c>
      <c r="V27" s="32" t="s">
        <v>30</v>
      </c>
    </row>
    <row r="28" spans="1:22" s="6" customFormat="1" ht="44.25" customHeight="1">
      <c r="A28" s="50"/>
      <c r="B28" s="22" t="s">
        <v>22</v>
      </c>
      <c r="C28" s="32">
        <v>4337687.32</v>
      </c>
      <c r="D28" s="32">
        <v>4337687.32</v>
      </c>
      <c r="E28" s="32">
        <v>16619050.76</v>
      </c>
      <c r="F28" s="32" t="s">
        <v>30</v>
      </c>
      <c r="G28" s="32">
        <f t="shared" si="7"/>
        <v>4380915.8</v>
      </c>
      <c r="H28" s="32">
        <v>4380915.8</v>
      </c>
      <c r="I28" s="32">
        <v>18284219.199999999</v>
      </c>
      <c r="J28" s="32" t="s">
        <v>30</v>
      </c>
      <c r="K28" s="32"/>
      <c r="L28" s="32">
        <v>3029488.4</v>
      </c>
      <c r="M28" s="32">
        <v>21185368.100000001</v>
      </c>
      <c r="N28" s="32" t="s">
        <v>30</v>
      </c>
      <c r="O28" s="32"/>
      <c r="P28" s="32">
        <v>3103142.4</v>
      </c>
      <c r="Q28" s="32">
        <v>20488992</v>
      </c>
      <c r="R28" s="32" t="s">
        <v>30</v>
      </c>
      <c r="S28" s="32"/>
      <c r="T28" s="32">
        <v>3176741.6</v>
      </c>
      <c r="U28" s="32">
        <v>20524754.600000001</v>
      </c>
      <c r="V28" s="32" t="s">
        <v>30</v>
      </c>
    </row>
    <row r="29" spans="1:22" s="6" customFormat="1" ht="20.25">
      <c r="A29" s="50"/>
      <c r="B29" s="22" t="s">
        <v>23</v>
      </c>
      <c r="C29" s="32">
        <v>6802262.2850000001</v>
      </c>
      <c r="D29" s="32">
        <v>6802262.2850000001</v>
      </c>
      <c r="E29" s="32">
        <v>1310081.3970000001</v>
      </c>
      <c r="F29" s="32" t="s">
        <v>30</v>
      </c>
      <c r="G29" s="32">
        <f t="shared" si="7"/>
        <v>5593130.9000000004</v>
      </c>
      <c r="H29" s="32">
        <v>5593130.9000000004</v>
      </c>
      <c r="I29" s="32">
        <v>1993211</v>
      </c>
      <c r="J29" s="32" t="s">
        <v>30</v>
      </c>
      <c r="K29" s="32"/>
      <c r="L29" s="32">
        <v>3207085.4</v>
      </c>
      <c r="M29" s="32">
        <v>151892.1</v>
      </c>
      <c r="N29" s="32" t="s">
        <v>30</v>
      </c>
      <c r="O29" s="32"/>
      <c r="P29" s="32">
        <v>2305491</v>
      </c>
      <c r="Q29" s="32">
        <v>4336</v>
      </c>
      <c r="R29" s="32" t="s">
        <v>30</v>
      </c>
      <c r="S29" s="32"/>
      <c r="T29" s="32">
        <v>1023907.2</v>
      </c>
      <c r="U29" s="32">
        <v>4336</v>
      </c>
      <c r="V29" s="32" t="s">
        <v>30</v>
      </c>
    </row>
    <row r="30" spans="1:22" s="25" customFormat="1" ht="57.75" customHeight="1">
      <c r="A30" s="50"/>
      <c r="B30" s="33" t="s">
        <v>24</v>
      </c>
      <c r="C30" s="36"/>
      <c r="D30" s="36"/>
      <c r="E30" s="36"/>
      <c r="F30" s="32" t="s">
        <v>30</v>
      </c>
      <c r="G30" s="36">
        <f t="shared" si="7"/>
        <v>0</v>
      </c>
      <c r="H30" s="36"/>
      <c r="I30" s="32"/>
      <c r="J30" s="32" t="s">
        <v>30</v>
      </c>
      <c r="K30" s="32"/>
      <c r="L30" s="32"/>
      <c r="M30" s="32"/>
      <c r="N30" s="32" t="s">
        <v>30</v>
      </c>
      <c r="O30" s="32"/>
      <c r="P30" s="32"/>
      <c r="Q30" s="32"/>
      <c r="R30" s="32" t="s">
        <v>30</v>
      </c>
      <c r="S30" s="32"/>
      <c r="T30" s="32"/>
      <c r="U30" s="32"/>
      <c r="V30" s="32" t="s">
        <v>30</v>
      </c>
    </row>
    <row r="31" spans="1:22" s="25" customFormat="1" ht="126" customHeight="1">
      <c r="A31" s="51"/>
      <c r="B31" s="33" t="s">
        <v>25</v>
      </c>
      <c r="C31" s="32">
        <v>66029.116999999998</v>
      </c>
      <c r="D31" s="32">
        <v>66029.116999999998</v>
      </c>
      <c r="E31" s="36">
        <v>0</v>
      </c>
      <c r="F31" s="32" t="s">
        <v>30</v>
      </c>
      <c r="G31" s="32">
        <f t="shared" si="7"/>
        <v>316588.40000000002</v>
      </c>
      <c r="H31" s="32">
        <v>316588.40000000002</v>
      </c>
      <c r="I31" s="32">
        <v>0</v>
      </c>
      <c r="J31" s="32" t="s">
        <v>30</v>
      </c>
      <c r="K31" s="32"/>
      <c r="L31" s="32">
        <v>364670.8</v>
      </c>
      <c r="M31" s="32">
        <v>0</v>
      </c>
      <c r="N31" s="32" t="s">
        <v>30</v>
      </c>
      <c r="O31" s="32"/>
      <c r="P31" s="32"/>
      <c r="Q31" s="32">
        <v>0</v>
      </c>
      <c r="R31" s="32" t="s">
        <v>30</v>
      </c>
      <c r="S31" s="32"/>
      <c r="T31" s="32"/>
      <c r="U31" s="32">
        <v>0</v>
      </c>
      <c r="V31" s="32" t="s">
        <v>30</v>
      </c>
    </row>
    <row r="32" spans="1:22" s="25" customFormat="1" ht="12.75" customHeight="1">
      <c r="A32" s="41"/>
      <c r="B32" s="33"/>
      <c r="C32" s="32"/>
      <c r="D32" s="32"/>
      <c r="E32" s="32"/>
      <c r="F32" s="32"/>
      <c r="G32" s="36"/>
      <c r="H32" s="36"/>
      <c r="I32" s="32"/>
      <c r="J32" s="32"/>
      <c r="K32" s="32"/>
      <c r="L32" s="32"/>
      <c r="M32" s="32"/>
      <c r="N32" s="32"/>
      <c r="O32" s="32"/>
      <c r="P32" s="32"/>
      <c r="Q32" s="32"/>
      <c r="R32" s="32"/>
      <c r="S32" s="32"/>
      <c r="T32" s="32"/>
      <c r="U32" s="32"/>
      <c r="V32" s="32"/>
    </row>
    <row r="33" spans="1:22" s="6" customFormat="1" ht="20.25">
      <c r="A33" s="8" t="s">
        <v>12</v>
      </c>
      <c r="B33" s="19" t="s">
        <v>13</v>
      </c>
      <c r="C33" s="28">
        <v>83193701.449000001</v>
      </c>
      <c r="D33" s="28">
        <v>70693659.572999999</v>
      </c>
      <c r="E33" s="28">
        <v>36939328.318000004</v>
      </c>
      <c r="F33" s="28">
        <v>14608933.458000001</v>
      </c>
      <c r="G33" s="28">
        <f>G7-3038043.5</f>
        <v>103530010.89999999</v>
      </c>
      <c r="H33" s="28">
        <v>88188090.599999994</v>
      </c>
      <c r="I33" s="28">
        <f>I7+2157621.2</f>
        <v>45412698.5</v>
      </c>
      <c r="J33" s="28">
        <v>15880862.5</v>
      </c>
      <c r="K33" s="28">
        <v>89735125.400000006</v>
      </c>
      <c r="L33" s="28">
        <v>76556704.900000006</v>
      </c>
      <c r="M33" s="28">
        <v>43274993.800000004</v>
      </c>
      <c r="N33" s="28">
        <v>15868674.1</v>
      </c>
      <c r="O33" s="28">
        <v>88556821.299999997</v>
      </c>
      <c r="P33" s="28">
        <v>75181037</v>
      </c>
      <c r="Q33" s="28">
        <v>38624775.600000001</v>
      </c>
      <c r="R33" s="28">
        <v>16733191.199999999</v>
      </c>
      <c r="S33" s="28">
        <v>87884576.200000003</v>
      </c>
      <c r="T33" s="28">
        <v>74261805.099999994</v>
      </c>
      <c r="U33" s="28">
        <v>38694289.900000006</v>
      </c>
      <c r="V33" s="28">
        <v>17716367</v>
      </c>
    </row>
    <row r="34" spans="1:22" s="25" customFormat="1" ht="20.25">
      <c r="A34" s="42"/>
      <c r="B34" s="43"/>
      <c r="C34" s="28"/>
      <c r="D34" s="28"/>
      <c r="E34" s="28"/>
      <c r="F34" s="28"/>
      <c r="G34" s="35"/>
      <c r="H34" s="35"/>
      <c r="I34" s="28"/>
      <c r="J34" s="28"/>
      <c r="K34" s="28"/>
      <c r="L34" s="28"/>
      <c r="M34" s="28"/>
      <c r="N34" s="28"/>
      <c r="O34" s="28"/>
      <c r="P34" s="28"/>
      <c r="Q34" s="28"/>
      <c r="R34" s="28"/>
      <c r="S34" s="28"/>
      <c r="T34" s="28"/>
      <c r="U34" s="28"/>
      <c r="V34" s="28"/>
    </row>
    <row r="35" spans="1:22" s="6" customFormat="1" ht="20.25">
      <c r="A35" s="8" t="s">
        <v>14</v>
      </c>
      <c r="B35" s="19" t="s">
        <v>15</v>
      </c>
      <c r="C35" s="28">
        <f t="shared" ref="C35:F35" si="8">C7-C33</f>
        <v>441367.41500000656</v>
      </c>
      <c r="D35" s="28">
        <f t="shared" si="8"/>
        <v>-619306.63699999452</v>
      </c>
      <c r="E35" s="28">
        <f t="shared" si="8"/>
        <v>1060674.049999997</v>
      </c>
      <c r="F35" s="28">
        <f t="shared" si="8"/>
        <v>24559.294999999925</v>
      </c>
      <c r="G35" s="28">
        <f t="shared" ref="G35:R35" si="9">G7-G33</f>
        <v>3038043.5</v>
      </c>
      <c r="H35" s="28">
        <f t="shared" si="9"/>
        <v>5195665</v>
      </c>
      <c r="I35" s="28">
        <f t="shared" si="9"/>
        <v>-2157621.200000003</v>
      </c>
      <c r="J35" s="28">
        <f t="shared" si="9"/>
        <v>-109144.30000000075</v>
      </c>
      <c r="K35" s="28">
        <f>K7-K33</f>
        <v>-11847230.5</v>
      </c>
      <c r="L35" s="28">
        <f t="shared" si="9"/>
        <v>-11847223.300000012</v>
      </c>
      <c r="M35" s="28">
        <f t="shared" si="9"/>
        <v>0</v>
      </c>
      <c r="N35" s="28">
        <f t="shared" si="9"/>
        <v>518.5</v>
      </c>
      <c r="O35" s="28">
        <f t="shared" si="9"/>
        <v>-11186208.700000003</v>
      </c>
      <c r="P35" s="28">
        <f t="shared" si="9"/>
        <v>-11186142.100000001</v>
      </c>
      <c r="Q35" s="28">
        <f t="shared" si="9"/>
        <v>0</v>
      </c>
      <c r="R35" s="28">
        <f t="shared" si="9"/>
        <v>0</v>
      </c>
      <c r="S35" s="28">
        <f>S7-S33</f>
        <v>-8932008.900000006</v>
      </c>
      <c r="T35" s="28">
        <f>T7-T33</f>
        <v>-8931966.599999994</v>
      </c>
      <c r="U35" s="28">
        <f>U7-U33</f>
        <v>0</v>
      </c>
      <c r="V35" s="28">
        <f>V7-V33</f>
        <v>0</v>
      </c>
    </row>
    <row r="36" spans="1:22" s="6" customFormat="1" ht="20.25">
      <c r="A36" s="8" t="s">
        <v>16</v>
      </c>
      <c r="B36" s="19" t="s">
        <v>17</v>
      </c>
      <c r="C36" s="40" t="s">
        <v>30</v>
      </c>
      <c r="D36" s="40">
        <f t="shared" ref="C36:F36" si="10">D35/D9%*(-1)</f>
        <v>1.388310601058105</v>
      </c>
      <c r="E36" s="40" t="s">
        <v>30</v>
      </c>
      <c r="F36" s="40" t="s">
        <v>30</v>
      </c>
      <c r="G36" s="40" t="s">
        <v>30</v>
      </c>
      <c r="H36" s="40" t="s">
        <v>30</v>
      </c>
      <c r="I36" s="40">
        <f t="shared" ref="G36:V36" si="11">I35/I9%*(-1)</f>
        <v>16.37663746549223</v>
      </c>
      <c r="J36" s="40">
        <f>J35/J9%*(-1)</f>
        <v>187.7554355585921</v>
      </c>
      <c r="K36" s="40">
        <f>K35/K9%*(-1)</f>
        <v>19.120008305284678</v>
      </c>
      <c r="L36" s="40">
        <f t="shared" si="11"/>
        <v>24.285028177563195</v>
      </c>
      <c r="M36" s="40">
        <f t="shared" si="11"/>
        <v>0</v>
      </c>
      <c r="N36" s="40" t="s">
        <v>30</v>
      </c>
      <c r="O36" s="40">
        <f t="shared" si="11"/>
        <v>17.748826849185562</v>
      </c>
      <c r="P36" s="40">
        <f t="shared" si="11"/>
        <v>22.530292793266614</v>
      </c>
      <c r="Q36" s="40">
        <f t="shared" si="11"/>
        <v>0</v>
      </c>
      <c r="R36" s="40">
        <f t="shared" si="11"/>
        <v>0</v>
      </c>
      <c r="S36" s="40">
        <f t="shared" si="11"/>
        <v>13.56327844601028</v>
      </c>
      <c r="T36" s="40">
        <f t="shared" si="11"/>
        <v>17.100687942456457</v>
      </c>
      <c r="U36" s="40">
        <f t="shared" si="11"/>
        <v>0</v>
      </c>
      <c r="V36" s="40">
        <f t="shared" si="11"/>
        <v>0</v>
      </c>
    </row>
    <row r="37" spans="1:22" s="10" customFormat="1">
      <c r="A37" s="5"/>
      <c r="B37" s="20"/>
      <c r="C37" s="20"/>
      <c r="D37" s="20"/>
      <c r="E37" s="20"/>
      <c r="F37" s="20"/>
      <c r="G37" s="37"/>
      <c r="H37" s="37"/>
      <c r="I37" s="20"/>
      <c r="J37" s="20"/>
      <c r="K37" s="9"/>
      <c r="L37" s="1"/>
      <c r="M37" s="1"/>
      <c r="N37" s="1"/>
    </row>
    <row r="38" spans="1:22" s="10" customFormat="1">
      <c r="A38" s="5"/>
      <c r="B38" s="21"/>
      <c r="C38" s="21"/>
      <c r="D38" s="21"/>
      <c r="E38" s="21"/>
      <c r="F38" s="21"/>
      <c r="G38" s="38"/>
      <c r="H38" s="38"/>
      <c r="I38" s="21"/>
      <c r="J38" s="21"/>
      <c r="K38" s="9"/>
      <c r="L38" s="9"/>
      <c r="M38" s="9"/>
      <c r="N38" s="9"/>
    </row>
    <row r="39" spans="1:22" s="10" customFormat="1" ht="20.25">
      <c r="A39" s="5"/>
      <c r="B39" s="20"/>
      <c r="C39" s="20"/>
      <c r="D39" s="20"/>
      <c r="E39" s="20"/>
      <c r="F39" s="20"/>
      <c r="G39" s="37"/>
      <c r="H39" s="44"/>
      <c r="I39" s="20"/>
      <c r="J39" s="20"/>
      <c r="K39" s="9"/>
      <c r="L39" s="9"/>
      <c r="M39" s="1"/>
      <c r="N39" s="1"/>
    </row>
    <row r="40" spans="1:22" s="10" customFormat="1">
      <c r="A40" s="5"/>
      <c r="B40" s="20"/>
      <c r="C40" s="20"/>
      <c r="D40" s="20"/>
      <c r="E40" s="20"/>
      <c r="F40" s="20"/>
      <c r="G40" s="37"/>
      <c r="H40" s="37"/>
      <c r="I40" s="20"/>
      <c r="J40" s="20"/>
      <c r="K40" s="9"/>
      <c r="L40" s="9"/>
      <c r="M40" s="1"/>
      <c r="N40" s="1"/>
    </row>
    <row r="41" spans="1:22" s="10" customFormat="1">
      <c r="A41" s="5"/>
      <c r="B41" s="20"/>
      <c r="C41" s="20"/>
      <c r="D41" s="20"/>
      <c r="E41" s="20"/>
      <c r="F41" s="20"/>
      <c r="G41" s="37"/>
      <c r="H41" s="37"/>
      <c r="I41" s="20"/>
      <c r="J41" s="20"/>
      <c r="K41" s="9"/>
      <c r="L41" s="9"/>
      <c r="M41" s="9"/>
      <c r="N41" s="9"/>
    </row>
    <row r="42" spans="1:22" s="10" customFormat="1">
      <c r="A42" s="5"/>
      <c r="B42" s="20"/>
      <c r="C42" s="20"/>
      <c r="D42" s="20"/>
      <c r="E42" s="20"/>
      <c r="F42" s="20"/>
      <c r="G42" s="37"/>
      <c r="H42" s="37"/>
      <c r="I42" s="20"/>
      <c r="J42" s="20"/>
      <c r="K42" s="9"/>
      <c r="L42" s="9"/>
      <c r="M42" s="9"/>
      <c r="N42" s="9"/>
      <c r="Q42" s="9"/>
      <c r="R42" s="9"/>
      <c r="S42" s="9"/>
      <c r="T42" s="9"/>
      <c r="U42" s="9"/>
      <c r="V42" s="9"/>
    </row>
    <row r="43" spans="1:22" s="10" customFormat="1">
      <c r="A43" s="5"/>
      <c r="B43" s="20"/>
      <c r="C43" s="20"/>
      <c r="D43" s="20"/>
      <c r="E43" s="20"/>
      <c r="F43" s="20"/>
      <c r="G43" s="37"/>
      <c r="H43" s="37"/>
      <c r="I43" s="20"/>
      <c r="J43" s="20"/>
      <c r="K43" s="9"/>
      <c r="L43" s="1"/>
      <c r="M43" s="9"/>
      <c r="N43" s="9"/>
      <c r="Q43" s="9"/>
      <c r="R43" s="9"/>
      <c r="S43" s="9"/>
      <c r="T43" s="9"/>
      <c r="U43" s="9"/>
      <c r="V43" s="9"/>
    </row>
    <row r="44" spans="1:22" s="10" customFormat="1">
      <c r="A44" s="5"/>
      <c r="B44" s="20"/>
      <c r="C44" s="20"/>
      <c r="D44" s="20"/>
      <c r="E44" s="20"/>
      <c r="F44" s="20"/>
      <c r="G44" s="37"/>
      <c r="H44" s="37"/>
      <c r="I44" s="20"/>
      <c r="J44" s="20"/>
      <c r="K44" s="9"/>
      <c r="L44" s="1"/>
      <c r="M44" s="1"/>
      <c r="N44" s="1"/>
    </row>
    <row r="45" spans="1:22" s="10" customFormat="1">
      <c r="A45" s="5"/>
      <c r="B45" s="20"/>
      <c r="C45" s="20"/>
      <c r="D45" s="20"/>
      <c r="E45" s="20"/>
      <c r="F45" s="20"/>
      <c r="G45" s="37"/>
      <c r="H45" s="37"/>
      <c r="I45" s="20"/>
      <c r="J45" s="20"/>
      <c r="K45" s="1"/>
      <c r="L45" s="9"/>
      <c r="M45" s="1"/>
      <c r="N45" s="1"/>
    </row>
    <row r="46" spans="1:22" s="10" customFormat="1">
      <c r="A46" s="5"/>
      <c r="B46" s="20"/>
      <c r="C46" s="20"/>
      <c r="D46" s="20"/>
      <c r="E46" s="20"/>
      <c r="F46" s="20"/>
      <c r="G46" s="37"/>
      <c r="H46" s="37"/>
      <c r="I46" s="20"/>
      <c r="J46" s="20"/>
      <c r="K46" s="11"/>
      <c r="L46" s="12"/>
      <c r="M46" s="1"/>
      <c r="N46" s="1"/>
    </row>
    <row r="47" spans="1:22" s="10" customFormat="1">
      <c r="A47" s="5"/>
      <c r="B47" s="20"/>
      <c r="C47" s="20"/>
      <c r="D47" s="20"/>
      <c r="E47" s="20"/>
      <c r="F47" s="20"/>
      <c r="G47" s="37"/>
      <c r="H47" s="37"/>
      <c r="I47" s="20"/>
      <c r="J47" s="20"/>
      <c r="K47" s="9"/>
      <c r="L47" s="1"/>
      <c r="M47" s="1"/>
      <c r="N47" s="1"/>
    </row>
    <row r="48" spans="1:22" s="10" customFormat="1">
      <c r="A48" s="5"/>
      <c r="B48" s="20"/>
      <c r="C48" s="20"/>
      <c r="D48" s="20"/>
      <c r="E48" s="20"/>
      <c r="F48" s="20"/>
      <c r="G48" s="37"/>
      <c r="H48" s="37"/>
      <c r="I48" s="20"/>
      <c r="J48" s="20"/>
      <c r="K48" s="13"/>
      <c r="L48" s="1"/>
      <c r="M48" s="1"/>
      <c r="N48" s="1"/>
    </row>
    <row r="49" spans="2:11">
      <c r="B49" s="20"/>
      <c r="C49" s="20"/>
      <c r="D49" s="20"/>
      <c r="E49" s="20"/>
      <c r="F49" s="20"/>
      <c r="G49" s="37"/>
      <c r="H49" s="37"/>
      <c r="I49" s="20"/>
      <c r="J49" s="20"/>
      <c r="K49" s="13"/>
    </row>
    <row r="50" spans="2:11">
      <c r="B50" s="20"/>
      <c r="C50" s="20"/>
      <c r="D50" s="20"/>
      <c r="E50" s="20"/>
      <c r="F50" s="20"/>
      <c r="G50" s="37"/>
      <c r="H50" s="37"/>
      <c r="I50" s="20"/>
      <c r="J50" s="20"/>
      <c r="K50" s="13"/>
    </row>
    <row r="51" spans="2:11">
      <c r="B51" s="20"/>
      <c r="C51" s="20"/>
      <c r="D51" s="20"/>
      <c r="E51" s="20"/>
      <c r="F51" s="20"/>
      <c r="G51" s="37"/>
      <c r="H51" s="37"/>
      <c r="I51" s="20"/>
      <c r="J51" s="20"/>
      <c r="K51" s="13"/>
    </row>
    <row r="52" spans="2:11">
      <c r="B52" s="20"/>
      <c r="C52" s="20"/>
      <c r="D52" s="20"/>
      <c r="E52" s="20"/>
      <c r="F52" s="20"/>
      <c r="G52" s="37"/>
      <c r="H52" s="37"/>
      <c r="I52" s="20"/>
      <c r="J52" s="20"/>
      <c r="K52" s="14"/>
    </row>
    <row r="53" spans="2:11">
      <c r="B53" s="20"/>
      <c r="C53" s="20"/>
      <c r="D53" s="20"/>
      <c r="E53" s="20"/>
      <c r="F53" s="20"/>
      <c r="G53" s="37"/>
      <c r="H53" s="37"/>
      <c r="I53" s="20"/>
      <c r="J53" s="20"/>
      <c r="K53" s="13"/>
    </row>
    <row r="54" spans="2:11">
      <c r="K54" s="14"/>
    </row>
    <row r="55" spans="2:11">
      <c r="B55" s="20"/>
      <c r="C55" s="20"/>
      <c r="D55" s="20"/>
      <c r="E55" s="20"/>
      <c r="F55" s="20"/>
      <c r="G55" s="37"/>
      <c r="H55" s="37"/>
      <c r="I55" s="20"/>
      <c r="J55" s="20"/>
    </row>
    <row r="56" spans="2:11">
      <c r="K56" s="15"/>
    </row>
    <row r="57" spans="2:11">
      <c r="B57" s="20"/>
      <c r="C57" s="20"/>
      <c r="D57" s="20"/>
      <c r="E57" s="20"/>
      <c r="F57" s="20"/>
      <c r="G57" s="37"/>
      <c r="H57" s="37"/>
      <c r="I57" s="20"/>
      <c r="J57" s="20"/>
      <c r="K57" s="13"/>
    </row>
    <row r="58" spans="2:11">
      <c r="B58" s="20"/>
      <c r="C58" s="20"/>
      <c r="D58" s="20"/>
      <c r="E58" s="20"/>
      <c r="F58" s="20"/>
      <c r="G58" s="37"/>
      <c r="H58" s="37"/>
      <c r="I58" s="20"/>
      <c r="J58" s="20"/>
      <c r="K58" s="13"/>
    </row>
    <row r="59" spans="2:11">
      <c r="B59" s="20"/>
      <c r="C59" s="20"/>
      <c r="D59" s="20"/>
      <c r="E59" s="20"/>
      <c r="F59" s="20"/>
      <c r="G59" s="37"/>
      <c r="H59" s="37"/>
      <c r="I59" s="20"/>
      <c r="J59" s="20"/>
      <c r="K59" s="13"/>
    </row>
    <row r="60" spans="2:11">
      <c r="B60" s="20"/>
      <c r="C60" s="20"/>
      <c r="D60" s="20"/>
      <c r="E60" s="20"/>
      <c r="F60" s="20"/>
      <c r="G60" s="37"/>
      <c r="H60" s="37"/>
      <c r="I60" s="20"/>
      <c r="J60" s="20"/>
      <c r="K60" s="13"/>
    </row>
    <row r="61" spans="2:11">
      <c r="B61" s="20"/>
      <c r="C61" s="20"/>
      <c r="D61" s="20"/>
      <c r="E61" s="20"/>
      <c r="F61" s="20"/>
      <c r="G61" s="37"/>
      <c r="H61" s="37"/>
      <c r="I61" s="20"/>
      <c r="J61" s="20"/>
      <c r="K61" s="13"/>
    </row>
    <row r="62" spans="2:11">
      <c r="B62" s="20"/>
      <c r="C62" s="20"/>
      <c r="D62" s="20"/>
      <c r="E62" s="20"/>
      <c r="F62" s="20"/>
      <c r="G62" s="37"/>
      <c r="H62" s="37"/>
      <c r="I62" s="20"/>
      <c r="J62" s="20"/>
      <c r="K62" s="13"/>
    </row>
    <row r="63" spans="2:11">
      <c r="B63" s="20"/>
      <c r="C63" s="20"/>
      <c r="D63" s="20"/>
      <c r="E63" s="20"/>
      <c r="F63" s="20"/>
      <c r="G63" s="37"/>
      <c r="H63" s="37"/>
      <c r="I63" s="20"/>
      <c r="J63" s="20"/>
      <c r="K63" s="13"/>
    </row>
    <row r="64" spans="2:11">
      <c r="K64" s="14"/>
    </row>
    <row r="65" spans="2:11">
      <c r="B65" s="20"/>
      <c r="C65" s="20"/>
      <c r="D65" s="20"/>
      <c r="E65" s="20"/>
      <c r="F65" s="20"/>
      <c r="G65" s="37"/>
      <c r="H65" s="37"/>
      <c r="I65" s="20"/>
      <c r="J65" s="20"/>
      <c r="K65" s="13"/>
    </row>
    <row r="66" spans="2:11">
      <c r="K66" s="14"/>
    </row>
    <row r="67" spans="2:11">
      <c r="B67" s="20"/>
      <c r="C67" s="20"/>
      <c r="D67" s="20"/>
      <c r="E67" s="20"/>
      <c r="F67" s="20"/>
      <c r="G67" s="37"/>
      <c r="H67" s="37"/>
      <c r="I67" s="20"/>
      <c r="J67" s="20"/>
      <c r="K67" s="13"/>
    </row>
  </sheetData>
  <mergeCells count="8">
    <mergeCell ref="K5:N5"/>
    <mergeCell ref="O5:R5"/>
    <mergeCell ref="S5:V5"/>
    <mergeCell ref="A11:A31"/>
    <mergeCell ref="A5:A6"/>
    <mergeCell ref="B5:B6"/>
    <mergeCell ref="C5:F5"/>
    <mergeCell ref="G5:J5"/>
  </mergeCells>
  <pageMargins left="0.15748031496062992" right="0" top="0.19685039370078741" bottom="0.19685039370078741" header="0.19685039370078741" footer="0.15748031496062992"/>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obp_toi</dc:creator>
  <cp:lastModifiedBy>Ирина В. Терехова</cp:lastModifiedBy>
  <cp:lastPrinted>2021-10-25T13:00:53Z</cp:lastPrinted>
  <dcterms:created xsi:type="dcterms:W3CDTF">2015-12-02T13:07:38Z</dcterms:created>
  <dcterms:modified xsi:type="dcterms:W3CDTF">2021-10-26T08:34:45Z</dcterms:modified>
</cp:coreProperties>
</file>