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5840" tabRatio="500"/>
  </bookViews>
  <sheets>
    <sheet name="расчет " sheetId="2" r:id="rId1"/>
    <sheet name="Лист1" sheetId="3" r:id="rId2"/>
  </sheets>
  <externalReferences>
    <externalReference r:id="rId3"/>
  </externalReferences>
  <definedNames>
    <definedName name="_xlnm.Print_Titles" localSheetId="0">'расчет '!$C:$C,'расчет '!$8:$9</definedName>
    <definedName name="_xlnm.Print_Area" localSheetId="0">'расчет '!$A$1:$BZ$350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Z347" i="2"/>
  <c r="BZ343"/>
  <c r="BZ339"/>
  <c r="BZ335"/>
  <c r="BZ328"/>
  <c r="BZ324"/>
  <c r="BZ318"/>
  <c r="BZ313"/>
  <c r="BZ296"/>
  <c r="BZ288" s="1"/>
  <c r="BZ292"/>
  <c r="BZ283"/>
  <c r="BZ279"/>
  <c r="BZ275"/>
  <c r="BZ260"/>
  <c r="BZ256"/>
  <c r="BZ241"/>
  <c r="BZ237"/>
  <c r="BZ231"/>
  <c r="BZ227"/>
  <c r="BZ221"/>
  <c r="BZ202"/>
  <c r="BZ177"/>
  <c r="BZ173"/>
  <c r="BZ164"/>
  <c r="BZ159"/>
  <c r="BZ143"/>
  <c r="BZ139"/>
  <c r="BZ133"/>
  <c r="BZ129"/>
  <c r="BZ123"/>
  <c r="BZ119"/>
  <c r="BZ105"/>
  <c r="BZ101"/>
  <c r="BZ93"/>
  <c r="BZ88"/>
  <c r="BZ82"/>
  <c r="BZ78"/>
  <c r="BZ62"/>
  <c r="BZ54"/>
  <c r="BZ50"/>
  <c r="BZ43"/>
  <c r="BZ39"/>
  <c r="BZ23"/>
  <c r="BZ19"/>
  <c r="BZ15"/>
  <c r="BZ11"/>
  <c r="BX11"/>
  <c r="BZ358"/>
  <c r="BW353"/>
  <c r="BW352"/>
  <c r="BW351"/>
  <c r="BD351"/>
  <c r="BC351"/>
  <c r="R351"/>
  <c r="N351"/>
  <c r="J351"/>
  <c r="F351"/>
  <c r="BU350"/>
  <c r="BX349"/>
  <c r="BW349"/>
  <c r="AT349"/>
  <c r="AP349"/>
  <c r="J349"/>
  <c r="F349"/>
  <c r="BX348"/>
  <c r="BW348"/>
  <c r="AT348"/>
  <c r="AP348"/>
  <c r="J348"/>
  <c r="F348"/>
  <c r="BX347"/>
  <c r="BW347"/>
  <c r="BS347"/>
  <c r="BR347"/>
  <c r="BQ347"/>
  <c r="BF347"/>
  <c r="BE347"/>
  <c r="BC347"/>
  <c r="BB347"/>
  <c r="AX347"/>
  <c r="AT347"/>
  <c r="AP347"/>
  <c r="AL347"/>
  <c r="AH347"/>
  <c r="AD347"/>
  <c r="Z347"/>
  <c r="V347"/>
  <c r="R347"/>
  <c r="N347"/>
  <c r="J347"/>
  <c r="F347"/>
  <c r="BX346"/>
  <c r="BZ346" s="1"/>
  <c r="BW346"/>
  <c r="BS346"/>
  <c r="BR346"/>
  <c r="BQ346"/>
  <c r="BF346"/>
  <c r="BE346"/>
  <c r="BC346"/>
  <c r="BB346"/>
  <c r="AX346"/>
  <c r="AT346"/>
  <c r="AP346"/>
  <c r="AL346"/>
  <c r="AH346"/>
  <c r="AD346"/>
  <c r="Z346"/>
  <c r="V346"/>
  <c r="R346"/>
  <c r="N346"/>
  <c r="J346"/>
  <c r="F346"/>
  <c r="BX345"/>
  <c r="BZ345" s="1"/>
  <c r="BW345"/>
  <c r="BS345"/>
  <c r="BR345"/>
  <c r="BQ345"/>
  <c r="BF345"/>
  <c r="BE345"/>
  <c r="BC345"/>
  <c r="BB345"/>
  <c r="AX345"/>
  <c r="AT345"/>
  <c r="AP345"/>
  <c r="AL345"/>
  <c r="AH345"/>
  <c r="AD345"/>
  <c r="Z345"/>
  <c r="V345"/>
  <c r="R345"/>
  <c r="N345"/>
  <c r="J345"/>
  <c r="F345"/>
  <c r="BX344"/>
  <c r="BZ344" s="1"/>
  <c r="BW344"/>
  <c r="BS344"/>
  <c r="BR344"/>
  <c r="BQ344"/>
  <c r="BF344"/>
  <c r="BE344"/>
  <c r="BC344"/>
  <c r="BB344"/>
  <c r="AX344"/>
  <c r="AT344"/>
  <c r="AP344"/>
  <c r="AL344"/>
  <c r="AH344"/>
  <c r="AD344"/>
  <c r="Z344"/>
  <c r="V344"/>
  <c r="R344"/>
  <c r="N344"/>
  <c r="J344"/>
  <c r="BD344" s="1"/>
  <c r="BV344" s="1"/>
  <c r="F344"/>
  <c r="BX343"/>
  <c r="BW343"/>
  <c r="BS343"/>
  <c r="BR343"/>
  <c r="BQ343"/>
  <c r="BF343"/>
  <c r="BE343"/>
  <c r="BC343"/>
  <c r="BB343"/>
  <c r="AX343"/>
  <c r="AT343"/>
  <c r="AP343"/>
  <c r="AL343"/>
  <c r="AH343"/>
  <c r="AD343"/>
  <c r="Z343"/>
  <c r="V343"/>
  <c r="R343"/>
  <c r="N343"/>
  <c r="J343"/>
  <c r="F343"/>
  <c r="BX342"/>
  <c r="BZ342" s="1"/>
  <c r="BW342"/>
  <c r="BS342"/>
  <c r="BR342"/>
  <c r="BQ342"/>
  <c r="BF342"/>
  <c r="BE342"/>
  <c r="BC342"/>
  <c r="BB342"/>
  <c r="AX342"/>
  <c r="AT342"/>
  <c r="AP342"/>
  <c r="AL342"/>
  <c r="AH342"/>
  <c r="AD342"/>
  <c r="Z342"/>
  <c r="V342"/>
  <c r="R342"/>
  <c r="N342"/>
  <c r="J342"/>
  <c r="F342"/>
  <c r="BX341"/>
  <c r="BZ341" s="1"/>
  <c r="BW341"/>
  <c r="BS341"/>
  <c r="BR341"/>
  <c r="BQ341"/>
  <c r="BF341"/>
  <c r="BE341"/>
  <c r="BC341"/>
  <c r="BB341"/>
  <c r="AX341"/>
  <c r="AT341"/>
  <c r="AP341"/>
  <c r="AL341"/>
  <c r="AH341"/>
  <c r="AD341"/>
  <c r="Z341"/>
  <c r="V341"/>
  <c r="R341"/>
  <c r="N341"/>
  <c r="J341"/>
  <c r="F341"/>
  <c r="BX340"/>
  <c r="BZ340" s="1"/>
  <c r="BW340"/>
  <c r="BS340"/>
  <c r="BR340"/>
  <c r="BQ340"/>
  <c r="BF340"/>
  <c r="BE340"/>
  <c r="BC340"/>
  <c r="BB340"/>
  <c r="AX340"/>
  <c r="AT340"/>
  <c r="AP340"/>
  <c r="AL340"/>
  <c r="AH340"/>
  <c r="AD340"/>
  <c r="Z340"/>
  <c r="V340"/>
  <c r="R340"/>
  <c r="N340"/>
  <c r="J340"/>
  <c r="BD340" s="1"/>
  <c r="BV340" s="1"/>
  <c r="F340"/>
  <c r="BX339"/>
  <c r="BW339"/>
  <c r="BS339"/>
  <c r="BR339"/>
  <c r="BQ339"/>
  <c r="BF339"/>
  <c r="BE339"/>
  <c r="BC339"/>
  <c r="BB339"/>
  <c r="AX339"/>
  <c r="AT339"/>
  <c r="AP339"/>
  <c r="AL339"/>
  <c r="AH339"/>
  <c r="AD339"/>
  <c r="Z339"/>
  <c r="V339"/>
  <c r="R339"/>
  <c r="N339"/>
  <c r="J339"/>
  <c r="F339"/>
  <c r="BX338"/>
  <c r="BZ338" s="1"/>
  <c r="BW338"/>
  <c r="BS338"/>
  <c r="BR338"/>
  <c r="BQ338"/>
  <c r="BF338"/>
  <c r="BE338"/>
  <c r="BC338"/>
  <c r="BB338"/>
  <c r="N338"/>
  <c r="BX337"/>
  <c r="BZ337" s="1"/>
  <c r="BW337"/>
  <c r="BS337"/>
  <c r="BR337"/>
  <c r="BQ337"/>
  <c r="BF337"/>
  <c r="BE337"/>
  <c r="BE330" s="1"/>
  <c r="BC337"/>
  <c r="BB337"/>
  <c r="AX337"/>
  <c r="AT337"/>
  <c r="AP337"/>
  <c r="AL337"/>
  <c r="AH337"/>
  <c r="AD337"/>
  <c r="Z337"/>
  <c r="V337"/>
  <c r="R337"/>
  <c r="N337"/>
  <c r="BD337" s="1"/>
  <c r="BV337" s="1"/>
  <c r="J337"/>
  <c r="F337"/>
  <c r="BX336"/>
  <c r="BZ336" s="1"/>
  <c r="BW336"/>
  <c r="BS336"/>
  <c r="BR336"/>
  <c r="BQ336"/>
  <c r="BF336"/>
  <c r="BE336"/>
  <c r="BC336"/>
  <c r="BB336"/>
  <c r="AX336"/>
  <c r="AT336"/>
  <c r="AP336"/>
  <c r="AL336"/>
  <c r="AH336"/>
  <c r="AD336"/>
  <c r="Z336"/>
  <c r="V336"/>
  <c r="R336"/>
  <c r="J336"/>
  <c r="F336"/>
  <c r="BX335"/>
  <c r="BW335"/>
  <c r="BS335"/>
  <c r="BR335"/>
  <c r="BQ335"/>
  <c r="BF335"/>
  <c r="BE335"/>
  <c r="BC335"/>
  <c r="BB335"/>
  <c r="AX335"/>
  <c r="AT335"/>
  <c r="AP335"/>
  <c r="AL335"/>
  <c r="AH335"/>
  <c r="AD335"/>
  <c r="Z335"/>
  <c r="V335"/>
  <c r="R335"/>
  <c r="N335"/>
  <c r="J335"/>
  <c r="F335"/>
  <c r="BX334"/>
  <c r="BZ334" s="1"/>
  <c r="BW334"/>
  <c r="BS334"/>
  <c r="BR334"/>
  <c r="BQ334"/>
  <c r="BF334"/>
  <c r="BE334"/>
  <c r="BC334"/>
  <c r="BB334"/>
  <c r="AX334"/>
  <c r="AT334"/>
  <c r="AP334"/>
  <c r="AL334"/>
  <c r="AH334"/>
  <c r="AD334"/>
  <c r="Z334"/>
  <c r="V334"/>
  <c r="R334"/>
  <c r="N334"/>
  <c r="J334"/>
  <c r="F334"/>
  <c r="BX333"/>
  <c r="BZ333" s="1"/>
  <c r="BW333"/>
  <c r="BS333"/>
  <c r="BR333"/>
  <c r="BQ333"/>
  <c r="BF333"/>
  <c r="BE333"/>
  <c r="BC333"/>
  <c r="BB333"/>
  <c r="AX333"/>
  <c r="AT333"/>
  <c r="AP333"/>
  <c r="AL333"/>
  <c r="AH333"/>
  <c r="AD333"/>
  <c r="Z333"/>
  <c r="V333"/>
  <c r="R333"/>
  <c r="J333"/>
  <c r="F333"/>
  <c r="BD333" s="1"/>
  <c r="BV333" s="1"/>
  <c r="BX332"/>
  <c r="BZ332" s="1"/>
  <c r="BZ330" s="1"/>
  <c r="BW332"/>
  <c r="BS332"/>
  <c r="BR332"/>
  <c r="BQ332"/>
  <c r="BF332"/>
  <c r="BE332"/>
  <c r="BC332"/>
  <c r="BB332"/>
  <c r="AX332"/>
  <c r="AT332"/>
  <c r="AP332"/>
  <c r="AP330" s="1"/>
  <c r="AL332"/>
  <c r="AH332"/>
  <c r="AD332"/>
  <c r="Z332"/>
  <c r="Z330" s="1"/>
  <c r="V332"/>
  <c r="R332"/>
  <c r="N332"/>
  <c r="J332"/>
  <c r="J330" s="1"/>
  <c r="F332"/>
  <c r="BW331"/>
  <c r="BV331"/>
  <c r="BR331"/>
  <c r="BQ331"/>
  <c r="BW330"/>
  <c r="BP330"/>
  <c r="BO330"/>
  <c r="BS330" s="1"/>
  <c r="BN330"/>
  <c r="BM330"/>
  <c r="BL330"/>
  <c r="BK330"/>
  <c r="BJ330"/>
  <c r="BI330"/>
  <c r="BH330"/>
  <c r="BG330"/>
  <c r="BA330"/>
  <c r="AZ330"/>
  <c r="AY330"/>
  <c r="AW330"/>
  <c r="AV330"/>
  <c r="AU330"/>
  <c r="AS330"/>
  <c r="AR330"/>
  <c r="AQ330"/>
  <c r="AO330"/>
  <c r="AN330"/>
  <c r="AM330"/>
  <c r="AK330"/>
  <c r="AJ330"/>
  <c r="AI330"/>
  <c r="AG330"/>
  <c r="AF330"/>
  <c r="AE330"/>
  <c r="AC330"/>
  <c r="AB330"/>
  <c r="AA330"/>
  <c r="Y330"/>
  <c r="X330"/>
  <c r="W330"/>
  <c r="U330"/>
  <c r="T330"/>
  <c r="S330"/>
  <c r="Q330"/>
  <c r="P330"/>
  <c r="O330"/>
  <c r="M330"/>
  <c r="L330"/>
  <c r="K330"/>
  <c r="I330"/>
  <c r="H330"/>
  <c r="G330"/>
  <c r="E330"/>
  <c r="BX328"/>
  <c r="BW328"/>
  <c r="BS328"/>
  <c r="BR328"/>
  <c r="BQ328"/>
  <c r="BF328"/>
  <c r="BE328"/>
  <c r="BC328"/>
  <c r="BB328"/>
  <c r="AX328"/>
  <c r="AT328"/>
  <c r="AP328"/>
  <c r="AL328"/>
  <c r="AH328"/>
  <c r="AD328"/>
  <c r="Z328"/>
  <c r="V328"/>
  <c r="R328"/>
  <c r="N328"/>
  <c r="J328"/>
  <c r="F328"/>
  <c r="BX327"/>
  <c r="BZ327" s="1"/>
  <c r="BW327"/>
  <c r="BS327"/>
  <c r="BR327"/>
  <c r="BQ327"/>
  <c r="BF327"/>
  <c r="BE327"/>
  <c r="BC327"/>
  <c r="BB327"/>
  <c r="AX327"/>
  <c r="AT327"/>
  <c r="AP327"/>
  <c r="AL327"/>
  <c r="AH327"/>
  <c r="AD327"/>
  <c r="Z327"/>
  <c r="V327"/>
  <c r="R327"/>
  <c r="N327"/>
  <c r="J327"/>
  <c r="F327"/>
  <c r="BX326"/>
  <c r="BZ326" s="1"/>
  <c r="BW326"/>
  <c r="BS326"/>
  <c r="BR326"/>
  <c r="BQ326"/>
  <c r="BF326"/>
  <c r="BE326"/>
  <c r="BC326"/>
  <c r="BB326"/>
  <c r="AX326"/>
  <c r="AT326"/>
  <c r="AP326"/>
  <c r="AL326"/>
  <c r="AH326"/>
  <c r="AD326"/>
  <c r="Z326"/>
  <c r="V326"/>
  <c r="R326"/>
  <c r="N326"/>
  <c r="J326"/>
  <c r="F326"/>
  <c r="BX325"/>
  <c r="BZ325" s="1"/>
  <c r="BW325"/>
  <c r="BS325"/>
  <c r="BR325"/>
  <c r="BQ325"/>
  <c r="BF325"/>
  <c r="BE325"/>
  <c r="BC325"/>
  <c r="BB325"/>
  <c r="AX325"/>
  <c r="AT325"/>
  <c r="AP325"/>
  <c r="AL325"/>
  <c r="AH325"/>
  <c r="AD325"/>
  <c r="Z325"/>
  <c r="V325"/>
  <c r="R325"/>
  <c r="N325"/>
  <c r="BD325" s="1"/>
  <c r="BV325" s="1"/>
  <c r="J325"/>
  <c r="F325"/>
  <c r="BX324"/>
  <c r="BW324"/>
  <c r="BS324"/>
  <c r="BR324"/>
  <c r="BQ324"/>
  <c r="BF324"/>
  <c r="BE324"/>
  <c r="BC324"/>
  <c r="BB324"/>
  <c r="AX324"/>
  <c r="AT324"/>
  <c r="AP324"/>
  <c r="AL324"/>
  <c r="AH324"/>
  <c r="AD324"/>
  <c r="Z324"/>
  <c r="V324"/>
  <c r="R324"/>
  <c r="N324"/>
  <c r="J324"/>
  <c r="F324"/>
  <c r="BX323"/>
  <c r="BZ323" s="1"/>
  <c r="BW323"/>
  <c r="BS323"/>
  <c r="BR323"/>
  <c r="BQ323"/>
  <c r="BF323"/>
  <c r="BE323"/>
  <c r="BC323"/>
  <c r="BB323"/>
  <c r="AX323"/>
  <c r="AT323"/>
  <c r="AP323"/>
  <c r="AL323"/>
  <c r="AH323"/>
  <c r="AD323"/>
  <c r="Z323"/>
  <c r="V323"/>
  <c r="R323"/>
  <c r="N323"/>
  <c r="J323"/>
  <c r="F323"/>
  <c r="BX322"/>
  <c r="BW322"/>
  <c r="BS322"/>
  <c r="BR322"/>
  <c r="BQ322"/>
  <c r="BF322"/>
  <c r="BE322"/>
  <c r="BC322"/>
  <c r="BB322"/>
  <c r="AX322"/>
  <c r="AT322"/>
  <c r="AP322"/>
  <c r="AL322"/>
  <c r="AH322"/>
  <c r="AD322"/>
  <c r="Z322"/>
  <c r="V322"/>
  <c r="V320" s="1"/>
  <c r="R322"/>
  <c r="N322"/>
  <c r="J322"/>
  <c r="F322"/>
  <c r="BX321"/>
  <c r="BZ321" s="1"/>
  <c r="BW321"/>
  <c r="BS321"/>
  <c r="BR321"/>
  <c r="BQ321"/>
  <c r="BF321"/>
  <c r="BE321"/>
  <c r="BE320" s="1"/>
  <c r="BC321"/>
  <c r="BB321"/>
  <c r="AX321"/>
  <c r="AT321"/>
  <c r="AP321"/>
  <c r="AL321"/>
  <c r="AH321"/>
  <c r="AD321"/>
  <c r="AD320" s="1"/>
  <c r="Z321"/>
  <c r="Z320" s="1"/>
  <c r="V321"/>
  <c r="R321"/>
  <c r="N321"/>
  <c r="J321"/>
  <c r="F321"/>
  <c r="BW320"/>
  <c r="BQ320"/>
  <c r="BP320"/>
  <c r="BO320"/>
  <c r="BN320"/>
  <c r="BM320"/>
  <c r="BL320"/>
  <c r="BK320"/>
  <c r="BJ320"/>
  <c r="BI320"/>
  <c r="BH320"/>
  <c r="BG320"/>
  <c r="BF320"/>
  <c r="BC320"/>
  <c r="BA320"/>
  <c r="AZ320"/>
  <c r="AY320"/>
  <c r="AW320"/>
  <c r="AV320"/>
  <c r="AU320"/>
  <c r="AT320"/>
  <c r="AS320"/>
  <c r="AR320"/>
  <c r="AQ320"/>
  <c r="AP320"/>
  <c r="AO320"/>
  <c r="AN320"/>
  <c r="AM320"/>
  <c r="AL320"/>
  <c r="AK320"/>
  <c r="AJ320"/>
  <c r="AI320"/>
  <c r="AG320"/>
  <c r="AF320"/>
  <c r="AE320"/>
  <c r="AC320"/>
  <c r="AB320"/>
  <c r="AA320"/>
  <c r="Y320"/>
  <c r="X320"/>
  <c r="W320"/>
  <c r="U320"/>
  <c r="T320"/>
  <c r="S320"/>
  <c r="Q320"/>
  <c r="P320"/>
  <c r="O320"/>
  <c r="M320"/>
  <c r="L320"/>
  <c r="K320"/>
  <c r="I320"/>
  <c r="H320"/>
  <c r="G320"/>
  <c r="E320"/>
  <c r="BX319"/>
  <c r="BZ319" s="1"/>
  <c r="BW319"/>
  <c r="BS319"/>
  <c r="BR319"/>
  <c r="BQ319"/>
  <c r="BF319"/>
  <c r="BE319"/>
  <c r="BC319"/>
  <c r="BB319"/>
  <c r="AX319"/>
  <c r="AT319"/>
  <c r="AP319"/>
  <c r="AL319"/>
  <c r="AH319"/>
  <c r="AD319"/>
  <c r="Z319"/>
  <c r="V319"/>
  <c r="R319"/>
  <c r="N319"/>
  <c r="J319"/>
  <c r="F319"/>
  <c r="BX318"/>
  <c r="BW318"/>
  <c r="BS318"/>
  <c r="BR318"/>
  <c r="BQ318"/>
  <c r="BF318"/>
  <c r="BE318"/>
  <c r="BC318"/>
  <c r="BB318"/>
  <c r="AX318"/>
  <c r="AT318"/>
  <c r="AP318"/>
  <c r="AL318"/>
  <c r="AH318"/>
  <c r="AD318"/>
  <c r="Z318"/>
  <c r="V318"/>
  <c r="R318"/>
  <c r="N318"/>
  <c r="BD318" s="1"/>
  <c r="BV318" s="1"/>
  <c r="J318"/>
  <c r="F318"/>
  <c r="BX317"/>
  <c r="BZ317" s="1"/>
  <c r="BW317"/>
  <c r="BS317"/>
  <c r="BR317"/>
  <c r="BQ317"/>
  <c r="BF317"/>
  <c r="BE317"/>
  <c r="BC317"/>
  <c r="BB317"/>
  <c r="AX317"/>
  <c r="AT317"/>
  <c r="AP317"/>
  <c r="AL317"/>
  <c r="AH317"/>
  <c r="AD317"/>
  <c r="Z317"/>
  <c r="V317"/>
  <c r="R317"/>
  <c r="N317"/>
  <c r="J317"/>
  <c r="F317"/>
  <c r="BX316"/>
  <c r="BZ316" s="1"/>
  <c r="BW316"/>
  <c r="BS316"/>
  <c r="BR316"/>
  <c r="BQ316"/>
  <c r="BF316"/>
  <c r="BE316"/>
  <c r="BC316"/>
  <c r="BB316"/>
  <c r="AX316"/>
  <c r="AT316"/>
  <c r="AP316"/>
  <c r="AL316"/>
  <c r="AH316"/>
  <c r="AD316"/>
  <c r="Z316"/>
  <c r="V316"/>
  <c r="R316"/>
  <c r="N316"/>
  <c r="J316"/>
  <c r="F316"/>
  <c r="BX315"/>
  <c r="BZ315" s="1"/>
  <c r="BW315"/>
  <c r="BS315"/>
  <c r="BR315"/>
  <c r="BQ315"/>
  <c r="BF315"/>
  <c r="BE315"/>
  <c r="BC315"/>
  <c r="BB315"/>
  <c r="AX315"/>
  <c r="AT315"/>
  <c r="AP315"/>
  <c r="AL315"/>
  <c r="AH315"/>
  <c r="AD315"/>
  <c r="Z315"/>
  <c r="V315"/>
  <c r="R315"/>
  <c r="N315"/>
  <c r="J315"/>
  <c r="F315"/>
  <c r="BX314"/>
  <c r="BW314"/>
  <c r="BS314"/>
  <c r="BR314"/>
  <c r="BQ314"/>
  <c r="BF314"/>
  <c r="BE314"/>
  <c r="BC314"/>
  <c r="BB314"/>
  <c r="AX314"/>
  <c r="AT314"/>
  <c r="AP314"/>
  <c r="AP310" s="1"/>
  <c r="AL314"/>
  <c r="AH314"/>
  <c r="AD314"/>
  <c r="Z314"/>
  <c r="Z310" s="1"/>
  <c r="V314"/>
  <c r="R314"/>
  <c r="N314"/>
  <c r="BD314" s="1"/>
  <c r="BV314" s="1"/>
  <c r="J314"/>
  <c r="J310" s="1"/>
  <c r="F314"/>
  <c r="BX313"/>
  <c r="BW313"/>
  <c r="BS313"/>
  <c r="BR313"/>
  <c r="BQ313"/>
  <c r="BF313"/>
  <c r="BE313"/>
  <c r="BE310" s="1"/>
  <c r="BC313"/>
  <c r="BB313"/>
  <c r="AX313"/>
  <c r="AT313"/>
  <c r="AT310" s="1"/>
  <c r="AP313"/>
  <c r="AL313"/>
  <c r="AH313"/>
  <c r="AD313"/>
  <c r="AD310" s="1"/>
  <c r="Z313"/>
  <c r="V313"/>
  <c r="R313"/>
  <c r="N313"/>
  <c r="J313"/>
  <c r="F313"/>
  <c r="BX312"/>
  <c r="BZ312" s="1"/>
  <c r="BZ310" s="1"/>
  <c r="BW312"/>
  <c r="BS312"/>
  <c r="BR312"/>
  <c r="BQ312"/>
  <c r="BQ310" s="1"/>
  <c r="BF312"/>
  <c r="BE312"/>
  <c r="BC312"/>
  <c r="BB312"/>
  <c r="BB310" s="1"/>
  <c r="AX312"/>
  <c r="AX310" s="1"/>
  <c r="AT312"/>
  <c r="AP312"/>
  <c r="AL312"/>
  <c r="AL310" s="1"/>
  <c r="AH312"/>
  <c r="AH310" s="1"/>
  <c r="AD312"/>
  <c r="Z312"/>
  <c r="V312"/>
  <c r="V310" s="1"/>
  <c r="R312"/>
  <c r="R310" s="1"/>
  <c r="N312"/>
  <c r="J312"/>
  <c r="F312"/>
  <c r="F310" s="1"/>
  <c r="BW311"/>
  <c r="BV311"/>
  <c r="BR311"/>
  <c r="BQ311"/>
  <c r="BW310"/>
  <c r="BP310"/>
  <c r="BO310"/>
  <c r="BN310"/>
  <c r="BM310"/>
  <c r="BL310"/>
  <c r="BK310"/>
  <c r="BJ310"/>
  <c r="BI310"/>
  <c r="BH310"/>
  <c r="BG310"/>
  <c r="BA310"/>
  <c r="AZ310"/>
  <c r="AY310"/>
  <c r="AW310"/>
  <c r="AV310"/>
  <c r="AU310"/>
  <c r="AS310"/>
  <c r="AR310"/>
  <c r="AQ310"/>
  <c r="AO310"/>
  <c r="AN310"/>
  <c r="AM310"/>
  <c r="AK310"/>
  <c r="AJ310"/>
  <c r="AI310"/>
  <c r="AG310"/>
  <c r="AF310"/>
  <c r="AE310"/>
  <c r="AC310"/>
  <c r="AB310"/>
  <c r="AA310"/>
  <c r="Y310"/>
  <c r="X310"/>
  <c r="W310"/>
  <c r="U310"/>
  <c r="T310"/>
  <c r="S310"/>
  <c r="Q310"/>
  <c r="P310"/>
  <c r="O310"/>
  <c r="M310"/>
  <c r="L310"/>
  <c r="K310"/>
  <c r="I310"/>
  <c r="H310"/>
  <c r="G310"/>
  <c r="E310"/>
  <c r="BX308"/>
  <c r="BZ308" s="1"/>
  <c r="BW308"/>
  <c r="BS308"/>
  <c r="BR308"/>
  <c r="BQ308"/>
  <c r="BF308"/>
  <c r="BE308"/>
  <c r="BC308"/>
  <c r="BB308"/>
  <c r="AX308"/>
  <c r="AT308"/>
  <c r="AP308"/>
  <c r="AL308"/>
  <c r="AH308"/>
  <c r="AD308"/>
  <c r="Z308"/>
  <c r="V308"/>
  <c r="R308"/>
  <c r="N308"/>
  <c r="J308"/>
  <c r="F308"/>
  <c r="BX307"/>
  <c r="BZ307" s="1"/>
  <c r="BW307"/>
  <c r="BS307"/>
  <c r="BR307"/>
  <c r="BQ307"/>
  <c r="BF307"/>
  <c r="BE307"/>
  <c r="BC307"/>
  <c r="BB307"/>
  <c r="AX307"/>
  <c r="AT307"/>
  <c r="AP307"/>
  <c r="AL307"/>
  <c r="AH307"/>
  <c r="AD307"/>
  <c r="Z307"/>
  <c r="V307"/>
  <c r="R307"/>
  <c r="N307"/>
  <c r="J307"/>
  <c r="F307"/>
  <c r="BD307" s="1"/>
  <c r="BV307" s="1"/>
  <c r="BX306"/>
  <c r="BZ306" s="1"/>
  <c r="BW306"/>
  <c r="BS306"/>
  <c r="BR306"/>
  <c r="BQ306"/>
  <c r="BF306"/>
  <c r="BE306"/>
  <c r="BC306"/>
  <c r="BB306"/>
  <c r="AX306"/>
  <c r="AT306"/>
  <c r="AP306"/>
  <c r="AL306"/>
  <c r="AH306"/>
  <c r="AD306"/>
  <c r="Z306"/>
  <c r="V306"/>
  <c r="R306"/>
  <c r="N306"/>
  <c r="J306"/>
  <c r="F306"/>
  <c r="BX305"/>
  <c r="BZ305" s="1"/>
  <c r="BW305"/>
  <c r="BS305"/>
  <c r="BR305"/>
  <c r="BQ305"/>
  <c r="BF305"/>
  <c r="BE305"/>
  <c r="BC305"/>
  <c r="BB305"/>
  <c r="AX305"/>
  <c r="AT305"/>
  <c r="AP305"/>
  <c r="AL305"/>
  <c r="AH305"/>
  <c r="AD305"/>
  <c r="Z305"/>
  <c r="V305"/>
  <c r="R305"/>
  <c r="N305"/>
  <c r="J305"/>
  <c r="F305"/>
  <c r="BX304"/>
  <c r="BZ304" s="1"/>
  <c r="BW304"/>
  <c r="BS304"/>
  <c r="BR304"/>
  <c r="BQ304"/>
  <c r="BF304"/>
  <c r="BE304"/>
  <c r="BC304"/>
  <c r="BB304"/>
  <c r="AX304"/>
  <c r="AT304"/>
  <c r="AP304"/>
  <c r="AL304"/>
  <c r="AH304"/>
  <c r="AD304"/>
  <c r="Z304"/>
  <c r="V304"/>
  <c r="R304"/>
  <c r="N304"/>
  <c r="J304"/>
  <c r="F304"/>
  <c r="BX303"/>
  <c r="BZ303" s="1"/>
  <c r="BW303"/>
  <c r="BS303"/>
  <c r="BR303"/>
  <c r="BQ303"/>
  <c r="BF303"/>
  <c r="BE303"/>
  <c r="BC303"/>
  <c r="BB303"/>
  <c r="AX303"/>
  <c r="AT303"/>
  <c r="AP303"/>
  <c r="AL303"/>
  <c r="AH303"/>
  <c r="AD303"/>
  <c r="Z303"/>
  <c r="V303"/>
  <c r="R303"/>
  <c r="N303"/>
  <c r="J303"/>
  <c r="F303"/>
  <c r="BD303" s="1"/>
  <c r="BV303" s="1"/>
  <c r="BX302"/>
  <c r="BZ302" s="1"/>
  <c r="BW302"/>
  <c r="BS302"/>
  <c r="BR302"/>
  <c r="BQ302"/>
  <c r="BF302"/>
  <c r="BE302"/>
  <c r="BC302"/>
  <c r="BB302"/>
  <c r="AX302"/>
  <c r="AT302"/>
  <c r="AP302"/>
  <c r="AL302"/>
  <c r="AH302"/>
  <c r="AD302"/>
  <c r="Z302"/>
  <c r="V302"/>
  <c r="R302"/>
  <c r="N302"/>
  <c r="J302"/>
  <c r="F302"/>
  <c r="BX301"/>
  <c r="BZ301" s="1"/>
  <c r="BW301"/>
  <c r="BS301"/>
  <c r="BR301"/>
  <c r="BQ301"/>
  <c r="BF301"/>
  <c r="BE301"/>
  <c r="BC301"/>
  <c r="BB301"/>
  <c r="AX301"/>
  <c r="AT301"/>
  <c r="AP301"/>
  <c r="AL301"/>
  <c r="AH301"/>
  <c r="AD301"/>
  <c r="Z301"/>
  <c r="V301"/>
  <c r="R301"/>
  <c r="N301"/>
  <c r="J301"/>
  <c r="F301"/>
  <c r="BX300"/>
  <c r="BZ300" s="1"/>
  <c r="BW300"/>
  <c r="BS300"/>
  <c r="BR300"/>
  <c r="BQ300"/>
  <c r="BF300"/>
  <c r="BE300"/>
  <c r="BC300"/>
  <c r="BB300"/>
  <c r="AX300"/>
  <c r="AT300"/>
  <c r="AP300"/>
  <c r="AL300"/>
  <c r="AH300"/>
  <c r="AD300"/>
  <c r="Z300"/>
  <c r="V300"/>
  <c r="R300"/>
  <c r="N300"/>
  <c r="J300"/>
  <c r="F300"/>
  <c r="BX299"/>
  <c r="BW299"/>
  <c r="BS299"/>
  <c r="BR299"/>
  <c r="BQ299"/>
  <c r="BQ297" s="1"/>
  <c r="BF299"/>
  <c r="BE299"/>
  <c r="BC299"/>
  <c r="BB299"/>
  <c r="AX299"/>
  <c r="AT299"/>
  <c r="AP299"/>
  <c r="AL299"/>
  <c r="AH299"/>
  <c r="AD299"/>
  <c r="Z299"/>
  <c r="V299"/>
  <c r="R299"/>
  <c r="N299"/>
  <c r="J299"/>
  <c r="F299"/>
  <c r="BD299" s="1"/>
  <c r="BW298"/>
  <c r="BV298"/>
  <c r="BS298"/>
  <c r="BR298"/>
  <c r="BQ298"/>
  <c r="BW297"/>
  <c r="BR297"/>
  <c r="BP297"/>
  <c r="BO297"/>
  <c r="BN297"/>
  <c r="BM297"/>
  <c r="BL297"/>
  <c r="BK297"/>
  <c r="BJ297"/>
  <c r="BI297"/>
  <c r="BH297"/>
  <c r="BG297"/>
  <c r="BE297"/>
  <c r="BB297"/>
  <c r="BA297"/>
  <c r="AZ297"/>
  <c r="AY297"/>
  <c r="AX297"/>
  <c r="AW297"/>
  <c r="AV297"/>
  <c r="AU297"/>
  <c r="AT297"/>
  <c r="AS297"/>
  <c r="AR297"/>
  <c r="AQ297"/>
  <c r="AP297"/>
  <c r="AO297"/>
  <c r="AN297"/>
  <c r="AM297"/>
  <c r="AL297"/>
  <c r="AK297"/>
  <c r="AJ297"/>
  <c r="AI297"/>
  <c r="AH297"/>
  <c r="AG297"/>
  <c r="AF297"/>
  <c r="AE297"/>
  <c r="AD297"/>
  <c r="AC297"/>
  <c r="AB297"/>
  <c r="AA297"/>
  <c r="Z297"/>
  <c r="Y297"/>
  <c r="X297"/>
  <c r="W297"/>
  <c r="V297"/>
  <c r="U297"/>
  <c r="T297"/>
  <c r="S297"/>
  <c r="R297"/>
  <c r="Q297"/>
  <c r="P297"/>
  <c r="O297"/>
  <c r="N297"/>
  <c r="M297"/>
  <c r="L297"/>
  <c r="K297"/>
  <c r="J297"/>
  <c r="I297"/>
  <c r="H297"/>
  <c r="G297"/>
  <c r="F297"/>
  <c r="E297"/>
  <c r="BX296"/>
  <c r="BW296"/>
  <c r="BS296"/>
  <c r="BR296"/>
  <c r="BQ296"/>
  <c r="BI296"/>
  <c r="BF296"/>
  <c r="BE296"/>
  <c r="BC296"/>
  <c r="BB296"/>
  <c r="AX296"/>
  <c r="AT296"/>
  <c r="AP296"/>
  <c r="AL296"/>
  <c r="AH296"/>
  <c r="AD296"/>
  <c r="Z296"/>
  <c r="V296"/>
  <c r="R296"/>
  <c r="N296"/>
  <c r="J296"/>
  <c r="F296"/>
  <c r="BX295"/>
  <c r="BZ295" s="1"/>
  <c r="BW295"/>
  <c r="BS295"/>
  <c r="BR295"/>
  <c r="BQ295"/>
  <c r="BI295"/>
  <c r="BF295"/>
  <c r="BE295"/>
  <c r="BC295"/>
  <c r="BB295"/>
  <c r="AX295"/>
  <c r="AT295"/>
  <c r="AP295"/>
  <c r="AL295"/>
  <c r="AH295"/>
  <c r="AD295"/>
  <c r="Z295"/>
  <c r="V295"/>
  <c r="R295"/>
  <c r="N295"/>
  <c r="BD295" s="1"/>
  <c r="BV295" s="1"/>
  <c r="J295"/>
  <c r="F295"/>
  <c r="BX294"/>
  <c r="BZ294" s="1"/>
  <c r="BW294"/>
  <c r="BS294"/>
  <c r="BR294"/>
  <c r="BQ294"/>
  <c r="BI294"/>
  <c r="BF294"/>
  <c r="BE294"/>
  <c r="BC294"/>
  <c r="BB294"/>
  <c r="AX294"/>
  <c r="AT294"/>
  <c r="AP294"/>
  <c r="AL294"/>
  <c r="AH294"/>
  <c r="AD294"/>
  <c r="Z294"/>
  <c r="V294"/>
  <c r="R294"/>
  <c r="N294"/>
  <c r="J294"/>
  <c r="F294"/>
  <c r="BD294" s="1"/>
  <c r="BV294" s="1"/>
  <c r="BX293"/>
  <c r="BZ293" s="1"/>
  <c r="BW293"/>
  <c r="BS293"/>
  <c r="BR293"/>
  <c r="BQ293"/>
  <c r="BI293"/>
  <c r="BF293"/>
  <c r="BE293"/>
  <c r="BC293"/>
  <c r="BB293"/>
  <c r="AX293"/>
  <c r="AT293"/>
  <c r="AP293"/>
  <c r="AL293"/>
  <c r="AH293"/>
  <c r="AD293"/>
  <c r="Z293"/>
  <c r="V293"/>
  <c r="R293"/>
  <c r="N293"/>
  <c r="J293"/>
  <c r="F293"/>
  <c r="BX292"/>
  <c r="BW292"/>
  <c r="BS292"/>
  <c r="BR292"/>
  <c r="BQ292"/>
  <c r="BI292"/>
  <c r="BF292"/>
  <c r="BE292"/>
  <c r="BC292"/>
  <c r="BB292"/>
  <c r="AX292"/>
  <c r="AT292"/>
  <c r="AP292"/>
  <c r="AL292"/>
  <c r="AH292"/>
  <c r="AD292"/>
  <c r="Z292"/>
  <c r="V292"/>
  <c r="R292"/>
  <c r="N292"/>
  <c r="J292"/>
  <c r="F292"/>
  <c r="BX291"/>
  <c r="BZ291" s="1"/>
  <c r="BW291"/>
  <c r="BS291"/>
  <c r="BR291"/>
  <c r="BQ291"/>
  <c r="BI291"/>
  <c r="BF291"/>
  <c r="BE291"/>
  <c r="BC291"/>
  <c r="BB291"/>
  <c r="AX291"/>
  <c r="AT291"/>
  <c r="AP291"/>
  <c r="AL291"/>
  <c r="AH291"/>
  <c r="AD291"/>
  <c r="Z291"/>
  <c r="V291"/>
  <c r="R291"/>
  <c r="N291"/>
  <c r="BD291" s="1"/>
  <c r="BV291" s="1"/>
  <c r="J291"/>
  <c r="F291"/>
  <c r="BX290"/>
  <c r="BZ290" s="1"/>
  <c r="BW290"/>
  <c r="BS290"/>
  <c r="BR290"/>
  <c r="BQ290"/>
  <c r="BI290"/>
  <c r="BF290"/>
  <c r="BE290"/>
  <c r="BC290"/>
  <c r="BB290"/>
  <c r="AX290"/>
  <c r="AX288" s="1"/>
  <c r="AT290"/>
  <c r="AP290"/>
  <c r="AL290"/>
  <c r="AH290"/>
  <c r="AH288" s="1"/>
  <c r="AD290"/>
  <c r="Z290"/>
  <c r="V290"/>
  <c r="R290"/>
  <c r="R288" s="1"/>
  <c r="N290"/>
  <c r="J290"/>
  <c r="F290"/>
  <c r="BD290" s="1"/>
  <c r="BV290" s="1"/>
  <c r="BX289"/>
  <c r="BZ289" s="1"/>
  <c r="BW289"/>
  <c r="BS289"/>
  <c r="BR289"/>
  <c r="BQ289"/>
  <c r="BI289"/>
  <c r="BF289"/>
  <c r="BE289"/>
  <c r="BE288" s="1"/>
  <c r="BC289"/>
  <c r="BC288" s="1"/>
  <c r="BB289"/>
  <c r="AX289"/>
  <c r="AT289"/>
  <c r="AP289"/>
  <c r="AP288" s="1"/>
  <c r="AL289"/>
  <c r="AH289"/>
  <c r="AD289"/>
  <c r="Z289"/>
  <c r="Z288" s="1"/>
  <c r="V289"/>
  <c r="R289"/>
  <c r="N289"/>
  <c r="J289"/>
  <c r="J288" s="1"/>
  <c r="F289"/>
  <c r="BW288"/>
  <c r="BQ288"/>
  <c r="BP288"/>
  <c r="BO288"/>
  <c r="BN288"/>
  <c r="BM288"/>
  <c r="BL288"/>
  <c r="BK288"/>
  <c r="BJ288"/>
  <c r="BH288"/>
  <c r="BG288"/>
  <c r="BA288"/>
  <c r="AZ288"/>
  <c r="AY288"/>
  <c r="AW288"/>
  <c r="AV288"/>
  <c r="AU288"/>
  <c r="AS288"/>
  <c r="AR288"/>
  <c r="AQ288"/>
  <c r="AO288"/>
  <c r="AN288"/>
  <c r="AM288"/>
  <c r="AK288"/>
  <c r="AJ288"/>
  <c r="AI288"/>
  <c r="AG288"/>
  <c r="AF288"/>
  <c r="AE288"/>
  <c r="AC288"/>
  <c r="AB288"/>
  <c r="AA288"/>
  <c r="Y288"/>
  <c r="X288"/>
  <c r="W288"/>
  <c r="U288"/>
  <c r="T288"/>
  <c r="S288"/>
  <c r="Q288"/>
  <c r="P288"/>
  <c r="O288"/>
  <c r="M288"/>
  <c r="L288"/>
  <c r="K288"/>
  <c r="I288"/>
  <c r="H288"/>
  <c r="G288"/>
  <c r="E288"/>
  <c r="BX287"/>
  <c r="BZ287" s="1"/>
  <c r="BW287"/>
  <c r="BS287"/>
  <c r="BR287"/>
  <c r="BQ287"/>
  <c r="BF287"/>
  <c r="BE287"/>
  <c r="BC287"/>
  <c r="BB287"/>
  <c r="AX287"/>
  <c r="AT287"/>
  <c r="AP287"/>
  <c r="AL287"/>
  <c r="AH287"/>
  <c r="AD287"/>
  <c r="Z287"/>
  <c r="V287"/>
  <c r="R287"/>
  <c r="N287"/>
  <c r="J287"/>
  <c r="F287"/>
  <c r="BX286"/>
  <c r="BZ286" s="1"/>
  <c r="BW286"/>
  <c r="BS286"/>
  <c r="BR286"/>
  <c r="BQ286"/>
  <c r="BF286"/>
  <c r="BE286"/>
  <c r="BC286"/>
  <c r="BB286"/>
  <c r="AX286"/>
  <c r="AT286"/>
  <c r="AP286"/>
  <c r="AL286"/>
  <c r="AH286"/>
  <c r="AD286"/>
  <c r="Z286"/>
  <c r="V286"/>
  <c r="R286"/>
  <c r="N286"/>
  <c r="J286"/>
  <c r="F286"/>
  <c r="BX285"/>
  <c r="BZ285" s="1"/>
  <c r="BW285"/>
  <c r="BS285"/>
  <c r="BR285"/>
  <c r="BQ285"/>
  <c r="BF285"/>
  <c r="BE285"/>
  <c r="BC285"/>
  <c r="BB285"/>
  <c r="AX285"/>
  <c r="AT285"/>
  <c r="AP285"/>
  <c r="AL285"/>
  <c r="AH285"/>
  <c r="AD285"/>
  <c r="Z285"/>
  <c r="V285"/>
  <c r="R285"/>
  <c r="N285"/>
  <c r="J285"/>
  <c r="F285"/>
  <c r="BD285" s="1"/>
  <c r="BV285" s="1"/>
  <c r="BX284"/>
  <c r="BZ284" s="1"/>
  <c r="BW284"/>
  <c r="BS284"/>
  <c r="BR284"/>
  <c r="BQ284"/>
  <c r="BF284"/>
  <c r="BE284"/>
  <c r="BC284"/>
  <c r="BB284"/>
  <c r="AX284"/>
  <c r="AT284"/>
  <c r="AP284"/>
  <c r="AL284"/>
  <c r="AH284"/>
  <c r="AD284"/>
  <c r="Z284"/>
  <c r="V284"/>
  <c r="R284"/>
  <c r="N284"/>
  <c r="J284"/>
  <c r="F284"/>
  <c r="BX283"/>
  <c r="BW283"/>
  <c r="BS283"/>
  <c r="BR283"/>
  <c r="BQ283"/>
  <c r="BF283"/>
  <c r="BE283"/>
  <c r="BC283"/>
  <c r="BB283"/>
  <c r="AX283"/>
  <c r="AT283"/>
  <c r="AP283"/>
  <c r="AL283"/>
  <c r="AH283"/>
  <c r="AD283"/>
  <c r="Z283"/>
  <c r="V283"/>
  <c r="R283"/>
  <c r="N283"/>
  <c r="J283"/>
  <c r="F283"/>
  <c r="BX282"/>
  <c r="BZ282" s="1"/>
  <c r="BW282"/>
  <c r="BS282"/>
  <c r="BR282"/>
  <c r="BQ282"/>
  <c r="BF282"/>
  <c r="BE282"/>
  <c r="BC282"/>
  <c r="BB282"/>
  <c r="AX282"/>
  <c r="AT282"/>
  <c r="AP282"/>
  <c r="AL282"/>
  <c r="AH282"/>
  <c r="AD282"/>
  <c r="Z282"/>
  <c r="V282"/>
  <c r="R282"/>
  <c r="N282"/>
  <c r="J282"/>
  <c r="F282"/>
  <c r="BD282" s="1"/>
  <c r="BV282" s="1"/>
  <c r="BX281"/>
  <c r="BZ281" s="1"/>
  <c r="BW281"/>
  <c r="BS281"/>
  <c r="BR281"/>
  <c r="BQ281"/>
  <c r="BF281"/>
  <c r="BE281"/>
  <c r="BC281"/>
  <c r="BB281"/>
  <c r="AX281"/>
  <c r="AT281"/>
  <c r="AP281"/>
  <c r="AL281"/>
  <c r="AH281"/>
  <c r="AD281"/>
  <c r="Z281"/>
  <c r="V281"/>
  <c r="R281"/>
  <c r="N281"/>
  <c r="J281"/>
  <c r="F281"/>
  <c r="BX280"/>
  <c r="BZ280" s="1"/>
  <c r="BW280"/>
  <c r="BS280"/>
  <c r="BR280"/>
  <c r="BQ280"/>
  <c r="BF280"/>
  <c r="BE280"/>
  <c r="BC280"/>
  <c r="BB280"/>
  <c r="AX280"/>
  <c r="AT280"/>
  <c r="AP280"/>
  <c r="AL280"/>
  <c r="AH280"/>
  <c r="AD280"/>
  <c r="Z280"/>
  <c r="V280"/>
  <c r="R280"/>
  <c r="N280"/>
  <c r="J280"/>
  <c r="F280"/>
  <c r="BX279"/>
  <c r="BW279"/>
  <c r="BS279"/>
  <c r="BR279"/>
  <c r="BQ279"/>
  <c r="BF279"/>
  <c r="BE279"/>
  <c r="BC279"/>
  <c r="BB279"/>
  <c r="AX279"/>
  <c r="AT279"/>
  <c r="AP279"/>
  <c r="AL279"/>
  <c r="AH279"/>
  <c r="AD279"/>
  <c r="Z279"/>
  <c r="V279"/>
  <c r="R279"/>
  <c r="N279"/>
  <c r="J279"/>
  <c r="F279"/>
  <c r="BX278"/>
  <c r="BZ278" s="1"/>
  <c r="BW278"/>
  <c r="BS278"/>
  <c r="BR278"/>
  <c r="BQ278"/>
  <c r="BF278"/>
  <c r="BE278"/>
  <c r="BC278"/>
  <c r="BB278"/>
  <c r="AX278"/>
  <c r="AT278"/>
  <c r="AP278"/>
  <c r="AL278"/>
  <c r="AH278"/>
  <c r="AD278"/>
  <c r="Z278"/>
  <c r="V278"/>
  <c r="R278"/>
  <c r="N278"/>
  <c r="J278"/>
  <c r="F278"/>
  <c r="BX277"/>
  <c r="BZ277" s="1"/>
  <c r="BW277"/>
  <c r="BS277"/>
  <c r="BR277"/>
  <c r="BQ277"/>
  <c r="BF277"/>
  <c r="BE277"/>
  <c r="BC277"/>
  <c r="BB277"/>
  <c r="AX277"/>
  <c r="AT277"/>
  <c r="AP277"/>
  <c r="AL277"/>
  <c r="AH277"/>
  <c r="AD277"/>
  <c r="Z277"/>
  <c r="V277"/>
  <c r="R277"/>
  <c r="N277"/>
  <c r="J277"/>
  <c r="F277"/>
  <c r="BD277" s="1"/>
  <c r="BV277" s="1"/>
  <c r="BX276"/>
  <c r="BZ276" s="1"/>
  <c r="BW276"/>
  <c r="BS276"/>
  <c r="BR276"/>
  <c r="BQ276"/>
  <c r="BF276"/>
  <c r="BE276"/>
  <c r="BC276"/>
  <c r="BB276"/>
  <c r="AX276"/>
  <c r="AT276"/>
  <c r="AP276"/>
  <c r="AL276"/>
  <c r="AH276"/>
  <c r="AD276"/>
  <c r="Z276"/>
  <c r="V276"/>
  <c r="R276"/>
  <c r="N276"/>
  <c r="J276"/>
  <c r="F276"/>
  <c r="BX275"/>
  <c r="BW275"/>
  <c r="BS275"/>
  <c r="BR275"/>
  <c r="BQ275"/>
  <c r="BF275"/>
  <c r="BE275"/>
  <c r="BC275"/>
  <c r="BB275"/>
  <c r="AX275"/>
  <c r="AT275"/>
  <c r="AP275"/>
  <c r="AL275"/>
  <c r="AH275"/>
  <c r="AD275"/>
  <c r="Z275"/>
  <c r="V275"/>
  <c r="R275"/>
  <c r="N275"/>
  <c r="J275"/>
  <c r="F275"/>
  <c r="BX274"/>
  <c r="BZ274" s="1"/>
  <c r="BW274"/>
  <c r="BS274"/>
  <c r="BR274"/>
  <c r="BQ274"/>
  <c r="BF274"/>
  <c r="BE274"/>
  <c r="BC274"/>
  <c r="BB274"/>
  <c r="AX274"/>
  <c r="AT274"/>
  <c r="AP274"/>
  <c r="AL274"/>
  <c r="AH274"/>
  <c r="AH271" s="1"/>
  <c r="AD274"/>
  <c r="Z274"/>
  <c r="V274"/>
  <c r="R274"/>
  <c r="R271" s="1"/>
  <c r="N274"/>
  <c r="J274"/>
  <c r="F274"/>
  <c r="BX273"/>
  <c r="BW273"/>
  <c r="BF273"/>
  <c r="BE273"/>
  <c r="BC273"/>
  <c r="BB273"/>
  <c r="AX273"/>
  <c r="AT273"/>
  <c r="AP273"/>
  <c r="AL273"/>
  <c r="AH273"/>
  <c r="AD273"/>
  <c r="Z273"/>
  <c r="V273"/>
  <c r="R273"/>
  <c r="N273"/>
  <c r="J273"/>
  <c r="F273"/>
  <c r="BX272"/>
  <c r="BZ272" s="1"/>
  <c r="BW272"/>
  <c r="BS272"/>
  <c r="BR272"/>
  <c r="BQ272"/>
  <c r="BF272"/>
  <c r="BE272"/>
  <c r="BC272"/>
  <c r="BB272"/>
  <c r="AX272"/>
  <c r="AT272"/>
  <c r="AT271" s="1"/>
  <c r="AP272"/>
  <c r="AL272"/>
  <c r="AH272"/>
  <c r="AD272"/>
  <c r="AD271" s="1"/>
  <c r="Z272"/>
  <c r="Z271" s="1"/>
  <c r="V272"/>
  <c r="R272"/>
  <c r="N272"/>
  <c r="N271" s="1"/>
  <c r="J272"/>
  <c r="F272"/>
  <c r="BW271"/>
  <c r="BR271"/>
  <c r="BP271"/>
  <c r="BO271"/>
  <c r="BN271"/>
  <c r="BM271"/>
  <c r="BL271"/>
  <c r="BK271"/>
  <c r="BJ271"/>
  <c r="BI271"/>
  <c r="BH271"/>
  <c r="BG271"/>
  <c r="BA271"/>
  <c r="AZ271"/>
  <c r="AY271"/>
  <c r="AW271"/>
  <c r="AV271"/>
  <c r="AU271"/>
  <c r="AS271"/>
  <c r="AR271"/>
  <c r="AQ271"/>
  <c r="AO271"/>
  <c r="AN271"/>
  <c r="AM271"/>
  <c r="AK271"/>
  <c r="AJ271"/>
  <c r="AI271"/>
  <c r="AG271"/>
  <c r="AF271"/>
  <c r="AE271"/>
  <c r="AC271"/>
  <c r="AB271"/>
  <c r="AA271"/>
  <c r="Y271"/>
  <c r="X271"/>
  <c r="W271"/>
  <c r="U271"/>
  <c r="T271"/>
  <c r="S271"/>
  <c r="Q271"/>
  <c r="P271"/>
  <c r="O271"/>
  <c r="M271"/>
  <c r="L271"/>
  <c r="K271"/>
  <c r="I271"/>
  <c r="H271"/>
  <c r="G271"/>
  <c r="E271"/>
  <c r="BX270"/>
  <c r="BZ270" s="1"/>
  <c r="BW270"/>
  <c r="BS270"/>
  <c r="BR270"/>
  <c r="BQ270"/>
  <c r="BF270"/>
  <c r="BE270"/>
  <c r="BC270"/>
  <c r="BB270"/>
  <c r="AX270"/>
  <c r="AT270"/>
  <c r="AP270"/>
  <c r="AL270"/>
  <c r="AH270"/>
  <c r="AD270"/>
  <c r="Z270"/>
  <c r="V270"/>
  <c r="R270"/>
  <c r="N270"/>
  <c r="J270"/>
  <c r="BD270" s="1"/>
  <c r="BV270" s="1"/>
  <c r="F270"/>
  <c r="BX269"/>
  <c r="BZ269" s="1"/>
  <c r="BW269"/>
  <c r="BS269"/>
  <c r="BR269"/>
  <c r="BQ269"/>
  <c r="BF269"/>
  <c r="BE269"/>
  <c r="BC269"/>
  <c r="BB269"/>
  <c r="AX269"/>
  <c r="AT269"/>
  <c r="AP269"/>
  <c r="AL269"/>
  <c r="AH269"/>
  <c r="AD269"/>
  <c r="Z269"/>
  <c r="V269"/>
  <c r="R269"/>
  <c r="N269"/>
  <c r="J269"/>
  <c r="F269"/>
  <c r="BX268"/>
  <c r="BZ268" s="1"/>
  <c r="BW268"/>
  <c r="BS268"/>
  <c r="BR268"/>
  <c r="BQ268"/>
  <c r="BF268"/>
  <c r="BE268"/>
  <c r="BC268"/>
  <c r="BB268"/>
  <c r="AX268"/>
  <c r="AT268"/>
  <c r="AP268"/>
  <c r="AL268"/>
  <c r="AH268"/>
  <c r="AD268"/>
  <c r="Z268"/>
  <c r="V268"/>
  <c r="R268"/>
  <c r="N268"/>
  <c r="J268"/>
  <c r="F268"/>
  <c r="BX267"/>
  <c r="BZ267" s="1"/>
  <c r="BW267"/>
  <c r="BS267"/>
  <c r="BR267"/>
  <c r="BQ267"/>
  <c r="BF267"/>
  <c r="BE267"/>
  <c r="BC267"/>
  <c r="BB267"/>
  <c r="AX267"/>
  <c r="AT267"/>
  <c r="AP267"/>
  <c r="AL267"/>
  <c r="AH267"/>
  <c r="AD267"/>
  <c r="Z267"/>
  <c r="V267"/>
  <c r="R267"/>
  <c r="N267"/>
  <c r="J267"/>
  <c r="F267"/>
  <c r="BX266"/>
  <c r="BZ266" s="1"/>
  <c r="BW266"/>
  <c r="BS266"/>
  <c r="BR266"/>
  <c r="BQ266"/>
  <c r="BF266"/>
  <c r="BE266"/>
  <c r="BC266"/>
  <c r="BB266"/>
  <c r="AX266"/>
  <c r="AT266"/>
  <c r="AP266"/>
  <c r="AL266"/>
  <c r="AH266"/>
  <c r="AD266"/>
  <c r="Z266"/>
  <c r="V266"/>
  <c r="R266"/>
  <c r="N266"/>
  <c r="J266"/>
  <c r="BD266" s="1"/>
  <c r="BV266" s="1"/>
  <c r="F266"/>
  <c r="BX265"/>
  <c r="BZ265" s="1"/>
  <c r="BW265"/>
  <c r="BS265"/>
  <c r="BR265"/>
  <c r="BQ265"/>
  <c r="BF265"/>
  <c r="BE265"/>
  <c r="BC265"/>
  <c r="BB265"/>
  <c r="AX265"/>
  <c r="AT265"/>
  <c r="AP265"/>
  <c r="AL265"/>
  <c r="AH265"/>
  <c r="AD265"/>
  <c r="Z265"/>
  <c r="V265"/>
  <c r="R265"/>
  <c r="N265"/>
  <c r="N264" s="1"/>
  <c r="J265"/>
  <c r="F265"/>
  <c r="BW264"/>
  <c r="BR264"/>
  <c r="BP264"/>
  <c r="BO264"/>
  <c r="BN264"/>
  <c r="BM264"/>
  <c r="BL264"/>
  <c r="BK264"/>
  <c r="BJ264"/>
  <c r="BI264"/>
  <c r="BH264"/>
  <c r="BG264"/>
  <c r="BE264"/>
  <c r="BB264"/>
  <c r="BA264"/>
  <c r="AZ264"/>
  <c r="AY264"/>
  <c r="AX264"/>
  <c r="AW264"/>
  <c r="AV264"/>
  <c r="AU264"/>
  <c r="AT264"/>
  <c r="AS264"/>
  <c r="AR264"/>
  <c r="AQ264"/>
  <c r="AO264"/>
  <c r="AN264"/>
  <c r="AM264"/>
  <c r="AL264"/>
  <c r="AK264"/>
  <c r="AJ264"/>
  <c r="AI264"/>
  <c r="AH264"/>
  <c r="AG264"/>
  <c r="AF264"/>
  <c r="AE264"/>
  <c r="AD264"/>
  <c r="AC264"/>
  <c r="AB264"/>
  <c r="AA264"/>
  <c r="Y264"/>
  <c r="X264"/>
  <c r="W264"/>
  <c r="U264"/>
  <c r="T264"/>
  <c r="S264"/>
  <c r="Q264"/>
  <c r="P264"/>
  <c r="O264"/>
  <c r="M264"/>
  <c r="L264"/>
  <c r="K264"/>
  <c r="I264"/>
  <c r="H264"/>
  <c r="G264"/>
  <c r="E264"/>
  <c r="BX262"/>
  <c r="BZ262" s="1"/>
  <c r="BW262"/>
  <c r="BS262"/>
  <c r="BR262"/>
  <c r="BQ262"/>
  <c r="BF262"/>
  <c r="BE262"/>
  <c r="BC262"/>
  <c r="BB262"/>
  <c r="AX262"/>
  <c r="AT262"/>
  <c r="AP262"/>
  <c r="AL262"/>
  <c r="AH262"/>
  <c r="AD262"/>
  <c r="Z262"/>
  <c r="V262"/>
  <c r="R262"/>
  <c r="N262"/>
  <c r="J262"/>
  <c r="F262"/>
  <c r="BX261"/>
  <c r="BZ261" s="1"/>
  <c r="BW261"/>
  <c r="BS261"/>
  <c r="BR261"/>
  <c r="BQ261"/>
  <c r="BF261"/>
  <c r="BE261"/>
  <c r="BC261"/>
  <c r="BB261"/>
  <c r="AX261"/>
  <c r="AT261"/>
  <c r="AP261"/>
  <c r="AL261"/>
  <c r="AH261"/>
  <c r="AD261"/>
  <c r="Z261"/>
  <c r="V261"/>
  <c r="R261"/>
  <c r="N261"/>
  <c r="J261"/>
  <c r="F261"/>
  <c r="BX260"/>
  <c r="BW260"/>
  <c r="BS260"/>
  <c r="BR260"/>
  <c r="BQ260"/>
  <c r="BF260"/>
  <c r="BE260"/>
  <c r="BC260"/>
  <c r="BB260"/>
  <c r="AX260"/>
  <c r="AT260"/>
  <c r="AP260"/>
  <c r="AL260"/>
  <c r="AH260"/>
  <c r="AD260"/>
  <c r="Z260"/>
  <c r="V260"/>
  <c r="R260"/>
  <c r="N260"/>
  <c r="J260"/>
  <c r="F260"/>
  <c r="BX259"/>
  <c r="BZ259" s="1"/>
  <c r="BW259"/>
  <c r="BS259"/>
  <c r="BR259"/>
  <c r="BQ259"/>
  <c r="BF259"/>
  <c r="BE259"/>
  <c r="BC259"/>
  <c r="BB259"/>
  <c r="AX259"/>
  <c r="AT259"/>
  <c r="AP259"/>
  <c r="AL259"/>
  <c r="AH259"/>
  <c r="AD259"/>
  <c r="Z259"/>
  <c r="V259"/>
  <c r="R259"/>
  <c r="N259"/>
  <c r="J259"/>
  <c r="F259"/>
  <c r="BD259" s="1"/>
  <c r="BV259" s="1"/>
  <c r="BX258"/>
  <c r="BZ258" s="1"/>
  <c r="BW258"/>
  <c r="BS258"/>
  <c r="BR258"/>
  <c r="BQ258"/>
  <c r="BF258"/>
  <c r="BE258"/>
  <c r="BC258"/>
  <c r="BB258"/>
  <c r="AX258"/>
  <c r="AT258"/>
  <c r="AP258"/>
  <c r="AL258"/>
  <c r="AH258"/>
  <c r="AD258"/>
  <c r="Z258"/>
  <c r="V258"/>
  <c r="R258"/>
  <c r="N258"/>
  <c r="J258"/>
  <c r="F258"/>
  <c r="BX257"/>
  <c r="BZ257" s="1"/>
  <c r="BW257"/>
  <c r="BS257"/>
  <c r="BR257"/>
  <c r="BQ257"/>
  <c r="BF257"/>
  <c r="BE257"/>
  <c r="BC257"/>
  <c r="BB257"/>
  <c r="AX257"/>
  <c r="AT257"/>
  <c r="AP257"/>
  <c r="AL257"/>
  <c r="AH257"/>
  <c r="AD257"/>
  <c r="Z257"/>
  <c r="V257"/>
  <c r="R257"/>
  <c r="N257"/>
  <c r="J257"/>
  <c r="F257"/>
  <c r="BX256"/>
  <c r="BW256"/>
  <c r="BS256"/>
  <c r="BR256"/>
  <c r="BQ256"/>
  <c r="BF256"/>
  <c r="BE256"/>
  <c r="BC256"/>
  <c r="BB256"/>
  <c r="AX256"/>
  <c r="AT256"/>
  <c r="AP256"/>
  <c r="AL256"/>
  <c r="AH256"/>
  <c r="AD256"/>
  <c r="Z256"/>
  <c r="V256"/>
  <c r="R256"/>
  <c r="N256"/>
  <c r="J256"/>
  <c r="F256"/>
  <c r="BX255"/>
  <c r="BZ255" s="1"/>
  <c r="BW255"/>
  <c r="BS255"/>
  <c r="BR255"/>
  <c r="BQ255"/>
  <c r="BF255"/>
  <c r="BE255"/>
  <c r="BC255"/>
  <c r="BB255"/>
  <c r="AX255"/>
  <c r="AT255"/>
  <c r="AP255"/>
  <c r="AL255"/>
  <c r="AH255"/>
  <c r="AD255"/>
  <c r="Z255"/>
  <c r="V255"/>
  <c r="R255"/>
  <c r="N255"/>
  <c r="J255"/>
  <c r="F255"/>
  <c r="BD255" s="1"/>
  <c r="BV255" s="1"/>
  <c r="BX254"/>
  <c r="BZ254" s="1"/>
  <c r="BW254"/>
  <c r="BS254"/>
  <c r="BR254"/>
  <c r="BR251" s="1"/>
  <c r="BQ254"/>
  <c r="BF254"/>
  <c r="BE254"/>
  <c r="BC254"/>
  <c r="BB254"/>
  <c r="AX254"/>
  <c r="AT254"/>
  <c r="AP254"/>
  <c r="AL254"/>
  <c r="AH254"/>
  <c r="AD254"/>
  <c r="Z254"/>
  <c r="V254"/>
  <c r="R254"/>
  <c r="N254"/>
  <c r="J254"/>
  <c r="F254"/>
  <c r="BX253"/>
  <c r="BZ253" s="1"/>
  <c r="BW253"/>
  <c r="BS253"/>
  <c r="BR253"/>
  <c r="BQ253"/>
  <c r="BF253"/>
  <c r="BE253"/>
  <c r="BC253"/>
  <c r="BB253"/>
  <c r="AX253"/>
  <c r="AT253"/>
  <c r="AP253"/>
  <c r="AL253"/>
  <c r="AH253"/>
  <c r="AD253"/>
  <c r="Z253"/>
  <c r="V253"/>
  <c r="R253"/>
  <c r="N253"/>
  <c r="J253"/>
  <c r="J251" s="1"/>
  <c r="F253"/>
  <c r="BX252"/>
  <c r="BW252"/>
  <c r="BS252"/>
  <c r="BR252"/>
  <c r="BQ252"/>
  <c r="BF252"/>
  <c r="BE252"/>
  <c r="BC252"/>
  <c r="BB252"/>
  <c r="AX252"/>
  <c r="AX251" s="1"/>
  <c r="AT252"/>
  <c r="AP252"/>
  <c r="AL252"/>
  <c r="AH252"/>
  <c r="AD252"/>
  <c r="Z252"/>
  <c r="V252"/>
  <c r="R252"/>
  <c r="R251" s="1"/>
  <c r="N252"/>
  <c r="N251" s="1"/>
  <c r="J252"/>
  <c r="F252"/>
  <c r="BW251"/>
  <c r="BP251"/>
  <c r="BO251"/>
  <c r="BN251"/>
  <c r="BM251"/>
  <c r="BL251"/>
  <c r="BK251"/>
  <c r="BJ251"/>
  <c r="BI251"/>
  <c r="BH251"/>
  <c r="BG251"/>
  <c r="BE251"/>
  <c r="BA251"/>
  <c r="AZ251"/>
  <c r="AY251"/>
  <c r="AW251"/>
  <c r="AV251"/>
  <c r="AU251"/>
  <c r="AS251"/>
  <c r="AR251"/>
  <c r="AQ251"/>
  <c r="AO251"/>
  <c r="AN251"/>
  <c r="AM251"/>
  <c r="AK251"/>
  <c r="AJ251"/>
  <c r="AI251"/>
  <c r="AH251"/>
  <c r="AG251"/>
  <c r="AF251"/>
  <c r="AE251"/>
  <c r="AD251"/>
  <c r="AC251"/>
  <c r="AB251"/>
  <c r="AA251"/>
  <c r="Z251"/>
  <c r="Y251"/>
  <c r="X251"/>
  <c r="W251"/>
  <c r="U251"/>
  <c r="T251"/>
  <c r="S251"/>
  <c r="Q251"/>
  <c r="P251"/>
  <c r="O251"/>
  <c r="M251"/>
  <c r="L251"/>
  <c r="K251"/>
  <c r="I251"/>
  <c r="H251"/>
  <c r="G251"/>
  <c r="E251"/>
  <c r="BX250"/>
  <c r="BZ250" s="1"/>
  <c r="BW250"/>
  <c r="BS250"/>
  <c r="BR250"/>
  <c r="BQ250"/>
  <c r="BF250"/>
  <c r="BE250"/>
  <c r="BC250"/>
  <c r="BB250"/>
  <c r="AX250"/>
  <c r="AT250"/>
  <c r="AP250"/>
  <c r="AL250"/>
  <c r="AH250"/>
  <c r="AD250"/>
  <c r="Z250"/>
  <c r="V250"/>
  <c r="R250"/>
  <c r="N250"/>
  <c r="J250"/>
  <c r="F250"/>
  <c r="BD250" s="1"/>
  <c r="BV250" s="1"/>
  <c r="BX249"/>
  <c r="BZ249" s="1"/>
  <c r="BW249"/>
  <c r="BS249"/>
  <c r="BR249"/>
  <c r="BQ249"/>
  <c r="BF249"/>
  <c r="BE249"/>
  <c r="BC249"/>
  <c r="BB249"/>
  <c r="AX249"/>
  <c r="AT249"/>
  <c r="AP249"/>
  <c r="AL249"/>
  <c r="AH249"/>
  <c r="AD249"/>
  <c r="Z249"/>
  <c r="V249"/>
  <c r="R249"/>
  <c r="N249"/>
  <c r="J249"/>
  <c r="F249"/>
  <c r="BX248"/>
  <c r="BZ248" s="1"/>
  <c r="BW248"/>
  <c r="BS248"/>
  <c r="BR248"/>
  <c r="BQ248"/>
  <c r="BF248"/>
  <c r="BE248"/>
  <c r="BC248"/>
  <c r="BB248"/>
  <c r="AX248"/>
  <c r="AT248"/>
  <c r="AP248"/>
  <c r="AL248"/>
  <c r="AH248"/>
  <c r="AD248"/>
  <c r="Z248"/>
  <c r="V248"/>
  <c r="R248"/>
  <c r="N248"/>
  <c r="J248"/>
  <c r="F248"/>
  <c r="BX247"/>
  <c r="BZ247" s="1"/>
  <c r="BW247"/>
  <c r="BS247"/>
  <c r="BR247"/>
  <c r="BQ247"/>
  <c r="BF247"/>
  <c r="BE247"/>
  <c r="BC247"/>
  <c r="BB247"/>
  <c r="AX247"/>
  <c r="AT247"/>
  <c r="AP247"/>
  <c r="AL247"/>
  <c r="AH247"/>
  <c r="AD247"/>
  <c r="Z247"/>
  <c r="V247"/>
  <c r="R247"/>
  <c r="N247"/>
  <c r="J247"/>
  <c r="F247"/>
  <c r="BX246"/>
  <c r="BZ246" s="1"/>
  <c r="BW246"/>
  <c r="BS246"/>
  <c r="BR246"/>
  <c r="BQ246"/>
  <c r="BF246"/>
  <c r="BE246"/>
  <c r="BC246"/>
  <c r="BB246"/>
  <c r="AX246"/>
  <c r="AT246"/>
  <c r="AP246"/>
  <c r="AL246"/>
  <c r="AH246"/>
  <c r="AD246"/>
  <c r="Z246"/>
  <c r="V246"/>
  <c r="R246"/>
  <c r="N246"/>
  <c r="J246"/>
  <c r="F246"/>
  <c r="BD246" s="1"/>
  <c r="BV246" s="1"/>
  <c r="BX245"/>
  <c r="BW245"/>
  <c r="BS245"/>
  <c r="BR245"/>
  <c r="BQ245"/>
  <c r="BF245"/>
  <c r="BE245"/>
  <c r="BC245"/>
  <c r="BB245"/>
  <c r="AX245"/>
  <c r="AT245"/>
  <c r="AP245"/>
  <c r="AL245"/>
  <c r="AH245"/>
  <c r="AD245"/>
  <c r="Z245"/>
  <c r="V245"/>
  <c r="R245"/>
  <c r="N245"/>
  <c r="J245"/>
  <c r="F245"/>
  <c r="BX244"/>
  <c r="BZ244" s="1"/>
  <c r="BW244"/>
  <c r="BS244"/>
  <c r="BR244"/>
  <c r="BQ244"/>
  <c r="BF244"/>
  <c r="BE244"/>
  <c r="BC244"/>
  <c r="BB244"/>
  <c r="AX244"/>
  <c r="AT244"/>
  <c r="AP244"/>
  <c r="AL244"/>
  <c r="AH244"/>
  <c r="AD244"/>
  <c r="Z244"/>
  <c r="V244"/>
  <c r="R244"/>
  <c r="N244"/>
  <c r="J244"/>
  <c r="F244"/>
  <c r="BX243"/>
  <c r="BZ243" s="1"/>
  <c r="BW243"/>
  <c r="BS243"/>
  <c r="BR243"/>
  <c r="BQ243"/>
  <c r="BF243"/>
  <c r="BE243"/>
  <c r="BC243"/>
  <c r="BB243"/>
  <c r="AX243"/>
  <c r="AT243"/>
  <c r="AP243"/>
  <c r="AL243"/>
  <c r="AH243"/>
  <c r="AD243"/>
  <c r="Z243"/>
  <c r="V243"/>
  <c r="R243"/>
  <c r="N243"/>
  <c r="J243"/>
  <c r="F243"/>
  <c r="BX242"/>
  <c r="BZ242" s="1"/>
  <c r="BW242"/>
  <c r="BS242"/>
  <c r="BR242"/>
  <c r="BQ242"/>
  <c r="BF242"/>
  <c r="BE242"/>
  <c r="BC242"/>
  <c r="BB242"/>
  <c r="AX242"/>
  <c r="AT242"/>
  <c r="AP242"/>
  <c r="AL242"/>
  <c r="AH242"/>
  <c r="AD242"/>
  <c r="Z242"/>
  <c r="V242"/>
  <c r="R242"/>
  <c r="N242"/>
  <c r="J242"/>
  <c r="F242"/>
  <c r="BD242" s="1"/>
  <c r="BV242" s="1"/>
  <c r="BX241"/>
  <c r="BW241"/>
  <c r="BS241"/>
  <c r="BR241"/>
  <c r="BQ241"/>
  <c r="BF241"/>
  <c r="BE241"/>
  <c r="BC241"/>
  <c r="BB241"/>
  <c r="AX241"/>
  <c r="AT241"/>
  <c r="AP241"/>
  <c r="AL241"/>
  <c r="AH241"/>
  <c r="AD241"/>
  <c r="Z241"/>
  <c r="V241"/>
  <c r="R241"/>
  <c r="N241"/>
  <c r="J241"/>
  <c r="F241"/>
  <c r="BX240"/>
  <c r="BZ240" s="1"/>
  <c r="BW240"/>
  <c r="BS240"/>
  <c r="BR240"/>
  <c r="BQ240"/>
  <c r="BF240"/>
  <c r="BE240"/>
  <c r="BC240"/>
  <c r="BB240"/>
  <c r="AX240"/>
  <c r="AT240"/>
  <c r="AP240"/>
  <c r="AL240"/>
  <c r="AH240"/>
  <c r="AD240"/>
  <c r="Z240"/>
  <c r="V240"/>
  <c r="R240"/>
  <c r="N240"/>
  <c r="J240"/>
  <c r="F240"/>
  <c r="BX239"/>
  <c r="BZ239" s="1"/>
  <c r="BW239"/>
  <c r="BS239"/>
  <c r="BR239"/>
  <c r="BQ239"/>
  <c r="BF239"/>
  <c r="BE239"/>
  <c r="BC239"/>
  <c r="BB239"/>
  <c r="AX239"/>
  <c r="AT239"/>
  <c r="AP239"/>
  <c r="AL239"/>
  <c r="AH239"/>
  <c r="AD239"/>
  <c r="Z239"/>
  <c r="V239"/>
  <c r="R239"/>
  <c r="N239"/>
  <c r="J239"/>
  <c r="F239"/>
  <c r="BX238"/>
  <c r="BZ238" s="1"/>
  <c r="BW238"/>
  <c r="BS238"/>
  <c r="BR238"/>
  <c r="BQ238"/>
  <c r="BQ235" s="1"/>
  <c r="BF238"/>
  <c r="BE238"/>
  <c r="BC238"/>
  <c r="BB238"/>
  <c r="BB235" s="1"/>
  <c r="AX238"/>
  <c r="AT238"/>
  <c r="AP238"/>
  <c r="AL238"/>
  <c r="AL235" s="1"/>
  <c r="AH238"/>
  <c r="AD238"/>
  <c r="Z238"/>
  <c r="V238"/>
  <c r="V235" s="1"/>
  <c r="R238"/>
  <c r="N238"/>
  <c r="J238"/>
  <c r="F238"/>
  <c r="BD238" s="1"/>
  <c r="BV238" s="1"/>
  <c r="BX237"/>
  <c r="BW237"/>
  <c r="BS237"/>
  <c r="BR237"/>
  <c r="BR235" s="1"/>
  <c r="BQ237"/>
  <c r="BF237"/>
  <c r="BE237"/>
  <c r="BC237"/>
  <c r="BC235" s="1"/>
  <c r="BB237"/>
  <c r="AX237"/>
  <c r="AT237"/>
  <c r="AP237"/>
  <c r="AP235" s="1"/>
  <c r="AL237"/>
  <c r="AH237"/>
  <c r="AD237"/>
  <c r="Z237"/>
  <c r="Z235" s="1"/>
  <c r="V237"/>
  <c r="R237"/>
  <c r="N237"/>
  <c r="J237"/>
  <c r="J235" s="1"/>
  <c r="F237"/>
  <c r="BX236"/>
  <c r="BW236"/>
  <c r="BS236"/>
  <c r="BR236"/>
  <c r="BQ236"/>
  <c r="BF236"/>
  <c r="BE236"/>
  <c r="BC236"/>
  <c r="BB236"/>
  <c r="AX236"/>
  <c r="AT236"/>
  <c r="AT235" s="1"/>
  <c r="AP236"/>
  <c r="AL236"/>
  <c r="AH236"/>
  <c r="AD236"/>
  <c r="AD235" s="1"/>
  <c r="Z236"/>
  <c r="V236"/>
  <c r="R236"/>
  <c r="N236"/>
  <c r="N235" s="1"/>
  <c r="J236"/>
  <c r="F236"/>
  <c r="BW235"/>
  <c r="BP235"/>
  <c r="BO235"/>
  <c r="BS235" s="1"/>
  <c r="BN235"/>
  <c r="BM235"/>
  <c r="BL235"/>
  <c r="BK235"/>
  <c r="BJ235"/>
  <c r="BI235"/>
  <c r="BH235"/>
  <c r="BG235"/>
  <c r="BA235"/>
  <c r="AZ235"/>
  <c r="AY235"/>
  <c r="AW235"/>
  <c r="AV235"/>
  <c r="AU235"/>
  <c r="AS235"/>
  <c r="AR235"/>
  <c r="AQ235"/>
  <c r="AO235"/>
  <c r="AN235"/>
  <c r="AM235"/>
  <c r="AK235"/>
  <c r="AJ235"/>
  <c r="AI235"/>
  <c r="AG235"/>
  <c r="AF235"/>
  <c r="AE235"/>
  <c r="AC235"/>
  <c r="AB235"/>
  <c r="AA235"/>
  <c r="Y235"/>
  <c r="X235"/>
  <c r="W235"/>
  <c r="U235"/>
  <c r="T235"/>
  <c r="S235"/>
  <c r="Q235"/>
  <c r="P235"/>
  <c r="O235"/>
  <c r="M235"/>
  <c r="L235"/>
  <c r="K235"/>
  <c r="I235"/>
  <c r="H235"/>
  <c r="G235"/>
  <c r="E235"/>
  <c r="BX234"/>
  <c r="BZ234" s="1"/>
  <c r="BW234"/>
  <c r="BS234"/>
  <c r="BR234"/>
  <c r="BQ234"/>
  <c r="BF234"/>
  <c r="BE234"/>
  <c r="BC234"/>
  <c r="BB234"/>
  <c r="AX234"/>
  <c r="AT234"/>
  <c r="AP234"/>
  <c r="AL234"/>
  <c r="AH234"/>
  <c r="AD234"/>
  <c r="Z234"/>
  <c r="V234"/>
  <c r="R234"/>
  <c r="N234"/>
  <c r="J234"/>
  <c r="F234"/>
  <c r="BX233"/>
  <c r="BZ233" s="1"/>
  <c r="BW233"/>
  <c r="BS233"/>
  <c r="BR233"/>
  <c r="BQ233"/>
  <c r="BF233"/>
  <c r="BE233"/>
  <c r="BC233"/>
  <c r="BB233"/>
  <c r="AX233"/>
  <c r="AT233"/>
  <c r="AP233"/>
  <c r="AL233"/>
  <c r="AH233"/>
  <c r="AD233"/>
  <c r="Z233"/>
  <c r="V233"/>
  <c r="R233"/>
  <c r="N233"/>
  <c r="J233"/>
  <c r="F233"/>
  <c r="BX232"/>
  <c r="BZ232" s="1"/>
  <c r="BW232"/>
  <c r="BS232"/>
  <c r="BR232"/>
  <c r="BQ232"/>
  <c r="BF232"/>
  <c r="BE232"/>
  <c r="BC232"/>
  <c r="BB232"/>
  <c r="AX232"/>
  <c r="AT232"/>
  <c r="AP232"/>
  <c r="AL232"/>
  <c r="AH232"/>
  <c r="AD232"/>
  <c r="Z232"/>
  <c r="V232"/>
  <c r="R232"/>
  <c r="N232"/>
  <c r="J232"/>
  <c r="F232"/>
  <c r="BX231"/>
  <c r="BW231"/>
  <c r="BS231"/>
  <c r="BR231"/>
  <c r="BQ231"/>
  <c r="BF231"/>
  <c r="BE231"/>
  <c r="BC231"/>
  <c r="BB231"/>
  <c r="AX231"/>
  <c r="AT231"/>
  <c r="AP231"/>
  <c r="AL231"/>
  <c r="AH231"/>
  <c r="AD231"/>
  <c r="Z231"/>
  <c r="V231"/>
  <c r="R231"/>
  <c r="N231"/>
  <c r="BD231" s="1"/>
  <c r="BV231" s="1"/>
  <c r="J231"/>
  <c r="F231"/>
  <c r="BX230"/>
  <c r="BZ230" s="1"/>
  <c r="BW230"/>
  <c r="BS230"/>
  <c r="BR230"/>
  <c r="BQ230"/>
  <c r="BF230"/>
  <c r="BE230"/>
  <c r="BC230"/>
  <c r="BB230"/>
  <c r="AX230"/>
  <c r="AT230"/>
  <c r="AP230"/>
  <c r="AL230"/>
  <c r="AH230"/>
  <c r="AD230"/>
  <c r="Z230"/>
  <c r="V230"/>
  <c r="R230"/>
  <c r="N230"/>
  <c r="J230"/>
  <c r="F230"/>
  <c r="BX229"/>
  <c r="BZ229" s="1"/>
  <c r="BW229"/>
  <c r="BS229"/>
  <c r="BR229"/>
  <c r="BQ229"/>
  <c r="BF229"/>
  <c r="BE229"/>
  <c r="BC229"/>
  <c r="BB229"/>
  <c r="BB224" s="1"/>
  <c r="AX229"/>
  <c r="AT229"/>
  <c r="AP229"/>
  <c r="AL229"/>
  <c r="AH229"/>
  <c r="AD229"/>
  <c r="Z229"/>
  <c r="V229"/>
  <c r="R229"/>
  <c r="N229"/>
  <c r="J229"/>
  <c r="F229"/>
  <c r="BX228"/>
  <c r="BZ228" s="1"/>
  <c r="BW228"/>
  <c r="BS228"/>
  <c r="BR228"/>
  <c r="BQ228"/>
  <c r="BF228"/>
  <c r="BE228"/>
  <c r="BC228"/>
  <c r="BB228"/>
  <c r="AX228"/>
  <c r="AT228"/>
  <c r="AP228"/>
  <c r="AL228"/>
  <c r="AH228"/>
  <c r="AD228"/>
  <c r="Z228"/>
  <c r="V228"/>
  <c r="R228"/>
  <c r="N228"/>
  <c r="J228"/>
  <c r="F228"/>
  <c r="BX227"/>
  <c r="BW227"/>
  <c r="BS227"/>
  <c r="BR227"/>
  <c r="BQ227"/>
  <c r="BF227"/>
  <c r="BE227"/>
  <c r="BC227"/>
  <c r="BB227"/>
  <c r="AX227"/>
  <c r="AT227"/>
  <c r="AP227"/>
  <c r="AL227"/>
  <c r="AH227"/>
  <c r="AD227"/>
  <c r="Z227"/>
  <c r="V227"/>
  <c r="R227"/>
  <c r="N227"/>
  <c r="BD227" s="1"/>
  <c r="BV227" s="1"/>
  <c r="J227"/>
  <c r="F227"/>
  <c r="BX226"/>
  <c r="BZ226" s="1"/>
  <c r="BZ224" s="1"/>
  <c r="BW226"/>
  <c r="BS226"/>
  <c r="BR226"/>
  <c r="BQ226"/>
  <c r="BF226"/>
  <c r="BE226"/>
  <c r="BC226"/>
  <c r="BB226"/>
  <c r="AX226"/>
  <c r="AX224" s="1"/>
  <c r="AT226"/>
  <c r="AP226"/>
  <c r="AL226"/>
  <c r="AH226"/>
  <c r="AH224" s="1"/>
  <c r="AD226"/>
  <c r="Z226"/>
  <c r="V226"/>
  <c r="R226"/>
  <c r="R224" s="1"/>
  <c r="N226"/>
  <c r="J226"/>
  <c r="F226"/>
  <c r="BW225"/>
  <c r="BV225"/>
  <c r="BS225"/>
  <c r="BR225"/>
  <c r="BQ225"/>
  <c r="BW224"/>
  <c r="BP224"/>
  <c r="BO224"/>
  <c r="BS224" s="1"/>
  <c r="BN224"/>
  <c r="BM224"/>
  <c r="BL224"/>
  <c r="BK224"/>
  <c r="BJ224"/>
  <c r="BI224"/>
  <c r="BH224"/>
  <c r="BG224"/>
  <c r="BF224"/>
  <c r="BA224"/>
  <c r="AZ224"/>
  <c r="AY224"/>
  <c r="AW224"/>
  <c r="AV224"/>
  <c r="AU224"/>
  <c r="AS224"/>
  <c r="AR224"/>
  <c r="AQ224"/>
  <c r="AO224"/>
  <c r="AN224"/>
  <c r="AM224"/>
  <c r="AK224"/>
  <c r="AJ224"/>
  <c r="AI224"/>
  <c r="AG224"/>
  <c r="AF224"/>
  <c r="AE224"/>
  <c r="AC224"/>
  <c r="AB224"/>
  <c r="AA224"/>
  <c r="Y224"/>
  <c r="X224"/>
  <c r="W224"/>
  <c r="U224"/>
  <c r="T224"/>
  <c r="S224"/>
  <c r="Q224"/>
  <c r="P224"/>
  <c r="O224"/>
  <c r="M224"/>
  <c r="L224"/>
  <c r="K224"/>
  <c r="J224"/>
  <c r="I224"/>
  <c r="H224"/>
  <c r="G224"/>
  <c r="F224"/>
  <c r="E224"/>
  <c r="BX223"/>
  <c r="BZ223" s="1"/>
  <c r="BW223"/>
  <c r="BS223"/>
  <c r="BR223"/>
  <c r="BQ223"/>
  <c r="BF223"/>
  <c r="BE223"/>
  <c r="BC223"/>
  <c r="BB223"/>
  <c r="AX223"/>
  <c r="AT223"/>
  <c r="AP223"/>
  <c r="AL223"/>
  <c r="AH223"/>
  <c r="AD223"/>
  <c r="Z223"/>
  <c r="V223"/>
  <c r="R223"/>
  <c r="N223"/>
  <c r="J223"/>
  <c r="F223"/>
  <c r="BX222"/>
  <c r="BZ222" s="1"/>
  <c r="BW222"/>
  <c r="BS222"/>
  <c r="BR222"/>
  <c r="BQ222"/>
  <c r="BF222"/>
  <c r="BE222"/>
  <c r="BC222"/>
  <c r="BB222"/>
  <c r="AX222"/>
  <c r="AT222"/>
  <c r="AP222"/>
  <c r="AL222"/>
  <c r="AH222"/>
  <c r="AD222"/>
  <c r="Z222"/>
  <c r="V222"/>
  <c r="R222"/>
  <c r="N222"/>
  <c r="J222"/>
  <c r="F222"/>
  <c r="BX221"/>
  <c r="BW221"/>
  <c r="BS221"/>
  <c r="BR221"/>
  <c r="BQ221"/>
  <c r="BF221"/>
  <c r="BE221"/>
  <c r="BC221"/>
  <c r="BB221"/>
  <c r="AX221"/>
  <c r="AT221"/>
  <c r="AP221"/>
  <c r="AL221"/>
  <c r="AH221"/>
  <c r="AD221"/>
  <c r="Z221"/>
  <c r="V221"/>
  <c r="R221"/>
  <c r="N221"/>
  <c r="J221"/>
  <c r="F221"/>
  <c r="BX220"/>
  <c r="BZ220" s="1"/>
  <c r="BW220"/>
  <c r="BS220"/>
  <c r="BR220"/>
  <c r="BQ220"/>
  <c r="BF220"/>
  <c r="BE220"/>
  <c r="BE215" s="1"/>
  <c r="BC220"/>
  <c r="BB220"/>
  <c r="AX220"/>
  <c r="AT220"/>
  <c r="AP220"/>
  <c r="AL220"/>
  <c r="AH220"/>
  <c r="AD220"/>
  <c r="Z220"/>
  <c r="V220"/>
  <c r="R220"/>
  <c r="N220"/>
  <c r="BD220" s="1"/>
  <c r="BV220" s="1"/>
  <c r="J220"/>
  <c r="F220"/>
  <c r="BX219"/>
  <c r="BZ219" s="1"/>
  <c r="BW219"/>
  <c r="BS219"/>
  <c r="BR219"/>
  <c r="BQ219"/>
  <c r="BF219"/>
  <c r="BE219"/>
  <c r="BC219"/>
  <c r="BB219"/>
  <c r="AX219"/>
  <c r="AT219"/>
  <c r="AP219"/>
  <c r="AL219"/>
  <c r="AH219"/>
  <c r="AD219"/>
  <c r="Z219"/>
  <c r="V219"/>
  <c r="R219"/>
  <c r="N219"/>
  <c r="J219"/>
  <c r="F219"/>
  <c r="BX218"/>
  <c r="BZ218" s="1"/>
  <c r="BW218"/>
  <c r="BS218"/>
  <c r="BR218"/>
  <c r="BQ218"/>
  <c r="BQ215" s="1"/>
  <c r="BF218"/>
  <c r="BE218"/>
  <c r="BC218"/>
  <c r="BB218"/>
  <c r="AX218"/>
  <c r="AT218"/>
  <c r="AP218"/>
  <c r="AL218"/>
  <c r="AH218"/>
  <c r="AD218"/>
  <c r="Z218"/>
  <c r="V218"/>
  <c r="R218"/>
  <c r="R215" s="1"/>
  <c r="N218"/>
  <c r="J218"/>
  <c r="F218"/>
  <c r="BX217"/>
  <c r="BZ217" s="1"/>
  <c r="BZ215" s="1"/>
  <c r="BW217"/>
  <c r="BS217"/>
  <c r="BR217"/>
  <c r="BR215" s="1"/>
  <c r="BQ217"/>
  <c r="BF217"/>
  <c r="BE217"/>
  <c r="BC217"/>
  <c r="BC215" s="1"/>
  <c r="BB217"/>
  <c r="AX217"/>
  <c r="AT217"/>
  <c r="AP217"/>
  <c r="AP215" s="1"/>
  <c r="AL217"/>
  <c r="AH217"/>
  <c r="AD217"/>
  <c r="Z217"/>
  <c r="Z215" s="1"/>
  <c r="V217"/>
  <c r="V215" s="1"/>
  <c r="R217"/>
  <c r="N217"/>
  <c r="J217"/>
  <c r="J215" s="1"/>
  <c r="F217"/>
  <c r="F215" s="1"/>
  <c r="BW216"/>
  <c r="BV216"/>
  <c r="BS216"/>
  <c r="BR216"/>
  <c r="BQ216"/>
  <c r="BW215"/>
  <c r="BS215"/>
  <c r="BP215"/>
  <c r="BO215"/>
  <c r="BN215"/>
  <c r="BM215"/>
  <c r="BL215"/>
  <c r="BK215"/>
  <c r="BJ215"/>
  <c r="BI215"/>
  <c r="BH215"/>
  <c r="BG215"/>
  <c r="BF215"/>
  <c r="BA215"/>
  <c r="AZ215"/>
  <c r="AY215"/>
  <c r="AW215"/>
  <c r="AV215"/>
  <c r="AU215"/>
  <c r="AS215"/>
  <c r="AR215"/>
  <c r="AQ215"/>
  <c r="AO215"/>
  <c r="AN215"/>
  <c r="AM215"/>
  <c r="AK215"/>
  <c r="AJ215"/>
  <c r="AI215"/>
  <c r="AG215"/>
  <c r="AF215"/>
  <c r="AE215"/>
  <c r="AC215"/>
  <c r="AB215"/>
  <c r="AA215"/>
  <c r="Y215"/>
  <c r="X215"/>
  <c r="W215"/>
  <c r="U215"/>
  <c r="T215"/>
  <c r="S215"/>
  <c r="Q215"/>
  <c r="P215"/>
  <c r="O215"/>
  <c r="M215"/>
  <c r="L215"/>
  <c r="K215"/>
  <c r="I215"/>
  <c r="H215"/>
  <c r="G215"/>
  <c r="E215"/>
  <c r="BX214"/>
  <c r="BZ214" s="1"/>
  <c r="BW214"/>
  <c r="BS214"/>
  <c r="BR214"/>
  <c r="BQ214"/>
  <c r="BF214"/>
  <c r="BE214"/>
  <c r="BC214"/>
  <c r="BB214"/>
  <c r="AX214"/>
  <c r="AT214"/>
  <c r="AP214"/>
  <c r="AL214"/>
  <c r="AH214"/>
  <c r="AD214"/>
  <c r="Z214"/>
  <c r="V214"/>
  <c r="R214"/>
  <c r="N214"/>
  <c r="BD214" s="1"/>
  <c r="BV214" s="1"/>
  <c r="J214"/>
  <c r="F214"/>
  <c r="BX213"/>
  <c r="BZ213" s="1"/>
  <c r="BW213"/>
  <c r="BS213"/>
  <c r="BR213"/>
  <c r="BQ213"/>
  <c r="BF213"/>
  <c r="BE213"/>
  <c r="BC213"/>
  <c r="BB213"/>
  <c r="AX213"/>
  <c r="AT213"/>
  <c r="AP213"/>
  <c r="AL213"/>
  <c r="AH213"/>
  <c r="AD213"/>
  <c r="Z213"/>
  <c r="V213"/>
  <c r="R213"/>
  <c r="N213"/>
  <c r="J213"/>
  <c r="F213"/>
  <c r="BX212"/>
  <c r="BZ212" s="1"/>
  <c r="BW212"/>
  <c r="BS212"/>
  <c r="BR212"/>
  <c r="BQ212"/>
  <c r="BF212"/>
  <c r="BE212"/>
  <c r="BC212"/>
  <c r="BB212"/>
  <c r="AX212"/>
  <c r="AT212"/>
  <c r="AP212"/>
  <c r="AL212"/>
  <c r="AH212"/>
  <c r="AD212"/>
  <c r="Z212"/>
  <c r="V212"/>
  <c r="R212"/>
  <c r="N212"/>
  <c r="J212"/>
  <c r="F212"/>
  <c r="BX211"/>
  <c r="BZ211" s="1"/>
  <c r="BW211"/>
  <c r="BS211"/>
  <c r="BR211"/>
  <c r="BQ211"/>
  <c r="BF211"/>
  <c r="BE211"/>
  <c r="BC211"/>
  <c r="BB211"/>
  <c r="AX211"/>
  <c r="AT211"/>
  <c r="AP211"/>
  <c r="AL211"/>
  <c r="AH211"/>
  <c r="AD211"/>
  <c r="Z211"/>
  <c r="V211"/>
  <c r="R211"/>
  <c r="N211"/>
  <c r="J211"/>
  <c r="F211"/>
  <c r="BX210"/>
  <c r="BZ210" s="1"/>
  <c r="BW210"/>
  <c r="BS210"/>
  <c r="BR210"/>
  <c r="BQ210"/>
  <c r="BF210"/>
  <c r="BE210"/>
  <c r="BC210"/>
  <c r="BB210"/>
  <c r="AX210"/>
  <c r="AT210"/>
  <c r="AP210"/>
  <c r="AL210"/>
  <c r="AH210"/>
  <c r="AD210"/>
  <c r="Z210"/>
  <c r="V210"/>
  <c r="R210"/>
  <c r="N210"/>
  <c r="BD210" s="1"/>
  <c r="BV210" s="1"/>
  <c r="J210"/>
  <c r="F210"/>
  <c r="BX209"/>
  <c r="BZ209" s="1"/>
  <c r="BW209"/>
  <c r="BS209"/>
  <c r="BR209"/>
  <c r="BQ209"/>
  <c r="BF209"/>
  <c r="BE209"/>
  <c r="BC209"/>
  <c r="BB209"/>
  <c r="AX209"/>
  <c r="AT209"/>
  <c r="AP209"/>
  <c r="AL209"/>
  <c r="AH209"/>
  <c r="AD209"/>
  <c r="Z209"/>
  <c r="V209"/>
  <c r="R209"/>
  <c r="N209"/>
  <c r="J209"/>
  <c r="F209"/>
  <c r="BX208"/>
  <c r="BZ208" s="1"/>
  <c r="BW208"/>
  <c r="BS208"/>
  <c r="BR208"/>
  <c r="BQ208"/>
  <c r="BQ205" s="1"/>
  <c r="BF208"/>
  <c r="BE208"/>
  <c r="BC208"/>
  <c r="BB208"/>
  <c r="AX208"/>
  <c r="AT208"/>
  <c r="AP208"/>
  <c r="AL208"/>
  <c r="AH208"/>
  <c r="AD208"/>
  <c r="Z208"/>
  <c r="V208"/>
  <c r="R208"/>
  <c r="N208"/>
  <c r="J208"/>
  <c r="F208"/>
  <c r="BX207"/>
  <c r="BZ207" s="1"/>
  <c r="BW207"/>
  <c r="BS207"/>
  <c r="BR207"/>
  <c r="BQ207"/>
  <c r="BF207"/>
  <c r="BE207"/>
  <c r="BC207"/>
  <c r="BB207"/>
  <c r="AX207"/>
  <c r="AT207"/>
  <c r="AP207"/>
  <c r="AL207"/>
  <c r="AH207"/>
  <c r="AD207"/>
  <c r="Z207"/>
  <c r="V207"/>
  <c r="R207"/>
  <c r="N207"/>
  <c r="J207"/>
  <c r="F207"/>
  <c r="BX206"/>
  <c r="BZ206" s="1"/>
  <c r="BW206"/>
  <c r="BS206"/>
  <c r="BR206"/>
  <c r="BQ206"/>
  <c r="BF206"/>
  <c r="BE206"/>
  <c r="BE205" s="1"/>
  <c r="BC206"/>
  <c r="BB206"/>
  <c r="AX206"/>
  <c r="AT206"/>
  <c r="AT205" s="1"/>
  <c r="AP206"/>
  <c r="AL206"/>
  <c r="AH206"/>
  <c r="AD206"/>
  <c r="AD205" s="1"/>
  <c r="Z206"/>
  <c r="V206"/>
  <c r="R206"/>
  <c r="N206"/>
  <c r="J206"/>
  <c r="F206"/>
  <c r="BW205"/>
  <c r="BR205"/>
  <c r="BP205"/>
  <c r="BO205"/>
  <c r="BN205"/>
  <c r="BM205"/>
  <c r="BL205"/>
  <c r="BK205"/>
  <c r="BJ205"/>
  <c r="BI205"/>
  <c r="BH205"/>
  <c r="BG205"/>
  <c r="BF205"/>
  <c r="BA205"/>
  <c r="AZ205"/>
  <c r="AY205"/>
  <c r="AW205"/>
  <c r="AV205"/>
  <c r="AU205"/>
  <c r="AS205"/>
  <c r="AR205"/>
  <c r="AQ205"/>
  <c r="AO205"/>
  <c r="AN205"/>
  <c r="AM205"/>
  <c r="AK205"/>
  <c r="AJ205"/>
  <c r="AI205"/>
  <c r="AG205"/>
  <c r="AF205"/>
  <c r="AE205"/>
  <c r="AC205"/>
  <c r="AB205"/>
  <c r="AA205"/>
  <c r="Y205"/>
  <c r="X205"/>
  <c r="W205"/>
  <c r="U205"/>
  <c r="T205"/>
  <c r="S205"/>
  <c r="Q205"/>
  <c r="P205"/>
  <c r="O205"/>
  <c r="M205"/>
  <c r="L205"/>
  <c r="K205"/>
  <c r="I205"/>
  <c r="H205"/>
  <c r="G205"/>
  <c r="E205"/>
  <c r="BX204"/>
  <c r="BZ204" s="1"/>
  <c r="BW204"/>
  <c r="BS204"/>
  <c r="BR204"/>
  <c r="BQ204"/>
  <c r="BF204"/>
  <c r="BE204"/>
  <c r="BC204"/>
  <c r="BB204"/>
  <c r="AX204"/>
  <c r="AT204"/>
  <c r="AP204"/>
  <c r="AL204"/>
  <c r="AH204"/>
  <c r="AD204"/>
  <c r="Z204"/>
  <c r="V204"/>
  <c r="R204"/>
  <c r="N204"/>
  <c r="J204"/>
  <c r="F204"/>
  <c r="BX203"/>
  <c r="BZ203" s="1"/>
  <c r="BW203"/>
  <c r="BS203"/>
  <c r="BR203"/>
  <c r="BQ203"/>
  <c r="BF203"/>
  <c r="BE203"/>
  <c r="BC203"/>
  <c r="BB203"/>
  <c r="AX203"/>
  <c r="AT203"/>
  <c r="AP203"/>
  <c r="AL203"/>
  <c r="AH203"/>
  <c r="AD203"/>
  <c r="Z203"/>
  <c r="V203"/>
  <c r="R203"/>
  <c r="N203"/>
  <c r="J203"/>
  <c r="F203"/>
  <c r="BX202"/>
  <c r="BW202"/>
  <c r="BS202"/>
  <c r="BR202"/>
  <c r="BQ202"/>
  <c r="BF202"/>
  <c r="BE202"/>
  <c r="BC202"/>
  <c r="BB202"/>
  <c r="AX202"/>
  <c r="AT202"/>
  <c r="AP202"/>
  <c r="AL202"/>
  <c r="AH202"/>
  <c r="AD202"/>
  <c r="Z202"/>
  <c r="V202"/>
  <c r="R202"/>
  <c r="N202"/>
  <c r="J202"/>
  <c r="F202"/>
  <c r="BX201"/>
  <c r="BZ201" s="1"/>
  <c r="BW201"/>
  <c r="BS201"/>
  <c r="BR201"/>
  <c r="BQ201"/>
  <c r="BF201"/>
  <c r="BE201"/>
  <c r="BC201"/>
  <c r="BB201"/>
  <c r="AX201"/>
  <c r="AT201"/>
  <c r="AP201"/>
  <c r="AL201"/>
  <c r="AH201"/>
  <c r="AD201"/>
  <c r="Z201"/>
  <c r="V201"/>
  <c r="R201"/>
  <c r="N201"/>
  <c r="J201"/>
  <c r="F201"/>
  <c r="BD201" s="1"/>
  <c r="BV201" s="1"/>
  <c r="BX200"/>
  <c r="BW200"/>
  <c r="BS200"/>
  <c r="BR200"/>
  <c r="BQ200"/>
  <c r="BF200"/>
  <c r="BE200"/>
  <c r="BC200"/>
  <c r="BB200"/>
  <c r="AX200"/>
  <c r="AT200"/>
  <c r="AP200"/>
  <c r="AL200"/>
  <c r="AH200"/>
  <c r="AD200"/>
  <c r="Z200"/>
  <c r="V200"/>
  <c r="R200"/>
  <c r="N200"/>
  <c r="J200"/>
  <c r="F200"/>
  <c r="BX199"/>
  <c r="BZ199" s="1"/>
  <c r="BW199"/>
  <c r="BS199"/>
  <c r="BR199"/>
  <c r="BQ199"/>
  <c r="BF199"/>
  <c r="BE199"/>
  <c r="BC199"/>
  <c r="BB199"/>
  <c r="AX199"/>
  <c r="AT199"/>
  <c r="AP199"/>
  <c r="AL199"/>
  <c r="AH199"/>
  <c r="AD199"/>
  <c r="Z199"/>
  <c r="V199"/>
  <c r="R199"/>
  <c r="N199"/>
  <c r="J199"/>
  <c r="F199"/>
  <c r="BX198"/>
  <c r="BZ198" s="1"/>
  <c r="BW198"/>
  <c r="BS198"/>
  <c r="BR198"/>
  <c r="BQ198"/>
  <c r="BF198"/>
  <c r="BE198"/>
  <c r="BC198"/>
  <c r="BB198"/>
  <c r="AX198"/>
  <c r="AT198"/>
  <c r="AP198"/>
  <c r="AL198"/>
  <c r="AH198"/>
  <c r="AD198"/>
  <c r="Z198"/>
  <c r="V198"/>
  <c r="R198"/>
  <c r="N198"/>
  <c r="J198"/>
  <c r="F198"/>
  <c r="BX197"/>
  <c r="BZ197" s="1"/>
  <c r="BW197"/>
  <c r="BS197"/>
  <c r="BR197"/>
  <c r="BQ197"/>
  <c r="BF197"/>
  <c r="BE197"/>
  <c r="BC197"/>
  <c r="BB197"/>
  <c r="AX197"/>
  <c r="AT197"/>
  <c r="AP197"/>
  <c r="AL197"/>
  <c r="AH197"/>
  <c r="AD197"/>
  <c r="Z197"/>
  <c r="V197"/>
  <c r="R197"/>
  <c r="N197"/>
  <c r="J197"/>
  <c r="F197"/>
  <c r="BD197" s="1"/>
  <c r="BV197" s="1"/>
  <c r="BX196"/>
  <c r="BZ196" s="1"/>
  <c r="BW196"/>
  <c r="BS196"/>
  <c r="BR196"/>
  <c r="BQ196"/>
  <c r="BF196"/>
  <c r="BE196"/>
  <c r="BC196"/>
  <c r="BC191" s="1"/>
  <c r="BB196"/>
  <c r="AX196"/>
  <c r="AT196"/>
  <c r="AP196"/>
  <c r="AL196"/>
  <c r="AH196"/>
  <c r="AD196"/>
  <c r="Z196"/>
  <c r="V196"/>
  <c r="R196"/>
  <c r="N196"/>
  <c r="J196"/>
  <c r="F196"/>
  <c r="BX195"/>
  <c r="BZ195" s="1"/>
  <c r="BW195"/>
  <c r="BS195"/>
  <c r="BR195"/>
  <c r="BQ195"/>
  <c r="BF195"/>
  <c r="BE195"/>
  <c r="BC195"/>
  <c r="BB195"/>
  <c r="AX195"/>
  <c r="AT195"/>
  <c r="AP195"/>
  <c r="AL195"/>
  <c r="AH195"/>
  <c r="AD195"/>
  <c r="Z195"/>
  <c r="V195"/>
  <c r="R195"/>
  <c r="N195"/>
  <c r="J195"/>
  <c r="F195"/>
  <c r="BX194"/>
  <c r="BZ194" s="1"/>
  <c r="BW194"/>
  <c r="BS194"/>
  <c r="BR194"/>
  <c r="BQ194"/>
  <c r="BF194"/>
  <c r="BE194"/>
  <c r="BC194"/>
  <c r="BB194"/>
  <c r="AX194"/>
  <c r="AT194"/>
  <c r="AP194"/>
  <c r="AL194"/>
  <c r="AH194"/>
  <c r="AD194"/>
  <c r="Z194"/>
  <c r="V194"/>
  <c r="R194"/>
  <c r="N194"/>
  <c r="J194"/>
  <c r="F194"/>
  <c r="BX193"/>
  <c r="BW193"/>
  <c r="BS193"/>
  <c r="BR193"/>
  <c r="BQ193"/>
  <c r="BF193"/>
  <c r="BE193"/>
  <c r="BC193"/>
  <c r="BB193"/>
  <c r="AX193"/>
  <c r="BX192"/>
  <c r="BW192"/>
  <c r="BS192"/>
  <c r="BR192"/>
  <c r="BQ192"/>
  <c r="BF192"/>
  <c r="BE192"/>
  <c r="BE191" s="1"/>
  <c r="BC192"/>
  <c r="BB192"/>
  <c r="AX192"/>
  <c r="AT192"/>
  <c r="AP192"/>
  <c r="AL192"/>
  <c r="AH192"/>
  <c r="AD192"/>
  <c r="Z192"/>
  <c r="V192"/>
  <c r="R192"/>
  <c r="N192"/>
  <c r="J192"/>
  <c r="F192"/>
  <c r="BW191"/>
  <c r="BP191"/>
  <c r="BO191"/>
  <c r="BN191"/>
  <c r="BM191"/>
  <c r="BL191"/>
  <c r="BK191"/>
  <c r="BJ191"/>
  <c r="BI191"/>
  <c r="BH191"/>
  <c r="BG191"/>
  <c r="BA191"/>
  <c r="AZ191"/>
  <c r="AY191"/>
  <c r="AW191"/>
  <c r="AV191"/>
  <c r="AU191"/>
  <c r="AS191"/>
  <c r="AR191"/>
  <c r="AQ191"/>
  <c r="AO191"/>
  <c r="AN191"/>
  <c r="AM191"/>
  <c r="AK191"/>
  <c r="AJ191"/>
  <c r="AI191"/>
  <c r="AG191"/>
  <c r="AF191"/>
  <c r="AE191"/>
  <c r="AC191"/>
  <c r="AB191"/>
  <c r="AA191"/>
  <c r="Y191"/>
  <c r="X191"/>
  <c r="W191"/>
  <c r="U191"/>
  <c r="T191"/>
  <c r="S191"/>
  <c r="Q191"/>
  <c r="P191"/>
  <c r="O191"/>
  <c r="M191"/>
  <c r="L191"/>
  <c r="K191"/>
  <c r="I191"/>
  <c r="H191"/>
  <c r="G191"/>
  <c r="E191"/>
  <c r="BX190"/>
  <c r="BZ190" s="1"/>
  <c r="BW190"/>
  <c r="BS190"/>
  <c r="BR190"/>
  <c r="BQ190"/>
  <c r="BF190"/>
  <c r="BE190"/>
  <c r="BC190"/>
  <c r="BB190"/>
  <c r="AX190"/>
  <c r="AT190"/>
  <c r="AP190"/>
  <c r="AL190"/>
  <c r="AH190"/>
  <c r="AD190"/>
  <c r="Z190"/>
  <c r="V190"/>
  <c r="R190"/>
  <c r="N190"/>
  <c r="J190"/>
  <c r="F190"/>
  <c r="BX189"/>
  <c r="BZ189" s="1"/>
  <c r="BW189"/>
  <c r="BS189"/>
  <c r="BR189"/>
  <c r="BQ189"/>
  <c r="BF189"/>
  <c r="BE189"/>
  <c r="BC189"/>
  <c r="BB189"/>
  <c r="AX189"/>
  <c r="AT189"/>
  <c r="AP189"/>
  <c r="AL189"/>
  <c r="AH189"/>
  <c r="AD189"/>
  <c r="Z189"/>
  <c r="V189"/>
  <c r="R189"/>
  <c r="N189"/>
  <c r="J189"/>
  <c r="F189"/>
  <c r="BX188"/>
  <c r="BZ188" s="1"/>
  <c r="BW188"/>
  <c r="BF188"/>
  <c r="BE188"/>
  <c r="BC188"/>
  <c r="BB188"/>
  <c r="AX188"/>
  <c r="AT188"/>
  <c r="AP188"/>
  <c r="AL188"/>
  <c r="AH188"/>
  <c r="AD188"/>
  <c r="Z188"/>
  <c r="V188"/>
  <c r="R188"/>
  <c r="N188"/>
  <c r="J188"/>
  <c r="F188"/>
  <c r="BX187"/>
  <c r="BZ187" s="1"/>
  <c r="BW187"/>
  <c r="BS187"/>
  <c r="BR187"/>
  <c r="BQ187"/>
  <c r="BF187"/>
  <c r="BE187"/>
  <c r="BC187"/>
  <c r="BB187"/>
  <c r="AX187"/>
  <c r="AT187"/>
  <c r="AP187"/>
  <c r="AL187"/>
  <c r="AH187"/>
  <c r="AD187"/>
  <c r="Z187"/>
  <c r="V187"/>
  <c r="R187"/>
  <c r="N187"/>
  <c r="J187"/>
  <c r="F187"/>
  <c r="BX186"/>
  <c r="BZ186" s="1"/>
  <c r="BW186"/>
  <c r="BS186"/>
  <c r="BR186"/>
  <c r="BQ186"/>
  <c r="BF186"/>
  <c r="BE186"/>
  <c r="BC186"/>
  <c r="BB186"/>
  <c r="AX186"/>
  <c r="AT186"/>
  <c r="AP186"/>
  <c r="AL186"/>
  <c r="AH186"/>
  <c r="AD186"/>
  <c r="Z186"/>
  <c r="V186"/>
  <c r="R186"/>
  <c r="N186"/>
  <c r="J186"/>
  <c r="F186"/>
  <c r="BD186" s="1"/>
  <c r="BV186" s="1"/>
  <c r="BX185"/>
  <c r="BZ185" s="1"/>
  <c r="BW185"/>
  <c r="BS185"/>
  <c r="BR185"/>
  <c r="BQ185"/>
  <c r="BF185"/>
  <c r="BE185"/>
  <c r="BC185"/>
  <c r="BC180" s="1"/>
  <c r="BB185"/>
  <c r="AX185"/>
  <c r="AT185"/>
  <c r="AP185"/>
  <c r="AP180" s="1"/>
  <c r="AL185"/>
  <c r="AH185"/>
  <c r="AD185"/>
  <c r="Z185"/>
  <c r="Z180" s="1"/>
  <c r="V185"/>
  <c r="R185"/>
  <c r="N185"/>
  <c r="J185"/>
  <c r="J180" s="1"/>
  <c r="F185"/>
  <c r="BX184"/>
  <c r="BZ184" s="1"/>
  <c r="BW184"/>
  <c r="BS184"/>
  <c r="BR184"/>
  <c r="BQ184"/>
  <c r="BF184"/>
  <c r="BE184"/>
  <c r="BC184"/>
  <c r="BB184"/>
  <c r="AX184"/>
  <c r="AT184"/>
  <c r="AP184"/>
  <c r="AL184"/>
  <c r="AH184"/>
  <c r="AD184"/>
  <c r="Z184"/>
  <c r="V184"/>
  <c r="R184"/>
  <c r="N184"/>
  <c r="J184"/>
  <c r="F184"/>
  <c r="BX183"/>
  <c r="BZ183" s="1"/>
  <c r="BW183"/>
  <c r="BS183"/>
  <c r="BR183"/>
  <c r="BQ183"/>
  <c r="BF183"/>
  <c r="BE183"/>
  <c r="BC183"/>
  <c r="BB183"/>
  <c r="AX183"/>
  <c r="AT183"/>
  <c r="AP183"/>
  <c r="AL183"/>
  <c r="AH183"/>
  <c r="AH180" s="1"/>
  <c r="AD183"/>
  <c r="Z183"/>
  <c r="V183"/>
  <c r="R183"/>
  <c r="R180" s="1"/>
  <c r="N183"/>
  <c r="J183"/>
  <c r="F183"/>
  <c r="BX182"/>
  <c r="BZ182" s="1"/>
  <c r="BW182"/>
  <c r="BS182"/>
  <c r="BR182"/>
  <c r="BQ182"/>
  <c r="BF182"/>
  <c r="BE182"/>
  <c r="BC182"/>
  <c r="BB182"/>
  <c r="AX182"/>
  <c r="BX181"/>
  <c r="BZ181" s="1"/>
  <c r="BW181"/>
  <c r="BS181"/>
  <c r="BR181"/>
  <c r="BQ181"/>
  <c r="BF181"/>
  <c r="BE181"/>
  <c r="BC181"/>
  <c r="BB181"/>
  <c r="AX181"/>
  <c r="AT181"/>
  <c r="AP181"/>
  <c r="AL181"/>
  <c r="AH181"/>
  <c r="AD181"/>
  <c r="Z181"/>
  <c r="V181"/>
  <c r="R181"/>
  <c r="N181"/>
  <c r="J181"/>
  <c r="F181"/>
  <c r="BW180"/>
  <c r="BQ180"/>
  <c r="BP180"/>
  <c r="BO180"/>
  <c r="BN180"/>
  <c r="BM180"/>
  <c r="BL180"/>
  <c r="BK180"/>
  <c r="BJ180"/>
  <c r="BI180"/>
  <c r="BH180"/>
  <c r="BG180"/>
  <c r="BA180"/>
  <c r="AZ180"/>
  <c r="AY180"/>
  <c r="AW180"/>
  <c r="AV180"/>
  <c r="AU180"/>
  <c r="AS180"/>
  <c r="AR180"/>
  <c r="AQ180"/>
  <c r="AO180"/>
  <c r="AN180"/>
  <c r="AM180"/>
  <c r="AK180"/>
  <c r="AJ180"/>
  <c r="AI180"/>
  <c r="AG180"/>
  <c r="AF180"/>
  <c r="AE180"/>
  <c r="AC180"/>
  <c r="AB180"/>
  <c r="AA180"/>
  <c r="Y180"/>
  <c r="X180"/>
  <c r="W180"/>
  <c r="U180"/>
  <c r="T180"/>
  <c r="S180"/>
  <c r="Q180"/>
  <c r="P180"/>
  <c r="O180"/>
  <c r="M180"/>
  <c r="L180"/>
  <c r="K180"/>
  <c r="I180"/>
  <c r="H180"/>
  <c r="G180"/>
  <c r="E180"/>
  <c r="BX179"/>
  <c r="BZ179" s="1"/>
  <c r="BW179"/>
  <c r="BS179"/>
  <c r="BR179"/>
  <c r="BQ179"/>
  <c r="BF179"/>
  <c r="BE179"/>
  <c r="BC179"/>
  <c r="BB179"/>
  <c r="AX179"/>
  <c r="AT179"/>
  <c r="AP179"/>
  <c r="AL179"/>
  <c r="AH179"/>
  <c r="AD179"/>
  <c r="Z179"/>
  <c r="V179"/>
  <c r="R179"/>
  <c r="N179"/>
  <c r="J179"/>
  <c r="F179"/>
  <c r="BX178"/>
  <c r="BZ178" s="1"/>
  <c r="BW178"/>
  <c r="BS178"/>
  <c r="BR178"/>
  <c r="BQ178"/>
  <c r="BF178"/>
  <c r="BE178"/>
  <c r="BC178"/>
  <c r="BB178"/>
  <c r="AX178"/>
  <c r="AT178"/>
  <c r="AP178"/>
  <c r="AL178"/>
  <c r="AH178"/>
  <c r="AD178"/>
  <c r="Z178"/>
  <c r="V178"/>
  <c r="R178"/>
  <c r="N178"/>
  <c r="J178"/>
  <c r="F178"/>
  <c r="BX177"/>
  <c r="BW177"/>
  <c r="BS177"/>
  <c r="BR177"/>
  <c r="BQ177"/>
  <c r="BF177"/>
  <c r="BE177"/>
  <c r="BC177"/>
  <c r="BB177"/>
  <c r="AX177"/>
  <c r="AT177"/>
  <c r="AP177"/>
  <c r="AL177"/>
  <c r="AH177"/>
  <c r="AD177"/>
  <c r="Z177"/>
  <c r="V177"/>
  <c r="R177"/>
  <c r="N177"/>
  <c r="J177"/>
  <c r="F177"/>
  <c r="BX176"/>
  <c r="BZ176" s="1"/>
  <c r="BW176"/>
  <c r="BS176"/>
  <c r="BR176"/>
  <c r="BQ176"/>
  <c r="BF176"/>
  <c r="BE176"/>
  <c r="BC176"/>
  <c r="BB176"/>
  <c r="AX176"/>
  <c r="AT176"/>
  <c r="AP176"/>
  <c r="AL176"/>
  <c r="AH176"/>
  <c r="AD176"/>
  <c r="Z176"/>
  <c r="V176"/>
  <c r="R176"/>
  <c r="N176"/>
  <c r="J176"/>
  <c r="F176"/>
  <c r="BD176" s="1"/>
  <c r="BV176" s="1"/>
  <c r="BX175"/>
  <c r="BZ175" s="1"/>
  <c r="BW175"/>
  <c r="BS175"/>
  <c r="BR175"/>
  <c r="BQ175"/>
  <c r="BF175"/>
  <c r="BE175"/>
  <c r="BC175"/>
  <c r="BB175"/>
  <c r="AX175"/>
  <c r="AT175"/>
  <c r="AP175"/>
  <c r="AL175"/>
  <c r="AH175"/>
  <c r="AD175"/>
  <c r="Z175"/>
  <c r="V175"/>
  <c r="R175"/>
  <c r="N175"/>
  <c r="J175"/>
  <c r="F175"/>
  <c r="BX174"/>
  <c r="BZ174" s="1"/>
  <c r="BW174"/>
  <c r="BS174"/>
  <c r="BR174"/>
  <c r="BQ174"/>
  <c r="BF174"/>
  <c r="BE174"/>
  <c r="BC174"/>
  <c r="BB174"/>
  <c r="AX174"/>
  <c r="AT174"/>
  <c r="AP174"/>
  <c r="AL174"/>
  <c r="AH174"/>
  <c r="AD174"/>
  <c r="Z174"/>
  <c r="V174"/>
  <c r="R174"/>
  <c r="N174"/>
  <c r="J174"/>
  <c r="F174"/>
  <c r="BX173"/>
  <c r="BW173"/>
  <c r="BS173"/>
  <c r="BR173"/>
  <c r="BQ173"/>
  <c r="BF173"/>
  <c r="BF172" s="1"/>
  <c r="BE173"/>
  <c r="BC173"/>
  <c r="BB173"/>
  <c r="AX173"/>
  <c r="AT173"/>
  <c r="AP173"/>
  <c r="AL173"/>
  <c r="AH173"/>
  <c r="AH172" s="1"/>
  <c r="AD173"/>
  <c r="Z173"/>
  <c r="V173"/>
  <c r="R173"/>
  <c r="R172" s="1"/>
  <c r="N173"/>
  <c r="J173"/>
  <c r="F173"/>
  <c r="BX172"/>
  <c r="BW172"/>
  <c r="BP172"/>
  <c r="BO172"/>
  <c r="BS172" s="1"/>
  <c r="BN172"/>
  <c r="BM172"/>
  <c r="BL172"/>
  <c r="BK172"/>
  <c r="BJ172"/>
  <c r="BI172"/>
  <c r="BH172"/>
  <c r="BG172"/>
  <c r="BB172"/>
  <c r="BA172"/>
  <c r="AZ172"/>
  <c r="AY172"/>
  <c r="AW172"/>
  <c r="AV172"/>
  <c r="AU172"/>
  <c r="AS172"/>
  <c r="AR172"/>
  <c r="AQ172"/>
  <c r="AO172"/>
  <c r="AN172"/>
  <c r="AM172"/>
  <c r="AK172"/>
  <c r="AJ172"/>
  <c r="AI172"/>
  <c r="AG172"/>
  <c r="AF172"/>
  <c r="AE172"/>
  <c r="AC172"/>
  <c r="AB172"/>
  <c r="AA172"/>
  <c r="Y172"/>
  <c r="X172"/>
  <c r="W172"/>
  <c r="U172"/>
  <c r="T172"/>
  <c r="S172"/>
  <c r="Q172"/>
  <c r="P172"/>
  <c r="O172"/>
  <c r="M172"/>
  <c r="L172"/>
  <c r="K172"/>
  <c r="I172"/>
  <c r="H172"/>
  <c r="G172"/>
  <c r="E172"/>
  <c r="BX171"/>
  <c r="BZ171" s="1"/>
  <c r="BW171"/>
  <c r="BS171"/>
  <c r="BR171"/>
  <c r="BQ171"/>
  <c r="BF171"/>
  <c r="BE171"/>
  <c r="BC171"/>
  <c r="BB171"/>
  <c r="AX171"/>
  <c r="AT171"/>
  <c r="AP171"/>
  <c r="AL171"/>
  <c r="AH171"/>
  <c r="AD171"/>
  <c r="Z171"/>
  <c r="V171"/>
  <c r="R171"/>
  <c r="N171"/>
  <c r="J171"/>
  <c r="F171"/>
  <c r="BX170"/>
  <c r="BZ170" s="1"/>
  <c r="BW170"/>
  <c r="BS170"/>
  <c r="BR170"/>
  <c r="BQ170"/>
  <c r="BF170"/>
  <c r="BE170"/>
  <c r="BC170"/>
  <c r="BB170"/>
  <c r="AX170"/>
  <c r="AT170"/>
  <c r="AP170"/>
  <c r="AL170"/>
  <c r="AH170"/>
  <c r="AD170"/>
  <c r="Z170"/>
  <c r="V170"/>
  <c r="R170"/>
  <c r="N170"/>
  <c r="J170"/>
  <c r="F170"/>
  <c r="BX169"/>
  <c r="BZ169" s="1"/>
  <c r="BW169"/>
  <c r="BS169"/>
  <c r="BR169"/>
  <c r="BQ169"/>
  <c r="BF169"/>
  <c r="BE169"/>
  <c r="BC169"/>
  <c r="BB169"/>
  <c r="AX169"/>
  <c r="AT169"/>
  <c r="AP169"/>
  <c r="AL169"/>
  <c r="AH169"/>
  <c r="AD169"/>
  <c r="Z169"/>
  <c r="V169"/>
  <c r="R169"/>
  <c r="N169"/>
  <c r="J169"/>
  <c r="F169"/>
  <c r="BX168"/>
  <c r="BZ168" s="1"/>
  <c r="BW168"/>
  <c r="BS168"/>
  <c r="BR168"/>
  <c r="BQ168"/>
  <c r="BF168"/>
  <c r="BE168"/>
  <c r="BC168"/>
  <c r="BB168"/>
  <c r="AX168"/>
  <c r="AT168"/>
  <c r="AP168"/>
  <c r="AL168"/>
  <c r="AH168"/>
  <c r="AD168"/>
  <c r="Z168"/>
  <c r="V168"/>
  <c r="R168"/>
  <c r="N168"/>
  <c r="J168"/>
  <c r="F168"/>
  <c r="BX167"/>
  <c r="BZ167" s="1"/>
  <c r="BW167"/>
  <c r="BS167"/>
  <c r="BR167"/>
  <c r="BQ167"/>
  <c r="BF167"/>
  <c r="BE167"/>
  <c r="BC167"/>
  <c r="BB167"/>
  <c r="AX167"/>
  <c r="AT167"/>
  <c r="AP167"/>
  <c r="AL167"/>
  <c r="AH167"/>
  <c r="AD167"/>
  <c r="Z167"/>
  <c r="V167"/>
  <c r="R167"/>
  <c r="N167"/>
  <c r="J167"/>
  <c r="F167"/>
  <c r="BX166"/>
  <c r="BZ166" s="1"/>
  <c r="BW166"/>
  <c r="BS166"/>
  <c r="BR166"/>
  <c r="BQ166"/>
  <c r="BF166"/>
  <c r="BE166"/>
  <c r="BC166"/>
  <c r="BB166"/>
  <c r="AX166"/>
  <c r="AT166"/>
  <c r="AP166"/>
  <c r="AL166"/>
  <c r="AH166"/>
  <c r="AD166"/>
  <c r="Z166"/>
  <c r="V166"/>
  <c r="R166"/>
  <c r="N166"/>
  <c r="J166"/>
  <c r="F166"/>
  <c r="BX165"/>
  <c r="BZ165" s="1"/>
  <c r="BW165"/>
  <c r="BS165"/>
  <c r="BR165"/>
  <c r="BQ165"/>
  <c r="BF165"/>
  <c r="BE165"/>
  <c r="BC165"/>
  <c r="BB165"/>
  <c r="AX165"/>
  <c r="AT165"/>
  <c r="AP165"/>
  <c r="AL165"/>
  <c r="AH165"/>
  <c r="AD165"/>
  <c r="Z165"/>
  <c r="V165"/>
  <c r="R165"/>
  <c r="N165"/>
  <c r="J165"/>
  <c r="F165"/>
  <c r="BX164"/>
  <c r="BX163" s="1"/>
  <c r="BW164"/>
  <c r="BS164"/>
  <c r="BR164"/>
  <c r="BQ164"/>
  <c r="BF164"/>
  <c r="BE164"/>
  <c r="BC164"/>
  <c r="BB164"/>
  <c r="AX164"/>
  <c r="AT164"/>
  <c r="AP164"/>
  <c r="AL164"/>
  <c r="AL163" s="1"/>
  <c r="AH164"/>
  <c r="AD164"/>
  <c r="Z164"/>
  <c r="V164"/>
  <c r="V163" s="1"/>
  <c r="R164"/>
  <c r="N164"/>
  <c r="J164"/>
  <c r="F164"/>
  <c r="BW163"/>
  <c r="BQ163"/>
  <c r="BP163"/>
  <c r="BO163"/>
  <c r="BN163"/>
  <c r="BM163"/>
  <c r="BL163"/>
  <c r="BK163"/>
  <c r="BJ163"/>
  <c r="BI163"/>
  <c r="BH163"/>
  <c r="BG163"/>
  <c r="BC163"/>
  <c r="BB163"/>
  <c r="BA163"/>
  <c r="AZ163"/>
  <c r="AY163"/>
  <c r="AW163"/>
  <c r="AV163"/>
  <c r="AU163"/>
  <c r="AT163"/>
  <c r="AS163"/>
  <c r="AR163"/>
  <c r="AQ163"/>
  <c r="AO163"/>
  <c r="AN163"/>
  <c r="AM163"/>
  <c r="AK163"/>
  <c r="AJ163"/>
  <c r="AI163"/>
  <c r="AG163"/>
  <c r="AF163"/>
  <c r="AE163"/>
  <c r="AC163"/>
  <c r="AB163"/>
  <c r="AA163"/>
  <c r="Y163"/>
  <c r="X163"/>
  <c r="W163"/>
  <c r="U163"/>
  <c r="T163"/>
  <c r="S163"/>
  <c r="Q163"/>
  <c r="P163"/>
  <c r="O163"/>
  <c r="N163"/>
  <c r="M163"/>
  <c r="L163"/>
  <c r="K163"/>
  <c r="J163"/>
  <c r="I163"/>
  <c r="H163"/>
  <c r="G163"/>
  <c r="F163"/>
  <c r="E163"/>
  <c r="BX162"/>
  <c r="BZ162" s="1"/>
  <c r="BW162"/>
  <c r="BS162"/>
  <c r="BR162"/>
  <c r="BF162"/>
  <c r="BE162"/>
  <c r="BC162"/>
  <c r="BB162"/>
  <c r="AX162"/>
  <c r="AT162"/>
  <c r="AP162"/>
  <c r="AL162"/>
  <c r="AH162"/>
  <c r="AD162"/>
  <c r="Z162"/>
  <c r="V162"/>
  <c r="R162"/>
  <c r="N162"/>
  <c r="J162"/>
  <c r="F162"/>
  <c r="BX161"/>
  <c r="BZ161" s="1"/>
  <c r="BW161"/>
  <c r="BS161"/>
  <c r="BR161"/>
  <c r="BF161"/>
  <c r="BE161"/>
  <c r="BC161"/>
  <c r="BB161"/>
  <c r="AX161"/>
  <c r="AT161"/>
  <c r="AP161"/>
  <c r="AL161"/>
  <c r="AH161"/>
  <c r="AD161"/>
  <c r="Z161"/>
  <c r="V161"/>
  <c r="R161"/>
  <c r="N161"/>
  <c r="J161"/>
  <c r="F161"/>
  <c r="BX160"/>
  <c r="BZ160" s="1"/>
  <c r="BW160"/>
  <c r="BS160"/>
  <c r="BR160"/>
  <c r="BF160"/>
  <c r="BE160"/>
  <c r="BC160"/>
  <c r="BB160"/>
  <c r="AX160"/>
  <c r="AT160"/>
  <c r="AP160"/>
  <c r="AL160"/>
  <c r="AH160"/>
  <c r="AD160"/>
  <c r="Z160"/>
  <c r="V160"/>
  <c r="R160"/>
  <c r="N160"/>
  <c r="J160"/>
  <c r="F160"/>
  <c r="BX159"/>
  <c r="BW159"/>
  <c r="BS159"/>
  <c r="BR159"/>
  <c r="BF159"/>
  <c r="BE159"/>
  <c r="BC159"/>
  <c r="BB159"/>
  <c r="AX159"/>
  <c r="AT159"/>
  <c r="AP159"/>
  <c r="AL159"/>
  <c r="AH159"/>
  <c r="AD159"/>
  <c r="Z159"/>
  <c r="V159"/>
  <c r="R159"/>
  <c r="N159"/>
  <c r="J159"/>
  <c r="F159"/>
  <c r="BX158"/>
  <c r="BZ158" s="1"/>
  <c r="BW158"/>
  <c r="BS158"/>
  <c r="BR158"/>
  <c r="BF158"/>
  <c r="BE158"/>
  <c r="BC158"/>
  <c r="BB158"/>
  <c r="AX158"/>
  <c r="AT158"/>
  <c r="AP158"/>
  <c r="AL158"/>
  <c r="AH158"/>
  <c r="AD158"/>
  <c r="Z158"/>
  <c r="V158"/>
  <c r="R158"/>
  <c r="N158"/>
  <c r="J158"/>
  <c r="F158"/>
  <c r="BX157"/>
  <c r="BZ157" s="1"/>
  <c r="BW157"/>
  <c r="BS157"/>
  <c r="BR157"/>
  <c r="BF157"/>
  <c r="BE157"/>
  <c r="BC157"/>
  <c r="BB157"/>
  <c r="AX157"/>
  <c r="AT157"/>
  <c r="AP157"/>
  <c r="AL157"/>
  <c r="AH157"/>
  <c r="AD157"/>
  <c r="Z157"/>
  <c r="V157"/>
  <c r="R157"/>
  <c r="N157"/>
  <c r="J157"/>
  <c r="F157"/>
  <c r="BX156"/>
  <c r="BZ156" s="1"/>
  <c r="BZ154" s="1"/>
  <c r="BW156"/>
  <c r="BS156"/>
  <c r="BR156"/>
  <c r="BF156"/>
  <c r="BE156"/>
  <c r="BE154" s="1"/>
  <c r="BC156"/>
  <c r="BB156"/>
  <c r="AX156"/>
  <c r="AX154" s="1"/>
  <c r="AT156"/>
  <c r="AP156"/>
  <c r="AL156"/>
  <c r="AH156"/>
  <c r="AH154" s="1"/>
  <c r="AD156"/>
  <c r="Z156"/>
  <c r="V156"/>
  <c r="R156"/>
  <c r="R154" s="1"/>
  <c r="N156"/>
  <c r="J156"/>
  <c r="F156"/>
  <c r="BW155"/>
  <c r="BV155"/>
  <c r="BS155"/>
  <c r="BR155"/>
  <c r="BW154"/>
  <c r="BQ154"/>
  <c r="BP154"/>
  <c r="BO154"/>
  <c r="BN154"/>
  <c r="BM154"/>
  <c r="BL154"/>
  <c r="BK154"/>
  <c r="BJ154"/>
  <c r="BI154"/>
  <c r="BH154"/>
  <c r="BG154"/>
  <c r="BA154"/>
  <c r="AZ154"/>
  <c r="AY154"/>
  <c r="AW154"/>
  <c r="AV154"/>
  <c r="AU154"/>
  <c r="AS154"/>
  <c r="AR154"/>
  <c r="AQ154"/>
  <c r="AO154"/>
  <c r="AN154"/>
  <c r="AM154"/>
  <c r="AK154"/>
  <c r="AJ154"/>
  <c r="AI154"/>
  <c r="AG154"/>
  <c r="AF154"/>
  <c r="AE154"/>
  <c r="AC154"/>
  <c r="AB154"/>
  <c r="AA154"/>
  <c r="Y154"/>
  <c r="X154"/>
  <c r="W154"/>
  <c r="U154"/>
  <c r="T154"/>
  <c r="S154"/>
  <c r="Q154"/>
  <c r="P154"/>
  <c r="O154"/>
  <c r="M154"/>
  <c r="L154"/>
  <c r="K154"/>
  <c r="I154"/>
  <c r="H154"/>
  <c r="G154"/>
  <c r="E154"/>
  <c r="BX153"/>
  <c r="BW153"/>
  <c r="BR153"/>
  <c r="BQ153"/>
  <c r="BF153"/>
  <c r="BE153"/>
  <c r="BC153"/>
  <c r="BB153"/>
  <c r="AX153"/>
  <c r="AT153"/>
  <c r="AP153"/>
  <c r="AL153"/>
  <c r="AH153"/>
  <c r="AD153"/>
  <c r="Z153"/>
  <c r="V153"/>
  <c r="R153"/>
  <c r="N153"/>
  <c r="J153"/>
  <c r="F153"/>
  <c r="BX152"/>
  <c r="BZ152" s="1"/>
  <c r="BW152"/>
  <c r="BS152"/>
  <c r="BR152"/>
  <c r="BQ152"/>
  <c r="BF152"/>
  <c r="BE152"/>
  <c r="BC152"/>
  <c r="BB152"/>
  <c r="AX152"/>
  <c r="AT152"/>
  <c r="AP152"/>
  <c r="AL152"/>
  <c r="AH152"/>
  <c r="AD152"/>
  <c r="Z152"/>
  <c r="V152"/>
  <c r="R152"/>
  <c r="N152"/>
  <c r="J152"/>
  <c r="F152"/>
  <c r="BD152" s="1"/>
  <c r="BV152" s="1"/>
  <c r="BX151"/>
  <c r="BZ151" s="1"/>
  <c r="BW151"/>
  <c r="BS151"/>
  <c r="BR151"/>
  <c r="BQ151"/>
  <c r="BF151"/>
  <c r="BE151"/>
  <c r="BC151"/>
  <c r="BB151"/>
  <c r="AX151"/>
  <c r="AT151"/>
  <c r="AP151"/>
  <c r="AL151"/>
  <c r="AH151"/>
  <c r="AD151"/>
  <c r="Z151"/>
  <c r="V151"/>
  <c r="R151"/>
  <c r="N151"/>
  <c r="J151"/>
  <c r="F151"/>
  <c r="BX150"/>
  <c r="BZ150" s="1"/>
  <c r="BW150"/>
  <c r="BS150"/>
  <c r="BR150"/>
  <c r="BQ150"/>
  <c r="BF150"/>
  <c r="BE150"/>
  <c r="BC150"/>
  <c r="BB150"/>
  <c r="AX150"/>
  <c r="AT150"/>
  <c r="AP150"/>
  <c r="AL150"/>
  <c r="AH150"/>
  <c r="AD150"/>
  <c r="Z150"/>
  <c r="V150"/>
  <c r="R150"/>
  <c r="N150"/>
  <c r="J150"/>
  <c r="F150"/>
  <c r="BX149"/>
  <c r="BZ149" s="1"/>
  <c r="BW149"/>
  <c r="BS149"/>
  <c r="BR149"/>
  <c r="BQ149"/>
  <c r="BF149"/>
  <c r="BE149"/>
  <c r="BC149"/>
  <c r="BB149"/>
  <c r="AX149"/>
  <c r="AT149"/>
  <c r="AP149"/>
  <c r="AL149"/>
  <c r="AH149"/>
  <c r="AD149"/>
  <c r="Z149"/>
  <c r="V149"/>
  <c r="R149"/>
  <c r="N149"/>
  <c r="J149"/>
  <c r="F149"/>
  <c r="BX148"/>
  <c r="BZ148" s="1"/>
  <c r="BW148"/>
  <c r="BS148"/>
  <c r="BR148"/>
  <c r="BQ148"/>
  <c r="BF148"/>
  <c r="BE148"/>
  <c r="BC148"/>
  <c r="BB148"/>
  <c r="AX148"/>
  <c r="AT148"/>
  <c r="AP148"/>
  <c r="AL148"/>
  <c r="AH148"/>
  <c r="AD148"/>
  <c r="Z148"/>
  <c r="V148"/>
  <c r="R148"/>
  <c r="N148"/>
  <c r="J148"/>
  <c r="F148"/>
  <c r="BD148" s="1"/>
  <c r="BV148" s="1"/>
  <c r="BX147"/>
  <c r="BZ147" s="1"/>
  <c r="BW147"/>
  <c r="BS147"/>
  <c r="BR147"/>
  <c r="BQ147"/>
  <c r="BF147"/>
  <c r="BE147"/>
  <c r="BC147"/>
  <c r="BB147"/>
  <c r="AX147"/>
  <c r="AT147"/>
  <c r="AP147"/>
  <c r="AL147"/>
  <c r="AH147"/>
  <c r="AD147"/>
  <c r="Z147"/>
  <c r="V147"/>
  <c r="R147"/>
  <c r="N147"/>
  <c r="J147"/>
  <c r="F147"/>
  <c r="BX146"/>
  <c r="BZ146" s="1"/>
  <c r="BW146"/>
  <c r="BS146"/>
  <c r="BR146"/>
  <c r="BQ146"/>
  <c r="BF146"/>
  <c r="BE146"/>
  <c r="BC146"/>
  <c r="BB146"/>
  <c r="AX146"/>
  <c r="AT146"/>
  <c r="AP146"/>
  <c r="AL146"/>
  <c r="AH146"/>
  <c r="AD146"/>
  <c r="Z146"/>
  <c r="V146"/>
  <c r="R146"/>
  <c r="N146"/>
  <c r="J146"/>
  <c r="F146"/>
  <c r="BX145"/>
  <c r="BW145"/>
  <c r="BS145"/>
  <c r="BR145"/>
  <c r="BQ145"/>
  <c r="BF145"/>
  <c r="BE145"/>
  <c r="BC145"/>
  <c r="BB145"/>
  <c r="AX145"/>
  <c r="AT145"/>
  <c r="AP145"/>
  <c r="AL145"/>
  <c r="AH145"/>
  <c r="AH135" s="1"/>
  <c r="AD145"/>
  <c r="Z145"/>
  <c r="V145"/>
  <c r="R145"/>
  <c r="N145"/>
  <c r="J145"/>
  <c r="F145"/>
  <c r="BX144"/>
  <c r="BZ144" s="1"/>
  <c r="BW144"/>
  <c r="BS144"/>
  <c r="BR144"/>
  <c r="BQ144"/>
  <c r="BF144"/>
  <c r="BE144"/>
  <c r="BC144"/>
  <c r="BB144"/>
  <c r="AX144"/>
  <c r="AT144"/>
  <c r="AP144"/>
  <c r="AL144"/>
  <c r="AH144"/>
  <c r="AD144"/>
  <c r="Z144"/>
  <c r="V144"/>
  <c r="R144"/>
  <c r="N144"/>
  <c r="J144"/>
  <c r="F144"/>
  <c r="BD144" s="1"/>
  <c r="BV144" s="1"/>
  <c r="BX143"/>
  <c r="BW143"/>
  <c r="BS143"/>
  <c r="BR143"/>
  <c r="BQ143"/>
  <c r="BF143"/>
  <c r="BE143"/>
  <c r="BC143"/>
  <c r="BB143"/>
  <c r="AX143"/>
  <c r="AT143"/>
  <c r="AP143"/>
  <c r="AL143"/>
  <c r="AH143"/>
  <c r="AD143"/>
  <c r="Z143"/>
  <c r="V143"/>
  <c r="R143"/>
  <c r="N143"/>
  <c r="J143"/>
  <c r="F143"/>
  <c r="BX142"/>
  <c r="BZ142" s="1"/>
  <c r="BW142"/>
  <c r="BS142"/>
  <c r="BR142"/>
  <c r="BQ142"/>
  <c r="BF142"/>
  <c r="BE142"/>
  <c r="BC142"/>
  <c r="BB142"/>
  <c r="AX142"/>
  <c r="AT142"/>
  <c r="AP142"/>
  <c r="AL142"/>
  <c r="AH142"/>
  <c r="AD142"/>
  <c r="Z142"/>
  <c r="V142"/>
  <c r="R142"/>
  <c r="N142"/>
  <c r="J142"/>
  <c r="F142"/>
  <c r="BX141"/>
  <c r="BZ141" s="1"/>
  <c r="BX140"/>
  <c r="BZ140" s="1"/>
  <c r="BW140"/>
  <c r="BR140"/>
  <c r="BQ140"/>
  <c r="BF140"/>
  <c r="BE140"/>
  <c r="BB140"/>
  <c r="AX140"/>
  <c r="AT140"/>
  <c r="AP140"/>
  <c r="AL140"/>
  <c r="AH140"/>
  <c r="Z140"/>
  <c r="V140"/>
  <c r="R140"/>
  <c r="N140"/>
  <c r="J140"/>
  <c r="F140"/>
  <c r="BX139"/>
  <c r="BW139"/>
  <c r="BS139"/>
  <c r="BR139"/>
  <c r="BQ139"/>
  <c r="BF139"/>
  <c r="BE139"/>
  <c r="BC139"/>
  <c r="BB139"/>
  <c r="AX139"/>
  <c r="AT139"/>
  <c r="AP139"/>
  <c r="AL139"/>
  <c r="AH139"/>
  <c r="AD139"/>
  <c r="Z139"/>
  <c r="V139"/>
  <c r="R139"/>
  <c r="N139"/>
  <c r="J139"/>
  <c r="F139"/>
  <c r="BX138"/>
  <c r="BZ138" s="1"/>
  <c r="BW138"/>
  <c r="BS138"/>
  <c r="BR138"/>
  <c r="BQ138"/>
  <c r="BF138"/>
  <c r="BE138"/>
  <c r="BC138"/>
  <c r="BB138"/>
  <c r="AX138"/>
  <c r="AT138"/>
  <c r="AP138"/>
  <c r="AL138"/>
  <c r="AH138"/>
  <c r="AD138"/>
  <c r="Z138"/>
  <c r="V138"/>
  <c r="R138"/>
  <c r="N138"/>
  <c r="J138"/>
  <c r="F138"/>
  <c r="BD138" s="1"/>
  <c r="BV138" s="1"/>
  <c r="BX137"/>
  <c r="BZ137" s="1"/>
  <c r="BW137"/>
  <c r="BS137"/>
  <c r="BR137"/>
  <c r="BQ137"/>
  <c r="BF137"/>
  <c r="BE137"/>
  <c r="BC137"/>
  <c r="BB137"/>
  <c r="AX137"/>
  <c r="AT137"/>
  <c r="AP137"/>
  <c r="AL137"/>
  <c r="AH137"/>
  <c r="AD137"/>
  <c r="Z137"/>
  <c r="V137"/>
  <c r="R137"/>
  <c r="N137"/>
  <c r="J137"/>
  <c r="F137"/>
  <c r="BX136"/>
  <c r="BW136"/>
  <c r="BS136"/>
  <c r="BR136"/>
  <c r="BQ136"/>
  <c r="BF136"/>
  <c r="BE136"/>
  <c r="BE135" s="1"/>
  <c r="BC136"/>
  <c r="BB136"/>
  <c r="AX136"/>
  <c r="AT136"/>
  <c r="AT135" s="1"/>
  <c r="AP136"/>
  <c r="AL136"/>
  <c r="AH136"/>
  <c r="AD136"/>
  <c r="AD135" s="1"/>
  <c r="Z136"/>
  <c r="V136"/>
  <c r="R136"/>
  <c r="N136"/>
  <c r="N135" s="1"/>
  <c r="J136"/>
  <c r="F136"/>
  <c r="BW135"/>
  <c r="BP135"/>
  <c r="BO135"/>
  <c r="BS135" s="1"/>
  <c r="BN135"/>
  <c r="BM135"/>
  <c r="BL135"/>
  <c r="BK135"/>
  <c r="BJ135"/>
  <c r="BI135"/>
  <c r="BH135"/>
  <c r="BG135"/>
  <c r="BA135"/>
  <c r="AZ135"/>
  <c r="AY135"/>
  <c r="AW135"/>
  <c r="AV135"/>
  <c r="AU135"/>
  <c r="AS135"/>
  <c r="AR135"/>
  <c r="AQ135"/>
  <c r="AO135"/>
  <c r="AN135"/>
  <c r="AM135"/>
  <c r="AK135"/>
  <c r="AJ135"/>
  <c r="AI135"/>
  <c r="AG135"/>
  <c r="AF135"/>
  <c r="AE135"/>
  <c r="AC135"/>
  <c r="AB135"/>
  <c r="AA135"/>
  <c r="Y135"/>
  <c r="X135"/>
  <c r="W135"/>
  <c r="U135"/>
  <c r="T135"/>
  <c r="S135"/>
  <c r="Q135"/>
  <c r="P135"/>
  <c r="O135"/>
  <c r="M135"/>
  <c r="L135"/>
  <c r="K135"/>
  <c r="I135"/>
  <c r="H135"/>
  <c r="G135"/>
  <c r="E135"/>
  <c r="BX134"/>
  <c r="BZ134" s="1"/>
  <c r="BW134"/>
  <c r="BS134"/>
  <c r="BR134"/>
  <c r="BQ134"/>
  <c r="BF134"/>
  <c r="BE134"/>
  <c r="BC134"/>
  <c r="BB134"/>
  <c r="AX134"/>
  <c r="AT134"/>
  <c r="AP134"/>
  <c r="AL134"/>
  <c r="AH134"/>
  <c r="AD134"/>
  <c r="Z134"/>
  <c r="V134"/>
  <c r="R134"/>
  <c r="N134"/>
  <c r="J134"/>
  <c r="F134"/>
  <c r="BX133"/>
  <c r="BW133"/>
  <c r="BS133"/>
  <c r="BR133"/>
  <c r="BQ133"/>
  <c r="BF133"/>
  <c r="BE133"/>
  <c r="BC133"/>
  <c r="BB133"/>
  <c r="AX133"/>
  <c r="AT133"/>
  <c r="AP133"/>
  <c r="AL133"/>
  <c r="AH133"/>
  <c r="AD133"/>
  <c r="Z133"/>
  <c r="V133"/>
  <c r="R133"/>
  <c r="N133"/>
  <c r="J133"/>
  <c r="F133"/>
  <c r="BX132"/>
  <c r="BZ132" s="1"/>
  <c r="BW132"/>
  <c r="BS132"/>
  <c r="BR132"/>
  <c r="BQ132"/>
  <c r="BF132"/>
  <c r="BE132"/>
  <c r="BC132"/>
  <c r="BB132"/>
  <c r="AX132"/>
  <c r="AT132"/>
  <c r="AP132"/>
  <c r="AL132"/>
  <c r="AH132"/>
  <c r="AD132"/>
  <c r="Z132"/>
  <c r="V132"/>
  <c r="R132"/>
  <c r="N132"/>
  <c r="J132"/>
  <c r="F132"/>
  <c r="BX131"/>
  <c r="BZ131" s="1"/>
  <c r="BW131"/>
  <c r="BS131"/>
  <c r="BR131"/>
  <c r="BQ131"/>
  <c r="BF131"/>
  <c r="BE131"/>
  <c r="BC131"/>
  <c r="BB131"/>
  <c r="AX131"/>
  <c r="AT131"/>
  <c r="AP131"/>
  <c r="AL131"/>
  <c r="AH131"/>
  <c r="AD131"/>
  <c r="Z131"/>
  <c r="V131"/>
  <c r="R131"/>
  <c r="N131"/>
  <c r="J131"/>
  <c r="F131"/>
  <c r="BD131" s="1"/>
  <c r="BV131" s="1"/>
  <c r="BX130"/>
  <c r="BZ130" s="1"/>
  <c r="BW130"/>
  <c r="BS130"/>
  <c r="BR130"/>
  <c r="BQ130"/>
  <c r="BF130"/>
  <c r="BE130"/>
  <c r="BC130"/>
  <c r="BB130"/>
  <c r="AX130"/>
  <c r="AT130"/>
  <c r="AP130"/>
  <c r="AL130"/>
  <c r="AH130"/>
  <c r="AD130"/>
  <c r="Z130"/>
  <c r="V130"/>
  <c r="R130"/>
  <c r="N130"/>
  <c r="J130"/>
  <c r="F130"/>
  <c r="BX129"/>
  <c r="BW129"/>
  <c r="BS129"/>
  <c r="BR129"/>
  <c r="BQ129"/>
  <c r="BF129"/>
  <c r="BE129"/>
  <c r="BC129"/>
  <c r="BB129"/>
  <c r="AX129"/>
  <c r="AT129"/>
  <c r="AT124" s="1"/>
  <c r="AP129"/>
  <c r="AL129"/>
  <c r="AH129"/>
  <c r="AD129"/>
  <c r="AD124" s="1"/>
  <c r="Z129"/>
  <c r="V129"/>
  <c r="R129"/>
  <c r="N129"/>
  <c r="J129"/>
  <c r="F129"/>
  <c r="BX128"/>
  <c r="BZ128" s="1"/>
  <c r="BW128"/>
  <c r="BS128"/>
  <c r="BR128"/>
  <c r="BQ128"/>
  <c r="BF128"/>
  <c r="BF124" s="1"/>
  <c r="BE128"/>
  <c r="BC128"/>
  <c r="BB128"/>
  <c r="AX128"/>
  <c r="AT128"/>
  <c r="AP128"/>
  <c r="AL128"/>
  <c r="AH128"/>
  <c r="AD128"/>
  <c r="Z128"/>
  <c r="V128"/>
  <c r="R128"/>
  <c r="N128"/>
  <c r="J128"/>
  <c r="F128"/>
  <c r="BX127"/>
  <c r="BW127"/>
  <c r="BS127"/>
  <c r="BR127"/>
  <c r="BQ127"/>
  <c r="BQ124" s="1"/>
  <c r="BF127"/>
  <c r="BE127"/>
  <c r="BC127"/>
  <c r="BB127"/>
  <c r="BB124" s="1"/>
  <c r="AX127"/>
  <c r="AT127"/>
  <c r="AP127"/>
  <c r="AL127"/>
  <c r="AL124" s="1"/>
  <c r="AH127"/>
  <c r="AD127"/>
  <c r="Z127"/>
  <c r="V127"/>
  <c r="V124" s="1"/>
  <c r="R127"/>
  <c r="N127"/>
  <c r="J127"/>
  <c r="F127"/>
  <c r="BX126"/>
  <c r="BZ126" s="1"/>
  <c r="BW126"/>
  <c r="BS126"/>
  <c r="BR126"/>
  <c r="BR124" s="1"/>
  <c r="BQ126"/>
  <c r="BF126"/>
  <c r="BE126"/>
  <c r="BC126"/>
  <c r="BC124" s="1"/>
  <c r="BB126"/>
  <c r="AX126"/>
  <c r="AT126"/>
  <c r="AP126"/>
  <c r="AP124" s="1"/>
  <c r="AL126"/>
  <c r="AH126"/>
  <c r="AD126"/>
  <c r="Z126"/>
  <c r="Z124" s="1"/>
  <c r="V126"/>
  <c r="R126"/>
  <c r="N126"/>
  <c r="J126"/>
  <c r="J124" s="1"/>
  <c r="F126"/>
  <c r="BW125"/>
  <c r="BV125"/>
  <c r="BR125"/>
  <c r="BW124"/>
  <c r="BP124"/>
  <c r="BO124"/>
  <c r="BN124"/>
  <c r="BM124"/>
  <c r="BL124"/>
  <c r="BK124"/>
  <c r="BJ124"/>
  <c r="BI124"/>
  <c r="BH124"/>
  <c r="BG124"/>
  <c r="BA124"/>
  <c r="AZ124"/>
  <c r="AY124"/>
  <c r="AW124"/>
  <c r="AV124"/>
  <c r="AU124"/>
  <c r="AS124"/>
  <c r="AR124"/>
  <c r="AQ124"/>
  <c r="AO124"/>
  <c r="AN124"/>
  <c r="AM124"/>
  <c r="AK124"/>
  <c r="AJ124"/>
  <c r="AI124"/>
  <c r="AG124"/>
  <c r="AF124"/>
  <c r="AE124"/>
  <c r="AC124"/>
  <c r="AB124"/>
  <c r="AA124"/>
  <c r="Y124"/>
  <c r="X124"/>
  <c r="W124"/>
  <c r="U124"/>
  <c r="T124"/>
  <c r="S124"/>
  <c r="Q124"/>
  <c r="P124"/>
  <c r="O124"/>
  <c r="M124"/>
  <c r="L124"/>
  <c r="K124"/>
  <c r="I124"/>
  <c r="H124"/>
  <c r="G124"/>
  <c r="E124"/>
  <c r="BX123"/>
  <c r="BW123"/>
  <c r="BS123"/>
  <c r="BR123"/>
  <c r="BQ123"/>
  <c r="BF123"/>
  <c r="BE123"/>
  <c r="BC123"/>
  <c r="BB123"/>
  <c r="AX123"/>
  <c r="AT123"/>
  <c r="AP123"/>
  <c r="AL123"/>
  <c r="AH123"/>
  <c r="AD123"/>
  <c r="Z123"/>
  <c r="V123"/>
  <c r="R123"/>
  <c r="N123"/>
  <c r="J123"/>
  <c r="F123"/>
  <c r="BX122"/>
  <c r="BZ122" s="1"/>
  <c r="BW122"/>
  <c r="BS122"/>
  <c r="BR122"/>
  <c r="BQ122"/>
  <c r="BF122"/>
  <c r="BE122"/>
  <c r="BC122"/>
  <c r="BB122"/>
  <c r="AX122"/>
  <c r="AT122"/>
  <c r="AP122"/>
  <c r="AL122"/>
  <c r="AH122"/>
  <c r="AD122"/>
  <c r="Z122"/>
  <c r="V122"/>
  <c r="R122"/>
  <c r="N122"/>
  <c r="J122"/>
  <c r="F122"/>
  <c r="BX121"/>
  <c r="BZ121" s="1"/>
  <c r="BW121"/>
  <c r="BS121"/>
  <c r="BR121"/>
  <c r="BQ121"/>
  <c r="BF121"/>
  <c r="BE121"/>
  <c r="BC121"/>
  <c r="BB121"/>
  <c r="AX121"/>
  <c r="AT121"/>
  <c r="AP121"/>
  <c r="AL121"/>
  <c r="AH121"/>
  <c r="AD121"/>
  <c r="Z121"/>
  <c r="V121"/>
  <c r="R121"/>
  <c r="N121"/>
  <c r="J121"/>
  <c r="F121"/>
  <c r="BX120"/>
  <c r="BZ120" s="1"/>
  <c r="BW120"/>
  <c r="BS120"/>
  <c r="BR120"/>
  <c r="BQ120"/>
  <c r="BF120"/>
  <c r="BE120"/>
  <c r="BC120"/>
  <c r="BB120"/>
  <c r="AX120"/>
  <c r="AT120"/>
  <c r="AP120"/>
  <c r="AL120"/>
  <c r="AH120"/>
  <c r="AD120"/>
  <c r="Z120"/>
  <c r="V120"/>
  <c r="R120"/>
  <c r="N120"/>
  <c r="J120"/>
  <c r="F120"/>
  <c r="BD120" s="1"/>
  <c r="BV120" s="1"/>
  <c r="BX119"/>
  <c r="BW119"/>
  <c r="BS119"/>
  <c r="BR119"/>
  <c r="BQ119"/>
  <c r="BF119"/>
  <c r="BE119"/>
  <c r="BC119"/>
  <c r="BB119"/>
  <c r="AX119"/>
  <c r="AT119"/>
  <c r="AP119"/>
  <c r="AL119"/>
  <c r="AH119"/>
  <c r="AD119"/>
  <c r="Z119"/>
  <c r="V119"/>
  <c r="R119"/>
  <c r="N119"/>
  <c r="J119"/>
  <c r="BD119" s="1"/>
  <c r="BV119" s="1"/>
  <c r="F119"/>
  <c r="BX118"/>
  <c r="BZ118" s="1"/>
  <c r="BW118"/>
  <c r="BS118"/>
  <c r="BR118"/>
  <c r="BQ118"/>
  <c r="BF118"/>
  <c r="BE118"/>
  <c r="BC118"/>
  <c r="BB118"/>
  <c r="AX118"/>
  <c r="AT118"/>
  <c r="AP118"/>
  <c r="AL118"/>
  <c r="AH118"/>
  <c r="AD118"/>
  <c r="Z118"/>
  <c r="V118"/>
  <c r="R118"/>
  <c r="N118"/>
  <c r="N113" s="1"/>
  <c r="J118"/>
  <c r="F118"/>
  <c r="BX117"/>
  <c r="BZ117" s="1"/>
  <c r="BW117"/>
  <c r="BS117"/>
  <c r="BR117"/>
  <c r="BQ117"/>
  <c r="BF117"/>
  <c r="BE117"/>
  <c r="BC117"/>
  <c r="BB117"/>
  <c r="AX117"/>
  <c r="AT117"/>
  <c r="AP117"/>
  <c r="AL117"/>
  <c r="AH117"/>
  <c r="AD117"/>
  <c r="Z117"/>
  <c r="V117"/>
  <c r="R117"/>
  <c r="R113" s="1"/>
  <c r="N117"/>
  <c r="J117"/>
  <c r="F117"/>
  <c r="BX116"/>
  <c r="BZ116" s="1"/>
  <c r="BW116"/>
  <c r="BS116"/>
  <c r="BR116"/>
  <c r="BQ116"/>
  <c r="BF116"/>
  <c r="BE116"/>
  <c r="BC116"/>
  <c r="BB116"/>
  <c r="AX116"/>
  <c r="AT116"/>
  <c r="AP116"/>
  <c r="AL116"/>
  <c r="AH116"/>
  <c r="AD116"/>
  <c r="Z116"/>
  <c r="V116"/>
  <c r="V113" s="1"/>
  <c r="R116"/>
  <c r="N116"/>
  <c r="J116"/>
  <c r="F116"/>
  <c r="BD116" s="1"/>
  <c r="BV116" s="1"/>
  <c r="BX115"/>
  <c r="BZ115" s="1"/>
  <c r="BZ113" s="1"/>
  <c r="BW115"/>
  <c r="BS115"/>
  <c r="BR115"/>
  <c r="BR113" s="1"/>
  <c r="BQ115"/>
  <c r="BF115"/>
  <c r="BE115"/>
  <c r="BC115"/>
  <c r="BB115"/>
  <c r="AX115"/>
  <c r="AT115"/>
  <c r="AP115"/>
  <c r="AL115"/>
  <c r="AH115"/>
  <c r="AD115"/>
  <c r="Z115"/>
  <c r="V115"/>
  <c r="R115"/>
  <c r="N115"/>
  <c r="J115"/>
  <c r="F115"/>
  <c r="BW114"/>
  <c r="BV114"/>
  <c r="BX113"/>
  <c r="BW113"/>
  <c r="BP113"/>
  <c r="BO113"/>
  <c r="BS113" s="1"/>
  <c r="BN113"/>
  <c r="BM113"/>
  <c r="BL113"/>
  <c r="BK113"/>
  <c r="BJ113"/>
  <c r="BI113"/>
  <c r="BH113"/>
  <c r="BG113"/>
  <c r="BF113"/>
  <c r="BA113"/>
  <c r="AZ113"/>
  <c r="AY113"/>
  <c r="AW113"/>
  <c r="AV113"/>
  <c r="AU113"/>
  <c r="AS113"/>
  <c r="AR113"/>
  <c r="AQ113"/>
  <c r="AO113"/>
  <c r="AN113"/>
  <c r="AM113"/>
  <c r="AK113"/>
  <c r="AJ113"/>
  <c r="AI113"/>
  <c r="AG113"/>
  <c r="AF113"/>
  <c r="AE113"/>
  <c r="AC113"/>
  <c r="AB113"/>
  <c r="AA113"/>
  <c r="Y113"/>
  <c r="X113"/>
  <c r="W113"/>
  <c r="U113"/>
  <c r="T113"/>
  <c r="S113"/>
  <c r="Q113"/>
  <c r="P113"/>
  <c r="O113"/>
  <c r="M113"/>
  <c r="L113"/>
  <c r="K113"/>
  <c r="I113"/>
  <c r="H113"/>
  <c r="G113"/>
  <c r="F113"/>
  <c r="E113"/>
  <c r="BX112"/>
  <c r="BZ112" s="1"/>
  <c r="BW112"/>
  <c r="BV112"/>
  <c r="BS112"/>
  <c r="BR112"/>
  <c r="BQ112"/>
  <c r="BX111"/>
  <c r="BZ111" s="1"/>
  <c r="BW111"/>
  <c r="BV111"/>
  <c r="BS111"/>
  <c r="BR111"/>
  <c r="BQ111"/>
  <c r="BX110"/>
  <c r="BZ110" s="1"/>
  <c r="BW110"/>
  <c r="BV110"/>
  <c r="BS110"/>
  <c r="BR110"/>
  <c r="BQ110"/>
  <c r="BX109"/>
  <c r="BZ109" s="1"/>
  <c r="BW109"/>
  <c r="BV109"/>
  <c r="BS109"/>
  <c r="BR109"/>
  <c r="BQ109"/>
  <c r="BX108"/>
  <c r="BZ108" s="1"/>
  <c r="BW108"/>
  <c r="BV108"/>
  <c r="BS108"/>
  <c r="BR108"/>
  <c r="BQ108"/>
  <c r="BX107"/>
  <c r="BZ107" s="1"/>
  <c r="BW107"/>
  <c r="BV107"/>
  <c r="BS107"/>
  <c r="BR107"/>
  <c r="BQ107"/>
  <c r="BX106"/>
  <c r="BZ106" s="1"/>
  <c r="BW106"/>
  <c r="BV106"/>
  <c r="BS106"/>
  <c r="BR106"/>
  <c r="BQ106"/>
  <c r="BX105"/>
  <c r="BW105"/>
  <c r="BV105"/>
  <c r="BS105"/>
  <c r="BR105"/>
  <c r="BQ105"/>
  <c r="BX104"/>
  <c r="BZ104" s="1"/>
  <c r="BW104"/>
  <c r="BV104"/>
  <c r="BS104"/>
  <c r="BR104"/>
  <c r="BQ104"/>
  <c r="BX103"/>
  <c r="BZ103" s="1"/>
  <c r="BW103"/>
  <c r="BV103"/>
  <c r="BS103"/>
  <c r="BR103"/>
  <c r="BQ103"/>
  <c r="BX102"/>
  <c r="BZ102" s="1"/>
  <c r="BZ97" s="1"/>
  <c r="BW102"/>
  <c r="BV102"/>
  <c r="BS102"/>
  <c r="BR102"/>
  <c r="BQ102"/>
  <c r="BX101"/>
  <c r="BW101"/>
  <c r="BV101"/>
  <c r="BS101"/>
  <c r="BR101"/>
  <c r="BQ101"/>
  <c r="BX100"/>
  <c r="BW100"/>
  <c r="BV100"/>
  <c r="BS100"/>
  <c r="BR100"/>
  <c r="BQ100"/>
  <c r="BX99"/>
  <c r="BZ99" s="1"/>
  <c r="BW99"/>
  <c r="BV99"/>
  <c r="BS99"/>
  <c r="BR99"/>
  <c r="BQ99"/>
  <c r="BW98"/>
  <c r="BV98"/>
  <c r="BR98"/>
  <c r="BW97"/>
  <c r="BP97"/>
  <c r="BO97"/>
  <c r="BS97" s="1"/>
  <c r="BN97"/>
  <c r="BM97"/>
  <c r="BL97"/>
  <c r="BK97"/>
  <c r="BJ97"/>
  <c r="BI97"/>
  <c r="BH97"/>
  <c r="BG97"/>
  <c r="BF97"/>
  <c r="BE97"/>
  <c r="BD97"/>
  <c r="BC97"/>
  <c r="BB97"/>
  <c r="BA97"/>
  <c r="AZ97"/>
  <c r="AY97"/>
  <c r="AX97"/>
  <c r="AW97"/>
  <c r="AV97"/>
  <c r="AU97"/>
  <c r="AT97"/>
  <c r="AS97"/>
  <c r="AR97"/>
  <c r="AQ97"/>
  <c r="AP97"/>
  <c r="AO97"/>
  <c r="AN97"/>
  <c r="AM97"/>
  <c r="AL97"/>
  <c r="AK97"/>
  <c r="AJ97"/>
  <c r="AI97"/>
  <c r="AH97"/>
  <c r="AG97"/>
  <c r="AF97"/>
  <c r="AE97"/>
  <c r="AD97"/>
  <c r="AC97"/>
  <c r="AB97"/>
  <c r="AA97"/>
  <c r="Z97"/>
  <c r="Y97"/>
  <c r="X97"/>
  <c r="W97"/>
  <c r="V97"/>
  <c r="U97"/>
  <c r="T97"/>
  <c r="S97"/>
  <c r="R97"/>
  <c r="Q97"/>
  <c r="P97"/>
  <c r="O97"/>
  <c r="N97"/>
  <c r="M97"/>
  <c r="L97"/>
  <c r="K97"/>
  <c r="J97"/>
  <c r="I97"/>
  <c r="H97"/>
  <c r="G97"/>
  <c r="F97"/>
  <c r="E97"/>
  <c r="BX96"/>
  <c r="BZ96" s="1"/>
  <c r="BW96"/>
  <c r="BS96"/>
  <c r="BR96"/>
  <c r="BQ96"/>
  <c r="BF96"/>
  <c r="BE96"/>
  <c r="BC96"/>
  <c r="BB96"/>
  <c r="AX96"/>
  <c r="AT96"/>
  <c r="AP96"/>
  <c r="AL96"/>
  <c r="AH96"/>
  <c r="AD96"/>
  <c r="Z96"/>
  <c r="V96"/>
  <c r="R96"/>
  <c r="N96"/>
  <c r="J96"/>
  <c r="F96"/>
  <c r="BX95"/>
  <c r="BZ95" s="1"/>
  <c r="BW95"/>
  <c r="BS95"/>
  <c r="BR95"/>
  <c r="BQ95"/>
  <c r="BF95"/>
  <c r="BE95"/>
  <c r="BC95"/>
  <c r="BB95"/>
  <c r="AX95"/>
  <c r="AT95"/>
  <c r="AP95"/>
  <c r="AL95"/>
  <c r="AH95"/>
  <c r="AD95"/>
  <c r="Z95"/>
  <c r="V95"/>
  <c r="R95"/>
  <c r="N95"/>
  <c r="J95"/>
  <c r="F95"/>
  <c r="BX94"/>
  <c r="BW94"/>
  <c r="BS94"/>
  <c r="BR94"/>
  <c r="BQ94"/>
  <c r="BF94"/>
  <c r="BE94"/>
  <c r="BC94"/>
  <c r="BB94"/>
  <c r="AX94"/>
  <c r="AT94"/>
  <c r="AP94"/>
  <c r="AL94"/>
  <c r="AH94"/>
  <c r="AD94"/>
  <c r="Z94"/>
  <c r="V94"/>
  <c r="R94"/>
  <c r="N94"/>
  <c r="J94"/>
  <c r="F94"/>
  <c r="BX93"/>
  <c r="BW93"/>
  <c r="BS93"/>
  <c r="BR93"/>
  <c r="BQ93"/>
  <c r="BF93"/>
  <c r="BE93"/>
  <c r="BC93"/>
  <c r="BB93"/>
  <c r="AX93"/>
  <c r="AT93"/>
  <c r="AP93"/>
  <c r="AL93"/>
  <c r="AH93"/>
  <c r="AD93"/>
  <c r="Z93"/>
  <c r="V93"/>
  <c r="R93"/>
  <c r="N93"/>
  <c r="BD93" s="1"/>
  <c r="BV93" s="1"/>
  <c r="J93"/>
  <c r="F93"/>
  <c r="BX92"/>
  <c r="BZ92" s="1"/>
  <c r="BW92"/>
  <c r="BS92"/>
  <c r="BR92"/>
  <c r="BQ92"/>
  <c r="BF92"/>
  <c r="BE92"/>
  <c r="BC92"/>
  <c r="BB92"/>
  <c r="AX92"/>
  <c r="AT92"/>
  <c r="AP92"/>
  <c r="AL92"/>
  <c r="AH92"/>
  <c r="AD92"/>
  <c r="Z92"/>
  <c r="V92"/>
  <c r="R92"/>
  <c r="N92"/>
  <c r="J92"/>
  <c r="F92"/>
  <c r="BX91"/>
  <c r="BZ91" s="1"/>
  <c r="BW91"/>
  <c r="BS91"/>
  <c r="BR91"/>
  <c r="BQ91"/>
  <c r="BF91"/>
  <c r="BE91"/>
  <c r="BC91"/>
  <c r="BB91"/>
  <c r="AX91"/>
  <c r="AT91"/>
  <c r="AP91"/>
  <c r="AL91"/>
  <c r="AH91"/>
  <c r="AD91"/>
  <c r="Z91"/>
  <c r="V91"/>
  <c r="V86" s="1"/>
  <c r="R91"/>
  <c r="N91"/>
  <c r="J91"/>
  <c r="F91"/>
  <c r="BX90"/>
  <c r="BW90"/>
  <c r="BS90"/>
  <c r="BR90"/>
  <c r="BQ90"/>
  <c r="BF90"/>
  <c r="BE90"/>
  <c r="BC90"/>
  <c r="BB90"/>
  <c r="AX90"/>
  <c r="AT90"/>
  <c r="AP90"/>
  <c r="AL90"/>
  <c r="AL86" s="1"/>
  <c r="AH90"/>
  <c r="AD90"/>
  <c r="Z90"/>
  <c r="Z86" s="1"/>
  <c r="V90"/>
  <c r="R90"/>
  <c r="N90"/>
  <c r="J90"/>
  <c r="F90"/>
  <c r="BX89"/>
  <c r="BZ89" s="1"/>
  <c r="BW89"/>
  <c r="BS89"/>
  <c r="BR89"/>
  <c r="BQ89"/>
  <c r="BF89"/>
  <c r="BE89"/>
  <c r="BC89"/>
  <c r="BB89"/>
  <c r="AX89"/>
  <c r="AT89"/>
  <c r="AP89"/>
  <c r="AP86" s="1"/>
  <c r="AL89"/>
  <c r="AH89"/>
  <c r="AD89"/>
  <c r="Z89"/>
  <c r="V89"/>
  <c r="R89"/>
  <c r="N89"/>
  <c r="BD89" s="1"/>
  <c r="BV89" s="1"/>
  <c r="J89"/>
  <c r="F89"/>
  <c r="BX88"/>
  <c r="BW88"/>
  <c r="BS88"/>
  <c r="BR88"/>
  <c r="BQ88"/>
  <c r="BF88"/>
  <c r="BF86" s="1"/>
  <c r="BE88"/>
  <c r="BC88"/>
  <c r="BB88"/>
  <c r="AX88"/>
  <c r="AX86" s="1"/>
  <c r="AT88"/>
  <c r="AP88"/>
  <c r="AL88"/>
  <c r="AH88"/>
  <c r="AH86" s="1"/>
  <c r="AD88"/>
  <c r="Z88"/>
  <c r="V88"/>
  <c r="R88"/>
  <c r="R86" s="1"/>
  <c r="N88"/>
  <c r="J88"/>
  <c r="F88"/>
  <c r="BW87"/>
  <c r="BV87"/>
  <c r="BR87"/>
  <c r="BW86"/>
  <c r="BQ86"/>
  <c r="BP86"/>
  <c r="BO86"/>
  <c r="BN86"/>
  <c r="BM86"/>
  <c r="BL86"/>
  <c r="BK86"/>
  <c r="BJ86"/>
  <c r="BI86"/>
  <c r="BH86"/>
  <c r="BG86"/>
  <c r="BE86"/>
  <c r="BC86"/>
  <c r="BA86"/>
  <c r="AZ86"/>
  <c r="AY86"/>
  <c r="AW86"/>
  <c r="AV86"/>
  <c r="AU86"/>
  <c r="AS86"/>
  <c r="AR86"/>
  <c r="AQ86"/>
  <c r="AO86"/>
  <c r="AN86"/>
  <c r="AM86"/>
  <c r="AK86"/>
  <c r="AJ86"/>
  <c r="AI86"/>
  <c r="AG86"/>
  <c r="AF86"/>
  <c r="AE86"/>
  <c r="AC86"/>
  <c r="AB86"/>
  <c r="AA86"/>
  <c r="Y86"/>
  <c r="X86"/>
  <c r="W86"/>
  <c r="U86"/>
  <c r="T86"/>
  <c r="S86"/>
  <c r="Q86"/>
  <c r="P86"/>
  <c r="O86"/>
  <c r="M86"/>
  <c r="L86"/>
  <c r="K86"/>
  <c r="I86"/>
  <c r="H86"/>
  <c r="G86"/>
  <c r="E86"/>
  <c r="BX85"/>
  <c r="BZ85" s="1"/>
  <c r="BW85"/>
  <c r="BR85"/>
  <c r="BQ85"/>
  <c r="BF85"/>
  <c r="BE85"/>
  <c r="BC85"/>
  <c r="BB85"/>
  <c r="AX85"/>
  <c r="AT85"/>
  <c r="AP85"/>
  <c r="AL85"/>
  <c r="AH85"/>
  <c r="AD85"/>
  <c r="Z85"/>
  <c r="V85"/>
  <c r="R85"/>
  <c r="N85"/>
  <c r="J85"/>
  <c r="F85"/>
  <c r="BD85" s="1"/>
  <c r="BV85" s="1"/>
  <c r="BX84"/>
  <c r="BZ84" s="1"/>
  <c r="BW84"/>
  <c r="BS84"/>
  <c r="BR84"/>
  <c r="BQ84"/>
  <c r="BF84"/>
  <c r="BE84"/>
  <c r="BC84"/>
  <c r="BB84"/>
  <c r="AX84"/>
  <c r="AT84"/>
  <c r="AP84"/>
  <c r="AL84"/>
  <c r="AH84"/>
  <c r="AD84"/>
  <c r="Z84"/>
  <c r="V84"/>
  <c r="R84"/>
  <c r="N84"/>
  <c r="J84"/>
  <c r="F84"/>
  <c r="BX83"/>
  <c r="BZ83" s="1"/>
  <c r="BW83"/>
  <c r="BS83"/>
  <c r="BR83"/>
  <c r="BQ83"/>
  <c r="BF83"/>
  <c r="BE83"/>
  <c r="BC83"/>
  <c r="BB83"/>
  <c r="AX83"/>
  <c r="AT83"/>
  <c r="AP83"/>
  <c r="AL83"/>
  <c r="AH83"/>
  <c r="AD83"/>
  <c r="Z83"/>
  <c r="V83"/>
  <c r="R83"/>
  <c r="N83"/>
  <c r="J83"/>
  <c r="F83"/>
  <c r="BX82"/>
  <c r="BW82"/>
  <c r="BS82"/>
  <c r="BR82"/>
  <c r="BQ82"/>
  <c r="BF82"/>
  <c r="BE82"/>
  <c r="BC82"/>
  <c r="BB82"/>
  <c r="AX82"/>
  <c r="AT82"/>
  <c r="AP82"/>
  <c r="AL82"/>
  <c r="AH82"/>
  <c r="AD82"/>
  <c r="Z82"/>
  <c r="V82"/>
  <c r="R82"/>
  <c r="N82"/>
  <c r="J82"/>
  <c r="F82"/>
  <c r="BX81"/>
  <c r="BZ81" s="1"/>
  <c r="BW81"/>
  <c r="BS81"/>
  <c r="BR81"/>
  <c r="BQ81"/>
  <c r="BF81"/>
  <c r="BE81"/>
  <c r="BC81"/>
  <c r="BB81"/>
  <c r="AX81"/>
  <c r="AT81"/>
  <c r="AP81"/>
  <c r="AL81"/>
  <c r="AH81"/>
  <c r="AD81"/>
  <c r="Z81"/>
  <c r="V81"/>
  <c r="R81"/>
  <c r="N81"/>
  <c r="J81"/>
  <c r="F81"/>
  <c r="BD81" s="1"/>
  <c r="BV81" s="1"/>
  <c r="BX80"/>
  <c r="BZ80" s="1"/>
  <c r="BW80"/>
  <c r="BS80"/>
  <c r="BR80"/>
  <c r="BQ80"/>
  <c r="BF80"/>
  <c r="BE80"/>
  <c r="BC80"/>
  <c r="BB80"/>
  <c r="AX80"/>
  <c r="AT80"/>
  <c r="AP80"/>
  <c r="AL80"/>
  <c r="AH80"/>
  <c r="AD80"/>
  <c r="Z80"/>
  <c r="V80"/>
  <c r="R80"/>
  <c r="N80"/>
  <c r="J80"/>
  <c r="F80"/>
  <c r="BX79"/>
  <c r="BZ79" s="1"/>
  <c r="BW79"/>
  <c r="BS79"/>
  <c r="BR79"/>
  <c r="BQ79"/>
  <c r="BF79"/>
  <c r="BE79"/>
  <c r="BC79"/>
  <c r="BB79"/>
  <c r="AX79"/>
  <c r="AT79"/>
  <c r="AP79"/>
  <c r="AL79"/>
  <c r="AH79"/>
  <c r="AD79"/>
  <c r="Z79"/>
  <c r="V79"/>
  <c r="R79"/>
  <c r="N79"/>
  <c r="J79"/>
  <c r="F79"/>
  <c r="BX78"/>
  <c r="BW78"/>
  <c r="BS78"/>
  <c r="BR78"/>
  <c r="BQ78"/>
  <c r="BF78"/>
  <c r="BE78"/>
  <c r="BC78"/>
  <c r="BB78"/>
  <c r="AX78"/>
  <c r="AT78"/>
  <c r="AP78"/>
  <c r="AL78"/>
  <c r="AH78"/>
  <c r="AD78"/>
  <c r="Z78"/>
  <c r="V78"/>
  <c r="R78"/>
  <c r="N78"/>
  <c r="J78"/>
  <c r="F78"/>
  <c r="BX77"/>
  <c r="BW77"/>
  <c r="BS77"/>
  <c r="BR77"/>
  <c r="BQ77"/>
  <c r="BF77"/>
  <c r="BE77"/>
  <c r="BC77"/>
  <c r="BB77"/>
  <c r="AX77"/>
  <c r="AT77"/>
  <c r="AP77"/>
  <c r="AL77"/>
  <c r="AH77"/>
  <c r="AD77"/>
  <c r="Z77"/>
  <c r="V77"/>
  <c r="R77"/>
  <c r="N77"/>
  <c r="J77"/>
  <c r="F77"/>
  <c r="BD77" s="1"/>
  <c r="BV77" s="1"/>
  <c r="BX76"/>
  <c r="BZ76" s="1"/>
  <c r="BW76"/>
  <c r="BS76"/>
  <c r="BR76"/>
  <c r="BQ76"/>
  <c r="BF76"/>
  <c r="BE76"/>
  <c r="BC76"/>
  <c r="BB76"/>
  <c r="AX76"/>
  <c r="AT76"/>
  <c r="AP76"/>
  <c r="AL76"/>
  <c r="AH76"/>
  <c r="AD76"/>
  <c r="Z76"/>
  <c r="V76"/>
  <c r="R76"/>
  <c r="N76"/>
  <c r="J76"/>
  <c r="F76"/>
  <c r="BX75"/>
  <c r="BZ75" s="1"/>
  <c r="BW75"/>
  <c r="BS75"/>
  <c r="BR75"/>
  <c r="BQ75"/>
  <c r="BF75"/>
  <c r="BE75"/>
  <c r="BC75"/>
  <c r="BB75"/>
  <c r="AX75"/>
  <c r="AT75"/>
  <c r="AP75"/>
  <c r="AP72" s="1"/>
  <c r="AL75"/>
  <c r="AH75"/>
  <c r="AD75"/>
  <c r="Z75"/>
  <c r="V75"/>
  <c r="R75"/>
  <c r="N75"/>
  <c r="J75"/>
  <c r="F75"/>
  <c r="BX74"/>
  <c r="BZ74" s="1"/>
  <c r="BW74"/>
  <c r="BS74"/>
  <c r="BR74"/>
  <c r="BQ74"/>
  <c r="BF74"/>
  <c r="BF72" s="1"/>
  <c r="BE74"/>
  <c r="BC74"/>
  <c r="BB74"/>
  <c r="AX74"/>
  <c r="AT74"/>
  <c r="AT72" s="1"/>
  <c r="AP74"/>
  <c r="AL74"/>
  <c r="AH74"/>
  <c r="AD74"/>
  <c r="Z74"/>
  <c r="V74"/>
  <c r="R74"/>
  <c r="N74"/>
  <c r="J74"/>
  <c r="F74"/>
  <c r="BX72"/>
  <c r="BW72"/>
  <c r="BP72"/>
  <c r="BO72"/>
  <c r="BS72" s="1"/>
  <c r="BN72"/>
  <c r="BI72"/>
  <c r="BH72"/>
  <c r="BG72"/>
  <c r="BA72"/>
  <c r="AZ72"/>
  <c r="AY72"/>
  <c r="AW72"/>
  <c r="AV72"/>
  <c r="AU72"/>
  <c r="AS72"/>
  <c r="AR72"/>
  <c r="AQ72"/>
  <c r="AO72"/>
  <c r="AN72"/>
  <c r="AM72"/>
  <c r="AK72"/>
  <c r="AJ72"/>
  <c r="AI72"/>
  <c r="AG72"/>
  <c r="AF72"/>
  <c r="AE72"/>
  <c r="AC72"/>
  <c r="AB72"/>
  <c r="AA72"/>
  <c r="Y72"/>
  <c r="X72"/>
  <c r="W72"/>
  <c r="U72"/>
  <c r="T72"/>
  <c r="S72"/>
  <c r="Q72"/>
  <c r="P72"/>
  <c r="O72"/>
  <c r="M72"/>
  <c r="L72"/>
  <c r="K72"/>
  <c r="I72"/>
  <c r="H72"/>
  <c r="G72"/>
  <c r="E72"/>
  <c r="BX71"/>
  <c r="BZ71" s="1"/>
  <c r="BW71"/>
  <c r="BS71"/>
  <c r="BR71"/>
  <c r="BQ71"/>
  <c r="BF71"/>
  <c r="BE71"/>
  <c r="BC71"/>
  <c r="BB71"/>
  <c r="AX71"/>
  <c r="AT71"/>
  <c r="AP71"/>
  <c r="AL71"/>
  <c r="AH71"/>
  <c r="AD71"/>
  <c r="Z71"/>
  <c r="V71"/>
  <c r="R71"/>
  <c r="N71"/>
  <c r="J71"/>
  <c r="F71"/>
  <c r="BX70"/>
  <c r="BZ70" s="1"/>
  <c r="BW70"/>
  <c r="BS70"/>
  <c r="BR70"/>
  <c r="BQ70"/>
  <c r="BF70"/>
  <c r="BE70"/>
  <c r="BC70"/>
  <c r="BB70"/>
  <c r="AX70"/>
  <c r="AT70"/>
  <c r="AP70"/>
  <c r="AL70"/>
  <c r="AH70"/>
  <c r="AD70"/>
  <c r="Z70"/>
  <c r="V70"/>
  <c r="R70"/>
  <c r="N70"/>
  <c r="J70"/>
  <c r="F70"/>
  <c r="BX69"/>
  <c r="BZ69" s="1"/>
  <c r="BW69"/>
  <c r="BS69"/>
  <c r="BR69"/>
  <c r="BQ69"/>
  <c r="BF69"/>
  <c r="BE69"/>
  <c r="BC69"/>
  <c r="BB69"/>
  <c r="AX69"/>
  <c r="AT69"/>
  <c r="AP69"/>
  <c r="AL69"/>
  <c r="AH69"/>
  <c r="AD69"/>
  <c r="Z69"/>
  <c r="V69"/>
  <c r="R69"/>
  <c r="N69"/>
  <c r="J69"/>
  <c r="F69"/>
  <c r="BX68"/>
  <c r="BZ68" s="1"/>
  <c r="BW68"/>
  <c r="BS68"/>
  <c r="BR68"/>
  <c r="BQ68"/>
  <c r="BF68"/>
  <c r="BE68"/>
  <c r="BC68"/>
  <c r="BB68"/>
  <c r="AX68"/>
  <c r="AT68"/>
  <c r="AP68"/>
  <c r="AL68"/>
  <c r="AH68"/>
  <c r="AD68"/>
  <c r="Z68"/>
  <c r="V68"/>
  <c r="R68"/>
  <c r="N68"/>
  <c r="BD68" s="1"/>
  <c r="BV68" s="1"/>
  <c r="J68"/>
  <c r="F68"/>
  <c r="BX67"/>
  <c r="BZ67" s="1"/>
  <c r="BW67"/>
  <c r="BS67"/>
  <c r="BR67"/>
  <c r="BQ67"/>
  <c r="BF67"/>
  <c r="BF64" s="1"/>
  <c r="BE67"/>
  <c r="BC67"/>
  <c r="BB67"/>
  <c r="AX67"/>
  <c r="AX64" s="1"/>
  <c r="AT67"/>
  <c r="AP67"/>
  <c r="AL67"/>
  <c r="AH67"/>
  <c r="AH64" s="1"/>
  <c r="AD67"/>
  <c r="Z67"/>
  <c r="V67"/>
  <c r="R67"/>
  <c r="R64" s="1"/>
  <c r="N67"/>
  <c r="J67"/>
  <c r="F67"/>
  <c r="BX66"/>
  <c r="BZ66" s="1"/>
  <c r="BW66"/>
  <c r="BS66"/>
  <c r="BR66"/>
  <c r="BQ66"/>
  <c r="BQ64" s="1"/>
  <c r="BF66"/>
  <c r="BE66"/>
  <c r="BC66"/>
  <c r="BB66"/>
  <c r="BB64" s="1"/>
  <c r="AX66"/>
  <c r="AT66"/>
  <c r="AP66"/>
  <c r="AL66"/>
  <c r="AL64" s="1"/>
  <c r="AH66"/>
  <c r="AD66"/>
  <c r="Z66"/>
  <c r="V66"/>
  <c r="V64" s="1"/>
  <c r="R66"/>
  <c r="N66"/>
  <c r="J66"/>
  <c r="F66"/>
  <c r="F64" s="1"/>
  <c r="BX65"/>
  <c r="BZ65" s="1"/>
  <c r="BW65"/>
  <c r="BS65"/>
  <c r="BR65"/>
  <c r="BQ65"/>
  <c r="BF65"/>
  <c r="BE65"/>
  <c r="BC65"/>
  <c r="BC64" s="1"/>
  <c r="BB65"/>
  <c r="AX65"/>
  <c r="AT65"/>
  <c r="AP65"/>
  <c r="AP64" s="1"/>
  <c r="AL65"/>
  <c r="AH65"/>
  <c r="AD65"/>
  <c r="Z65"/>
  <c r="Z64" s="1"/>
  <c r="V65"/>
  <c r="R65"/>
  <c r="N65"/>
  <c r="J65"/>
  <c r="J64" s="1"/>
  <c r="F65"/>
  <c r="BW64"/>
  <c r="BP64"/>
  <c r="BO64"/>
  <c r="BN64"/>
  <c r="BM64"/>
  <c r="BL64"/>
  <c r="BK64"/>
  <c r="BJ64"/>
  <c r="BI64"/>
  <c r="BH64"/>
  <c r="BG64"/>
  <c r="BA64"/>
  <c r="AZ64"/>
  <c r="AY64"/>
  <c r="AW64"/>
  <c r="AV64"/>
  <c r="AU64"/>
  <c r="AS64"/>
  <c r="AR64"/>
  <c r="AQ64"/>
  <c r="AO64"/>
  <c r="AN64"/>
  <c r="AM64"/>
  <c r="AK64"/>
  <c r="AJ64"/>
  <c r="AI64"/>
  <c r="AG64"/>
  <c r="AF64"/>
  <c r="AE64"/>
  <c r="AC64"/>
  <c r="AB64"/>
  <c r="AA64"/>
  <c r="Y64"/>
  <c r="X64"/>
  <c r="W64"/>
  <c r="U64"/>
  <c r="T64"/>
  <c r="S64"/>
  <c r="Q64"/>
  <c r="P64"/>
  <c r="O64"/>
  <c r="M64"/>
  <c r="L64"/>
  <c r="K64"/>
  <c r="I64"/>
  <c r="H64"/>
  <c r="G64"/>
  <c r="E64"/>
  <c r="BX63"/>
  <c r="BZ63" s="1"/>
  <c r="BW63"/>
  <c r="BS63"/>
  <c r="BR63"/>
  <c r="BQ63"/>
  <c r="BF63"/>
  <c r="BE63"/>
  <c r="BC63"/>
  <c r="BB63"/>
  <c r="AX63"/>
  <c r="AT63"/>
  <c r="AP63"/>
  <c r="AL63"/>
  <c r="AH63"/>
  <c r="AD63"/>
  <c r="Z63"/>
  <c r="V63"/>
  <c r="R63"/>
  <c r="N63"/>
  <c r="J63"/>
  <c r="F63"/>
  <c r="BX62"/>
  <c r="BW62"/>
  <c r="BS62"/>
  <c r="BR62"/>
  <c r="BQ62"/>
  <c r="BF62"/>
  <c r="BE62"/>
  <c r="BC62"/>
  <c r="BB62"/>
  <c r="AX62"/>
  <c r="AT62"/>
  <c r="AP62"/>
  <c r="AL62"/>
  <c r="AH62"/>
  <c r="AD62"/>
  <c r="Z62"/>
  <c r="V62"/>
  <c r="R62"/>
  <c r="N62"/>
  <c r="J62"/>
  <c r="F62"/>
  <c r="BX61"/>
  <c r="BZ61" s="1"/>
  <c r="BW61"/>
  <c r="BS61"/>
  <c r="BR61"/>
  <c r="BQ61"/>
  <c r="BF61"/>
  <c r="BE61"/>
  <c r="BC61"/>
  <c r="BB61"/>
  <c r="AX61"/>
  <c r="AT61"/>
  <c r="AP61"/>
  <c r="AL61"/>
  <c r="AH61"/>
  <c r="AD61"/>
  <c r="Z61"/>
  <c r="V61"/>
  <c r="R61"/>
  <c r="N61"/>
  <c r="J61"/>
  <c r="F61"/>
  <c r="BD61" s="1"/>
  <c r="BV61" s="1"/>
  <c r="BX60"/>
  <c r="BZ60" s="1"/>
  <c r="BW60"/>
  <c r="BS60"/>
  <c r="BR60"/>
  <c r="BQ60"/>
  <c r="BF60"/>
  <c r="BE60"/>
  <c r="BC60"/>
  <c r="BB60"/>
  <c r="AX60"/>
  <c r="AT60"/>
  <c r="AP60"/>
  <c r="AL60"/>
  <c r="AH60"/>
  <c r="AD60"/>
  <c r="Z60"/>
  <c r="V60"/>
  <c r="R60"/>
  <c r="N60"/>
  <c r="J60"/>
  <c r="F60"/>
  <c r="BX59"/>
  <c r="BZ59" s="1"/>
  <c r="BW59"/>
  <c r="BS59"/>
  <c r="BR59"/>
  <c r="BQ59"/>
  <c r="BF59"/>
  <c r="BE59"/>
  <c r="BC59"/>
  <c r="BB59"/>
  <c r="AX59"/>
  <c r="AT59"/>
  <c r="AP59"/>
  <c r="AL59"/>
  <c r="AH59"/>
  <c r="AD59"/>
  <c r="Z59"/>
  <c r="V59"/>
  <c r="R59"/>
  <c r="N59"/>
  <c r="J59"/>
  <c r="F59"/>
  <c r="BX58"/>
  <c r="BZ58" s="1"/>
  <c r="BW58"/>
  <c r="BS58"/>
  <c r="BR58"/>
  <c r="BQ58"/>
  <c r="BF58"/>
  <c r="BE58"/>
  <c r="BC58"/>
  <c r="BB58"/>
  <c r="AX58"/>
  <c r="AT58"/>
  <c r="AP58"/>
  <c r="AL58"/>
  <c r="AH58"/>
  <c r="AD58"/>
  <c r="Z58"/>
  <c r="V58"/>
  <c r="R58"/>
  <c r="N58"/>
  <c r="J58"/>
  <c r="F58"/>
  <c r="BD58" s="1"/>
  <c r="BV58" s="1"/>
  <c r="BX57"/>
  <c r="BZ57" s="1"/>
  <c r="BW57"/>
  <c r="BS57"/>
  <c r="BR57"/>
  <c r="BQ57"/>
  <c r="BF57"/>
  <c r="BE57"/>
  <c r="BC57"/>
  <c r="BB57"/>
  <c r="AX57"/>
  <c r="AT57"/>
  <c r="AP57"/>
  <c r="AL57"/>
  <c r="AH57"/>
  <c r="AD57"/>
  <c r="Z57"/>
  <c r="V57"/>
  <c r="R57"/>
  <c r="N57"/>
  <c r="J57"/>
  <c r="F57"/>
  <c r="BX56"/>
  <c r="BZ56" s="1"/>
  <c r="BW56"/>
  <c r="BS56"/>
  <c r="BR56"/>
  <c r="BQ56"/>
  <c r="BF56"/>
  <c r="BE56"/>
  <c r="BC56"/>
  <c r="BB56"/>
  <c r="F56"/>
  <c r="BD56" s="1"/>
  <c r="BV56" s="1"/>
  <c r="BX55"/>
  <c r="BZ55" s="1"/>
  <c r="BW55"/>
  <c r="BS55"/>
  <c r="BR55"/>
  <c r="BQ55"/>
  <c r="BF55"/>
  <c r="BE55"/>
  <c r="BC55"/>
  <c r="BB55"/>
  <c r="AX55"/>
  <c r="AT55"/>
  <c r="AP55"/>
  <c r="AL55"/>
  <c r="AH55"/>
  <c r="AD55"/>
  <c r="Z55"/>
  <c r="V55"/>
  <c r="R55"/>
  <c r="N55"/>
  <c r="J55"/>
  <c r="F55"/>
  <c r="BX54"/>
  <c r="BW54"/>
  <c r="BS54"/>
  <c r="BR54"/>
  <c r="BQ54"/>
  <c r="BF54"/>
  <c r="BE54"/>
  <c r="BC54"/>
  <c r="BB54"/>
  <c r="AX54"/>
  <c r="AT54"/>
  <c r="AP54"/>
  <c r="AL54"/>
  <c r="AH54"/>
  <c r="AD54"/>
  <c r="Z54"/>
  <c r="V54"/>
  <c r="R54"/>
  <c r="N54"/>
  <c r="J54"/>
  <c r="F54"/>
  <c r="BX53"/>
  <c r="BZ53" s="1"/>
  <c r="BW53"/>
  <c r="BS53"/>
  <c r="BR53"/>
  <c r="BQ53"/>
  <c r="BF53"/>
  <c r="BE53"/>
  <c r="BC53"/>
  <c r="BB53"/>
  <c r="AX53"/>
  <c r="AT53"/>
  <c r="AP53"/>
  <c r="AL53"/>
  <c r="AH53"/>
  <c r="AD53"/>
  <c r="Z53"/>
  <c r="V53"/>
  <c r="R53"/>
  <c r="N53"/>
  <c r="J53"/>
  <c r="F53"/>
  <c r="BX52"/>
  <c r="BZ52" s="1"/>
  <c r="BW52"/>
  <c r="BS52"/>
  <c r="BR52"/>
  <c r="BQ52"/>
  <c r="BF52"/>
  <c r="BE52"/>
  <c r="BC52"/>
  <c r="BB52"/>
  <c r="AX52"/>
  <c r="AT52"/>
  <c r="AP52"/>
  <c r="AL52"/>
  <c r="AH52"/>
  <c r="AD52"/>
  <c r="Z52"/>
  <c r="V52"/>
  <c r="R52"/>
  <c r="N52"/>
  <c r="J52"/>
  <c r="F52"/>
  <c r="BX51"/>
  <c r="BZ51" s="1"/>
  <c r="BZ48" s="1"/>
  <c r="BW51"/>
  <c r="BS51"/>
  <c r="BR51"/>
  <c r="BQ51"/>
  <c r="BF51"/>
  <c r="BE51"/>
  <c r="BC51"/>
  <c r="BB51"/>
  <c r="AX51"/>
  <c r="AT51"/>
  <c r="AP51"/>
  <c r="AL51"/>
  <c r="AH51"/>
  <c r="AD51"/>
  <c r="Z51"/>
  <c r="V51"/>
  <c r="R51"/>
  <c r="N51"/>
  <c r="J51"/>
  <c r="F51"/>
  <c r="BX50"/>
  <c r="BW50"/>
  <c r="BS50"/>
  <c r="BR50"/>
  <c r="BR48" s="1"/>
  <c r="BQ50"/>
  <c r="BF50"/>
  <c r="BE50"/>
  <c r="BC50"/>
  <c r="BB50"/>
  <c r="AX50"/>
  <c r="AT50"/>
  <c r="AP50"/>
  <c r="AL50"/>
  <c r="AH50"/>
  <c r="AD50"/>
  <c r="Z50"/>
  <c r="V50"/>
  <c r="R50"/>
  <c r="N50"/>
  <c r="J50"/>
  <c r="F50"/>
  <c r="BX49"/>
  <c r="BZ49" s="1"/>
  <c r="BW49"/>
  <c r="BS49"/>
  <c r="BR49"/>
  <c r="BQ49"/>
  <c r="BF49"/>
  <c r="BE49"/>
  <c r="BE48" s="1"/>
  <c r="BC49"/>
  <c r="BB49"/>
  <c r="AX49"/>
  <c r="AT49"/>
  <c r="AT48" s="1"/>
  <c r="AP49"/>
  <c r="AL49"/>
  <c r="AH49"/>
  <c r="AD49"/>
  <c r="AD48" s="1"/>
  <c r="Z49"/>
  <c r="V49"/>
  <c r="R49"/>
  <c r="N49"/>
  <c r="N48" s="1"/>
  <c r="J49"/>
  <c r="F49"/>
  <c r="BW48"/>
  <c r="BP48"/>
  <c r="BO48"/>
  <c r="BN48"/>
  <c r="BM48"/>
  <c r="BL48"/>
  <c r="BK48"/>
  <c r="BJ48"/>
  <c r="BI48"/>
  <c r="BH48"/>
  <c r="BG48"/>
  <c r="BA48"/>
  <c r="AZ48"/>
  <c r="AY48"/>
  <c r="AW48"/>
  <c r="AV48"/>
  <c r="AU48"/>
  <c r="AS48"/>
  <c r="AR48"/>
  <c r="AQ48"/>
  <c r="AO48"/>
  <c r="AN48"/>
  <c r="AM48"/>
  <c r="AK48"/>
  <c r="AJ48"/>
  <c r="AI48"/>
  <c r="AG48"/>
  <c r="AF48"/>
  <c r="AE48"/>
  <c r="AC48"/>
  <c r="AB48"/>
  <c r="AA48"/>
  <c r="Y48"/>
  <c r="X48"/>
  <c r="W48"/>
  <c r="U48"/>
  <c r="T48"/>
  <c r="S48"/>
  <c r="Q48"/>
  <c r="P48"/>
  <c r="O48"/>
  <c r="M48"/>
  <c r="L48"/>
  <c r="K48"/>
  <c r="I48"/>
  <c r="H48"/>
  <c r="G48"/>
  <c r="E48"/>
  <c r="BX46"/>
  <c r="BZ46" s="1"/>
  <c r="BW46"/>
  <c r="BS46"/>
  <c r="BR46"/>
  <c r="BQ46"/>
  <c r="BF46"/>
  <c r="BE46"/>
  <c r="BC46"/>
  <c r="BB46"/>
  <c r="AX46"/>
  <c r="AT46"/>
  <c r="AP46"/>
  <c r="AL46"/>
  <c r="AH46"/>
  <c r="AD46"/>
  <c r="Z46"/>
  <c r="V46"/>
  <c r="R46"/>
  <c r="N46"/>
  <c r="J46"/>
  <c r="F46"/>
  <c r="BX45"/>
  <c r="BW45"/>
  <c r="BS45"/>
  <c r="BR45"/>
  <c r="BQ45"/>
  <c r="BF45"/>
  <c r="BE45"/>
  <c r="BC45"/>
  <c r="BB45"/>
  <c r="AX45"/>
  <c r="AT45"/>
  <c r="AP45"/>
  <c r="AL45"/>
  <c r="AH45"/>
  <c r="AD45"/>
  <c r="Z45"/>
  <c r="V45"/>
  <c r="R45"/>
  <c r="N45"/>
  <c r="J45"/>
  <c r="F45"/>
  <c r="BX44"/>
  <c r="BZ44" s="1"/>
  <c r="BW44"/>
  <c r="BS44"/>
  <c r="BR44"/>
  <c r="BQ44"/>
  <c r="BF44"/>
  <c r="BE44"/>
  <c r="BC44"/>
  <c r="BB44"/>
  <c r="AX44"/>
  <c r="AT44"/>
  <c r="AP44"/>
  <c r="AL44"/>
  <c r="AH44"/>
  <c r="AD44"/>
  <c r="Z44"/>
  <c r="V44"/>
  <c r="R44"/>
  <c r="N44"/>
  <c r="J44"/>
  <c r="F44"/>
  <c r="BD44" s="1"/>
  <c r="BV44" s="1"/>
  <c r="BX43"/>
  <c r="BW43"/>
  <c r="BS43"/>
  <c r="BR43"/>
  <c r="BQ43"/>
  <c r="BF43"/>
  <c r="BE43"/>
  <c r="BC43"/>
  <c r="BB43"/>
  <c r="AX43"/>
  <c r="AT43"/>
  <c r="AP43"/>
  <c r="AL43"/>
  <c r="AH43"/>
  <c r="AD43"/>
  <c r="Z43"/>
  <c r="V43"/>
  <c r="R43"/>
  <c r="N43"/>
  <c r="J43"/>
  <c r="F43"/>
  <c r="BX42"/>
  <c r="BZ42" s="1"/>
  <c r="BW42"/>
  <c r="BS42"/>
  <c r="BR42"/>
  <c r="BQ42"/>
  <c r="BF42"/>
  <c r="BE42"/>
  <c r="BC42"/>
  <c r="BB42"/>
  <c r="AX42"/>
  <c r="AT42"/>
  <c r="AP42"/>
  <c r="AL42"/>
  <c r="AH42"/>
  <c r="AD42"/>
  <c r="Z42"/>
  <c r="V42"/>
  <c r="R42"/>
  <c r="N42"/>
  <c r="J42"/>
  <c r="F42"/>
  <c r="BX41"/>
  <c r="BZ41" s="1"/>
  <c r="BW41"/>
  <c r="BS41"/>
  <c r="BR41"/>
  <c r="BQ41"/>
  <c r="BF41"/>
  <c r="BE41"/>
  <c r="BC41"/>
  <c r="BB41"/>
  <c r="AX41"/>
  <c r="AT41"/>
  <c r="AP41"/>
  <c r="AL41"/>
  <c r="AH41"/>
  <c r="AD41"/>
  <c r="Z41"/>
  <c r="V41"/>
  <c r="R41"/>
  <c r="N41"/>
  <c r="J41"/>
  <c r="F41"/>
  <c r="BX40"/>
  <c r="BZ40" s="1"/>
  <c r="BW40"/>
  <c r="BS40"/>
  <c r="BR40"/>
  <c r="BQ40"/>
  <c r="BF40"/>
  <c r="BE40"/>
  <c r="BC40"/>
  <c r="BB40"/>
  <c r="AX40"/>
  <c r="AT40"/>
  <c r="AP40"/>
  <c r="AL40"/>
  <c r="AH40"/>
  <c r="AD40"/>
  <c r="Z40"/>
  <c r="V40"/>
  <c r="R40"/>
  <c r="N40"/>
  <c r="J40"/>
  <c r="F40"/>
  <c r="BD40" s="1"/>
  <c r="BV40" s="1"/>
  <c r="BX39"/>
  <c r="BW39"/>
  <c r="BS39"/>
  <c r="BR39"/>
  <c r="BQ39"/>
  <c r="BF39"/>
  <c r="BE39"/>
  <c r="BC39"/>
  <c r="BB39"/>
  <c r="AX39"/>
  <c r="AT39"/>
  <c r="AP39"/>
  <c r="AL39"/>
  <c r="AH39"/>
  <c r="AD39"/>
  <c r="Z39"/>
  <c r="V39"/>
  <c r="R39"/>
  <c r="N39"/>
  <c r="J39"/>
  <c r="F39"/>
  <c r="BX38"/>
  <c r="BZ38" s="1"/>
  <c r="BW38"/>
  <c r="BS38"/>
  <c r="BR38"/>
  <c r="BQ38"/>
  <c r="BF38"/>
  <c r="BE38"/>
  <c r="BC38"/>
  <c r="BB38"/>
  <c r="AX38"/>
  <c r="AT38"/>
  <c r="AP38"/>
  <c r="AL38"/>
  <c r="AH38"/>
  <c r="AD38"/>
  <c r="Z38"/>
  <c r="V38"/>
  <c r="R38"/>
  <c r="N38"/>
  <c r="J38"/>
  <c r="F38"/>
  <c r="BX37"/>
  <c r="BZ37" s="1"/>
  <c r="BW37"/>
  <c r="BS37"/>
  <c r="BR37"/>
  <c r="BQ37"/>
  <c r="BF37"/>
  <c r="BE37"/>
  <c r="BC37"/>
  <c r="BB37"/>
  <c r="AX37"/>
  <c r="AT37"/>
  <c r="AP37"/>
  <c r="AL37"/>
  <c r="AH37"/>
  <c r="AD37"/>
  <c r="AD33" s="1"/>
  <c r="Z37"/>
  <c r="V37"/>
  <c r="R37"/>
  <c r="N37"/>
  <c r="J37"/>
  <c r="F37"/>
  <c r="BX36"/>
  <c r="BZ36" s="1"/>
  <c r="BW36"/>
  <c r="BS36"/>
  <c r="BR36"/>
  <c r="BQ36"/>
  <c r="BF36"/>
  <c r="BE36"/>
  <c r="BC36"/>
  <c r="BB36"/>
  <c r="AX36"/>
  <c r="AT36"/>
  <c r="AP36"/>
  <c r="AL36"/>
  <c r="AH36"/>
  <c r="AD36"/>
  <c r="Z36"/>
  <c r="V36"/>
  <c r="R36"/>
  <c r="N36"/>
  <c r="J36"/>
  <c r="F36"/>
  <c r="BD36" s="1"/>
  <c r="BV36" s="1"/>
  <c r="BX35"/>
  <c r="BW35"/>
  <c r="BS35"/>
  <c r="BR35"/>
  <c r="BQ35"/>
  <c r="BF35"/>
  <c r="BE35"/>
  <c r="BC35"/>
  <c r="BB35"/>
  <c r="AX35"/>
  <c r="AT35"/>
  <c r="AP35"/>
  <c r="AP33" s="1"/>
  <c r="AL35"/>
  <c r="AH35"/>
  <c r="AD35"/>
  <c r="Z35"/>
  <c r="Z33" s="1"/>
  <c r="V35"/>
  <c r="R35"/>
  <c r="N35"/>
  <c r="J35"/>
  <c r="J33" s="1"/>
  <c r="F35"/>
  <c r="BW33"/>
  <c r="BR33"/>
  <c r="BQ33"/>
  <c r="BP33"/>
  <c r="BO33"/>
  <c r="BN33"/>
  <c r="BM33"/>
  <c r="BL33"/>
  <c r="BK33"/>
  <c r="BJ33"/>
  <c r="BI33"/>
  <c r="BH33"/>
  <c r="BG33"/>
  <c r="BC33"/>
  <c r="BA33"/>
  <c r="AZ33"/>
  <c r="AY33"/>
  <c r="AW33"/>
  <c r="AV33"/>
  <c r="AU33"/>
  <c r="AS33"/>
  <c r="AR33"/>
  <c r="AQ33"/>
  <c r="AO33"/>
  <c r="AN33"/>
  <c r="AM33"/>
  <c r="AK33"/>
  <c r="AJ33"/>
  <c r="AI33"/>
  <c r="AG33"/>
  <c r="AF33"/>
  <c r="AE33"/>
  <c r="AC33"/>
  <c r="AB33"/>
  <c r="AA33"/>
  <c r="Y33"/>
  <c r="X33"/>
  <c r="W33"/>
  <c r="U33"/>
  <c r="T33"/>
  <c r="S33"/>
  <c r="Q33"/>
  <c r="P33"/>
  <c r="O33"/>
  <c r="M33"/>
  <c r="L33"/>
  <c r="K33"/>
  <c r="I33"/>
  <c r="H33"/>
  <c r="G33"/>
  <c r="E33"/>
  <c r="BX32"/>
  <c r="BZ32" s="1"/>
  <c r="BW32"/>
  <c r="BS32"/>
  <c r="BR32"/>
  <c r="BQ32"/>
  <c r="BF32"/>
  <c r="BE32"/>
  <c r="BC32"/>
  <c r="BB32"/>
  <c r="AX32"/>
  <c r="AT32"/>
  <c r="AP32"/>
  <c r="AL32"/>
  <c r="AH32"/>
  <c r="AD32"/>
  <c r="Z32"/>
  <c r="V32"/>
  <c r="R32"/>
  <c r="N32"/>
  <c r="J32"/>
  <c r="F32"/>
  <c r="BX31"/>
  <c r="BZ31" s="1"/>
  <c r="BW31"/>
  <c r="BS31"/>
  <c r="BR31"/>
  <c r="BQ31"/>
  <c r="BF31"/>
  <c r="BE31"/>
  <c r="BC31"/>
  <c r="BB31"/>
  <c r="AX31"/>
  <c r="AT31"/>
  <c r="AP31"/>
  <c r="AL31"/>
  <c r="AH31"/>
  <c r="AD31"/>
  <c r="Z31"/>
  <c r="V31"/>
  <c r="R31"/>
  <c r="N31"/>
  <c r="J31"/>
  <c r="F31"/>
  <c r="BX30"/>
  <c r="BZ30" s="1"/>
  <c r="BW30"/>
  <c r="BS30"/>
  <c r="BR30"/>
  <c r="BQ30"/>
  <c r="BF30"/>
  <c r="BE30"/>
  <c r="BC30"/>
  <c r="BB30"/>
  <c r="AX30"/>
  <c r="AT30"/>
  <c r="AP30"/>
  <c r="AL30"/>
  <c r="AH30"/>
  <c r="AD30"/>
  <c r="Z30"/>
  <c r="V30"/>
  <c r="R30"/>
  <c r="N30"/>
  <c r="BD30" s="1"/>
  <c r="BV30" s="1"/>
  <c r="J30"/>
  <c r="F30"/>
  <c r="BX29"/>
  <c r="BZ29" s="1"/>
  <c r="BW29"/>
  <c r="BS29"/>
  <c r="BR29"/>
  <c r="BQ29"/>
  <c r="BF29"/>
  <c r="BE29"/>
  <c r="BC29"/>
  <c r="BB29"/>
  <c r="AX29"/>
  <c r="AT29"/>
  <c r="AP29"/>
  <c r="AL29"/>
  <c r="AH29"/>
  <c r="AD29"/>
  <c r="Z29"/>
  <c r="V29"/>
  <c r="R29"/>
  <c r="N29"/>
  <c r="J29"/>
  <c r="F29"/>
  <c r="BX28"/>
  <c r="BZ28" s="1"/>
  <c r="BW28"/>
  <c r="BS28"/>
  <c r="BR28"/>
  <c r="BQ28"/>
  <c r="BF28"/>
  <c r="BF25" s="1"/>
  <c r="BE28"/>
  <c r="BC28"/>
  <c r="BB28"/>
  <c r="AX28"/>
  <c r="AT28"/>
  <c r="AP28"/>
  <c r="AL28"/>
  <c r="AH28"/>
  <c r="AD28"/>
  <c r="Z28"/>
  <c r="V28"/>
  <c r="R28"/>
  <c r="N28"/>
  <c r="J28"/>
  <c r="F28"/>
  <c r="F25" s="1"/>
  <c r="BX27"/>
  <c r="BW27"/>
  <c r="BS27"/>
  <c r="BR27"/>
  <c r="BQ27"/>
  <c r="BF27"/>
  <c r="BE27"/>
  <c r="BC27"/>
  <c r="BB27"/>
  <c r="AX27"/>
  <c r="AT27"/>
  <c r="AP27"/>
  <c r="AL27"/>
  <c r="AH27"/>
  <c r="AD27"/>
  <c r="Z27"/>
  <c r="V27"/>
  <c r="V25" s="1"/>
  <c r="R27"/>
  <c r="N27"/>
  <c r="J27"/>
  <c r="J25" s="1"/>
  <c r="F27"/>
  <c r="BX26"/>
  <c r="BZ26" s="1"/>
  <c r="BW26"/>
  <c r="BS26"/>
  <c r="BR26"/>
  <c r="BQ26"/>
  <c r="BF26"/>
  <c r="BE26"/>
  <c r="BE25" s="1"/>
  <c r="BC26"/>
  <c r="BB26"/>
  <c r="AX26"/>
  <c r="AT26"/>
  <c r="AT25" s="1"/>
  <c r="AP26"/>
  <c r="AL26"/>
  <c r="AH26"/>
  <c r="AD26"/>
  <c r="AD25" s="1"/>
  <c r="Z26"/>
  <c r="Z25" s="1"/>
  <c r="V26"/>
  <c r="R26"/>
  <c r="N26"/>
  <c r="BD26" s="1"/>
  <c r="J26"/>
  <c r="F26"/>
  <c r="BW25"/>
  <c r="BR25"/>
  <c r="BP25"/>
  <c r="BO25"/>
  <c r="BS25" s="1"/>
  <c r="BN25"/>
  <c r="BM25"/>
  <c r="BL25"/>
  <c r="BK25"/>
  <c r="BJ25"/>
  <c r="BI25"/>
  <c r="BH25"/>
  <c r="BG25"/>
  <c r="BA25"/>
  <c r="AZ25"/>
  <c r="AY25"/>
  <c r="AW25"/>
  <c r="AV25"/>
  <c r="AU25"/>
  <c r="AS25"/>
  <c r="AR25"/>
  <c r="AQ25"/>
  <c r="AO25"/>
  <c r="AN25"/>
  <c r="AM25"/>
  <c r="AK25"/>
  <c r="AJ25"/>
  <c r="AI25"/>
  <c r="AG25"/>
  <c r="AF25"/>
  <c r="AE25"/>
  <c r="AC25"/>
  <c r="AB25"/>
  <c r="AA25"/>
  <c r="Y25"/>
  <c r="X25"/>
  <c r="W25"/>
  <c r="U25"/>
  <c r="T25"/>
  <c r="S25"/>
  <c r="Q25"/>
  <c r="P25"/>
  <c r="O25"/>
  <c r="M25"/>
  <c r="L25"/>
  <c r="K25"/>
  <c r="I25"/>
  <c r="H25"/>
  <c r="G25"/>
  <c r="E25"/>
  <c r="BX24"/>
  <c r="BZ24" s="1"/>
  <c r="BW24"/>
  <c r="BS24"/>
  <c r="BR24"/>
  <c r="BQ24"/>
  <c r="BF24"/>
  <c r="BE24"/>
  <c r="BC24"/>
  <c r="BB24"/>
  <c r="AX24"/>
  <c r="AT24"/>
  <c r="AP24"/>
  <c r="AL24"/>
  <c r="AH24"/>
  <c r="AD24"/>
  <c r="Z24"/>
  <c r="V24"/>
  <c r="R24"/>
  <c r="N24"/>
  <c r="BD24" s="1"/>
  <c r="BV24" s="1"/>
  <c r="J24"/>
  <c r="F24"/>
  <c r="BX23"/>
  <c r="BW23"/>
  <c r="BS23"/>
  <c r="BR23"/>
  <c r="BQ23"/>
  <c r="BF23"/>
  <c r="BE23"/>
  <c r="BC23"/>
  <c r="BB23"/>
  <c r="AX23"/>
  <c r="AT23"/>
  <c r="AP23"/>
  <c r="AL23"/>
  <c r="AH23"/>
  <c r="AD23"/>
  <c r="Z23"/>
  <c r="V23"/>
  <c r="R23"/>
  <c r="N23"/>
  <c r="J23"/>
  <c r="F23"/>
  <c r="BX22"/>
  <c r="BZ22" s="1"/>
  <c r="BW22"/>
  <c r="BS22"/>
  <c r="BR22"/>
  <c r="BQ22"/>
  <c r="BF22"/>
  <c r="BE22"/>
  <c r="BC22"/>
  <c r="BB22"/>
  <c r="AX22"/>
  <c r="AT22"/>
  <c r="AP22"/>
  <c r="AL22"/>
  <c r="AH22"/>
  <c r="AD22"/>
  <c r="Z22"/>
  <c r="V22"/>
  <c r="R22"/>
  <c r="N22"/>
  <c r="J22"/>
  <c r="F22"/>
  <c r="BX21"/>
  <c r="BZ21" s="1"/>
  <c r="BW21"/>
  <c r="BS21"/>
  <c r="BR21"/>
  <c r="BQ21"/>
  <c r="BF21"/>
  <c r="BE21"/>
  <c r="BC21"/>
  <c r="BB21"/>
  <c r="AX21"/>
  <c r="AT21"/>
  <c r="AP21"/>
  <c r="AL21"/>
  <c r="AH21"/>
  <c r="AD21"/>
  <c r="Z21"/>
  <c r="V21"/>
  <c r="R21"/>
  <c r="N21"/>
  <c r="J21"/>
  <c r="F21"/>
  <c r="BX20"/>
  <c r="BZ20" s="1"/>
  <c r="BW20"/>
  <c r="BS20"/>
  <c r="BR20"/>
  <c r="BQ20"/>
  <c r="BF20"/>
  <c r="BE20"/>
  <c r="BC20"/>
  <c r="BB20"/>
  <c r="AX20"/>
  <c r="AT20"/>
  <c r="AP20"/>
  <c r="AL20"/>
  <c r="AH20"/>
  <c r="AD20"/>
  <c r="Z20"/>
  <c r="V20"/>
  <c r="R20"/>
  <c r="N20"/>
  <c r="BD20" s="1"/>
  <c r="BV20" s="1"/>
  <c r="J20"/>
  <c r="F20"/>
  <c r="BX19"/>
  <c r="BW19"/>
  <c r="BS19"/>
  <c r="BR19"/>
  <c r="BQ19"/>
  <c r="BF19"/>
  <c r="BE19"/>
  <c r="BC19"/>
  <c r="BB19"/>
  <c r="AX19"/>
  <c r="AT19"/>
  <c r="AP19"/>
  <c r="AL19"/>
  <c r="AH19"/>
  <c r="AD19"/>
  <c r="Z19"/>
  <c r="V19"/>
  <c r="R19"/>
  <c r="N19"/>
  <c r="J19"/>
  <c r="F19"/>
  <c r="BX18"/>
  <c r="BZ18" s="1"/>
  <c r="BW18"/>
  <c r="BS18"/>
  <c r="BR18"/>
  <c r="BQ18"/>
  <c r="BF18"/>
  <c r="BE18"/>
  <c r="BC18"/>
  <c r="BB18"/>
  <c r="AX18"/>
  <c r="AT18"/>
  <c r="AP18"/>
  <c r="AL18"/>
  <c r="AH18"/>
  <c r="AD18"/>
  <c r="Z18"/>
  <c r="V18"/>
  <c r="R18"/>
  <c r="N18"/>
  <c r="J18"/>
  <c r="F18"/>
  <c r="BX17"/>
  <c r="BZ17" s="1"/>
  <c r="BW17"/>
  <c r="BS17"/>
  <c r="BR17"/>
  <c r="BQ17"/>
  <c r="BF17"/>
  <c r="BE17"/>
  <c r="BC17"/>
  <c r="BB17"/>
  <c r="AX17"/>
  <c r="AT17"/>
  <c r="AP17"/>
  <c r="AL17"/>
  <c r="AH17"/>
  <c r="AD17"/>
  <c r="Z17"/>
  <c r="V17"/>
  <c r="R17"/>
  <c r="N17"/>
  <c r="J17"/>
  <c r="F17"/>
  <c r="BX16"/>
  <c r="BZ16" s="1"/>
  <c r="BW16"/>
  <c r="BS16"/>
  <c r="BR16"/>
  <c r="BQ16"/>
  <c r="BF16"/>
  <c r="BE16"/>
  <c r="BC16"/>
  <c r="BB16"/>
  <c r="AX16"/>
  <c r="AT16"/>
  <c r="AP16"/>
  <c r="AL16"/>
  <c r="AH16"/>
  <c r="AD16"/>
  <c r="Z16"/>
  <c r="V16"/>
  <c r="R16"/>
  <c r="N16"/>
  <c r="BD16" s="1"/>
  <c r="BV16" s="1"/>
  <c r="J16"/>
  <c r="F16"/>
  <c r="BX15"/>
  <c r="BW15"/>
  <c r="BS15"/>
  <c r="BR15"/>
  <c r="BQ15"/>
  <c r="BF15"/>
  <c r="BE15"/>
  <c r="BC15"/>
  <c r="BB15"/>
  <c r="AX15"/>
  <c r="AT15"/>
  <c r="AP15"/>
  <c r="AL15"/>
  <c r="AH15"/>
  <c r="AD15"/>
  <c r="Z15"/>
  <c r="V15"/>
  <c r="R15"/>
  <c r="N15"/>
  <c r="J15"/>
  <c r="F15"/>
  <c r="BX14"/>
  <c r="BZ14" s="1"/>
  <c r="BW14"/>
  <c r="BS14"/>
  <c r="BR14"/>
  <c r="BQ14"/>
  <c r="BQ10" s="1"/>
  <c r="BF14"/>
  <c r="BE14"/>
  <c r="BC14"/>
  <c r="BB14"/>
  <c r="AX14"/>
  <c r="AT14"/>
  <c r="AP14"/>
  <c r="AL14"/>
  <c r="AH14"/>
  <c r="AD14"/>
  <c r="Z14"/>
  <c r="V14"/>
  <c r="R14"/>
  <c r="N14"/>
  <c r="J14"/>
  <c r="F14"/>
  <c r="BX13"/>
  <c r="BZ13" s="1"/>
  <c r="BW13"/>
  <c r="BS13"/>
  <c r="BR13"/>
  <c r="BQ13"/>
  <c r="BF13"/>
  <c r="BE13"/>
  <c r="BC13"/>
  <c r="BB13"/>
  <c r="AX13"/>
  <c r="AT13"/>
  <c r="AP13"/>
  <c r="AL13"/>
  <c r="AH13"/>
  <c r="AD13"/>
  <c r="Z13"/>
  <c r="V13"/>
  <c r="R13"/>
  <c r="N13"/>
  <c r="J13"/>
  <c r="F13"/>
  <c r="BX12"/>
  <c r="BZ12" s="1"/>
  <c r="BW12"/>
  <c r="BS12"/>
  <c r="BR12"/>
  <c r="BQ12"/>
  <c r="BF12"/>
  <c r="BE12"/>
  <c r="BC12"/>
  <c r="BB12"/>
  <c r="AX12"/>
  <c r="AT12"/>
  <c r="AP12"/>
  <c r="AL12"/>
  <c r="AH12"/>
  <c r="AD12"/>
  <c r="Z12"/>
  <c r="V12"/>
  <c r="R12"/>
  <c r="N12"/>
  <c r="BD12" s="1"/>
  <c r="BV12" s="1"/>
  <c r="J12"/>
  <c r="F12"/>
  <c r="BW11"/>
  <c r="BS11"/>
  <c r="BR11"/>
  <c r="BQ11"/>
  <c r="BF11"/>
  <c r="BE11"/>
  <c r="BE10" s="1"/>
  <c r="BC11"/>
  <c r="BB11"/>
  <c r="AX11"/>
  <c r="AT11"/>
  <c r="AT10" s="1"/>
  <c r="AP11"/>
  <c r="AL11"/>
  <c r="AH11"/>
  <c r="AD11"/>
  <c r="Z11"/>
  <c r="V11"/>
  <c r="R11"/>
  <c r="N11"/>
  <c r="BD11" s="1"/>
  <c r="J11"/>
  <c r="F11"/>
  <c r="BW10"/>
  <c r="BR10"/>
  <c r="BP10"/>
  <c r="BO10"/>
  <c r="BN10"/>
  <c r="BM10"/>
  <c r="BL10"/>
  <c r="BK10"/>
  <c r="BJ10"/>
  <c r="BI10"/>
  <c r="BH10"/>
  <c r="BG10"/>
  <c r="BF10"/>
  <c r="BA10"/>
  <c r="AZ10"/>
  <c r="AY10"/>
  <c r="AW10"/>
  <c r="AV10"/>
  <c r="AU10"/>
  <c r="AS10"/>
  <c r="AR10"/>
  <c r="AQ10"/>
  <c r="AO10"/>
  <c r="AN10"/>
  <c r="AM10"/>
  <c r="AK10"/>
  <c r="AJ10"/>
  <c r="AI10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BZ235" l="1"/>
  <c r="BZ191"/>
  <c r="BD127"/>
  <c r="BV127" s="1"/>
  <c r="F124"/>
  <c r="BZ127"/>
  <c r="BZ124" s="1"/>
  <c r="BX124"/>
  <c r="BB191"/>
  <c r="BD193"/>
  <c r="BV193" s="1"/>
  <c r="BX271"/>
  <c r="BZ273"/>
  <c r="BZ271" s="1"/>
  <c r="BD273"/>
  <c r="BV273" s="1"/>
  <c r="F271"/>
  <c r="BD321"/>
  <c r="BD320" s="1"/>
  <c r="N320"/>
  <c r="AD154"/>
  <c r="BZ205"/>
  <c r="BZ163"/>
  <c r="BN350"/>
  <c r="N25"/>
  <c r="AL25"/>
  <c r="BQ25"/>
  <c r="BQ350" s="1"/>
  <c r="BD29"/>
  <c r="BV29" s="1"/>
  <c r="BZ33"/>
  <c r="BD63"/>
  <c r="BV63" s="1"/>
  <c r="N72"/>
  <c r="J72"/>
  <c r="BR72"/>
  <c r="F72"/>
  <c r="BQ72"/>
  <c r="BD137"/>
  <c r="BV137" s="1"/>
  <c r="R135"/>
  <c r="BD140"/>
  <c r="BV140" s="1"/>
  <c r="J154"/>
  <c r="Z154"/>
  <c r="AP154"/>
  <c r="BF191"/>
  <c r="N191"/>
  <c r="AT191"/>
  <c r="AL215"/>
  <c r="AX215"/>
  <c r="BC251"/>
  <c r="BD254"/>
  <c r="BV254" s="1"/>
  <c r="BQ251"/>
  <c r="BD258"/>
  <c r="BV258" s="1"/>
  <c r="BD262"/>
  <c r="BV262" s="1"/>
  <c r="J271"/>
  <c r="AP271"/>
  <c r="BD279"/>
  <c r="BV279" s="1"/>
  <c r="BX310"/>
  <c r="BF310"/>
  <c r="BD313"/>
  <c r="BV313" s="1"/>
  <c r="BR310"/>
  <c r="BD317"/>
  <c r="BV317" s="1"/>
  <c r="BC330"/>
  <c r="AP10"/>
  <c r="AL10"/>
  <c r="AH10"/>
  <c r="AX10"/>
  <c r="BD15"/>
  <c r="BV15" s="1"/>
  <c r="BD19"/>
  <c r="BV19" s="1"/>
  <c r="BD23"/>
  <c r="BV23" s="1"/>
  <c r="BX48"/>
  <c r="BD52"/>
  <c r="BV52" s="1"/>
  <c r="BE64"/>
  <c r="BD69"/>
  <c r="BV69" s="1"/>
  <c r="BZ72"/>
  <c r="BD115"/>
  <c r="AL113"/>
  <c r="BB113"/>
  <c r="BQ113"/>
  <c r="AH113"/>
  <c r="AX113"/>
  <c r="AD113"/>
  <c r="AT113"/>
  <c r="BE113"/>
  <c r="BD118"/>
  <c r="BV118" s="1"/>
  <c r="BC113"/>
  <c r="BD123"/>
  <c r="BV123" s="1"/>
  <c r="N124"/>
  <c r="AX135"/>
  <c r="R163"/>
  <c r="AH163"/>
  <c r="AX163"/>
  <c r="BF163"/>
  <c r="AD163"/>
  <c r="Z163"/>
  <c r="BR163"/>
  <c r="BD167"/>
  <c r="BV167" s="1"/>
  <c r="BD171"/>
  <c r="BV171" s="1"/>
  <c r="BF180"/>
  <c r="BD183"/>
  <c r="BV183" s="1"/>
  <c r="BD187"/>
  <c r="BV187" s="1"/>
  <c r="BR180"/>
  <c r="R191"/>
  <c r="AH191"/>
  <c r="AX191"/>
  <c r="J205"/>
  <c r="Z205"/>
  <c r="AP205"/>
  <c r="BC205"/>
  <c r="F205"/>
  <c r="V205"/>
  <c r="AL205"/>
  <c r="BB205"/>
  <c r="R205"/>
  <c r="AH205"/>
  <c r="AX205"/>
  <c r="BD209"/>
  <c r="BV209" s="1"/>
  <c r="BD213"/>
  <c r="BV213" s="1"/>
  <c r="BX235"/>
  <c r="R235"/>
  <c r="AH235"/>
  <c r="AX235"/>
  <c r="BF235"/>
  <c r="BD239"/>
  <c r="BV239" s="1"/>
  <c r="BD243"/>
  <c r="BV243" s="1"/>
  <c r="BD247"/>
  <c r="BV247" s="1"/>
  <c r="Z264"/>
  <c r="AP264"/>
  <c r="BC264"/>
  <c r="F264"/>
  <c r="V264"/>
  <c r="BQ264"/>
  <c r="R264"/>
  <c r="BF264"/>
  <c r="BD269"/>
  <c r="BV269" s="1"/>
  <c r="BD284"/>
  <c r="BV284" s="1"/>
  <c r="BD287"/>
  <c r="BV287" s="1"/>
  <c r="BF297"/>
  <c r="BD302"/>
  <c r="BV302" s="1"/>
  <c r="BD306"/>
  <c r="BV306" s="1"/>
  <c r="N310"/>
  <c r="BZ320"/>
  <c r="BD339"/>
  <c r="BV339" s="1"/>
  <c r="BD343"/>
  <c r="BV343" s="1"/>
  <c r="BD347"/>
  <c r="BV347" s="1"/>
  <c r="BZ10"/>
  <c r="BZ350" s="1"/>
  <c r="BZ86"/>
  <c r="BX25"/>
  <c r="BZ27"/>
  <c r="BD175"/>
  <c r="BV175" s="1"/>
  <c r="F172"/>
  <c r="BD206"/>
  <c r="N205"/>
  <c r="CA251"/>
  <c r="BZ251"/>
  <c r="BX297"/>
  <c r="BZ299"/>
  <c r="BZ297" s="1"/>
  <c r="AT154"/>
  <c r="BQ191"/>
  <c r="BZ264"/>
  <c r="AT288"/>
  <c r="BJ350"/>
  <c r="AP25"/>
  <c r="BC25"/>
  <c r="BB25"/>
  <c r="BD60"/>
  <c r="BV60" s="1"/>
  <c r="BZ64"/>
  <c r="AD72"/>
  <c r="Z72"/>
  <c r="BC72"/>
  <c r="V72"/>
  <c r="BZ135"/>
  <c r="BC154"/>
  <c r="AD191"/>
  <c r="BB215"/>
  <c r="AH215"/>
  <c r="BD219"/>
  <c r="BV219" s="1"/>
  <c r="BD223"/>
  <c r="BV223" s="1"/>
  <c r="AT251"/>
  <c r="AP251"/>
  <c r="BC271"/>
  <c r="BE271"/>
  <c r="BD276"/>
  <c r="BV276" s="1"/>
  <c r="BC10"/>
  <c r="BB10"/>
  <c r="BZ25"/>
  <c r="V33"/>
  <c r="AL33"/>
  <c r="BB33"/>
  <c r="BX33"/>
  <c r="N33"/>
  <c r="AT33"/>
  <c r="BD39"/>
  <c r="BV39" s="1"/>
  <c r="BD43"/>
  <c r="BV43" s="1"/>
  <c r="J86"/>
  <c r="F86"/>
  <c r="BB86"/>
  <c r="BD92"/>
  <c r="BV92" s="1"/>
  <c r="BD96"/>
  <c r="BV96" s="1"/>
  <c r="BV97"/>
  <c r="N172"/>
  <c r="AD172"/>
  <c r="AT172"/>
  <c r="J172"/>
  <c r="Z172"/>
  <c r="AP172"/>
  <c r="BC172"/>
  <c r="BR172"/>
  <c r="V172"/>
  <c r="AL172"/>
  <c r="BQ172"/>
  <c r="BD179"/>
  <c r="BV179" s="1"/>
  <c r="BZ180"/>
  <c r="N224"/>
  <c r="AD224"/>
  <c r="AT224"/>
  <c r="BE224"/>
  <c r="Z224"/>
  <c r="AP224"/>
  <c r="BC224"/>
  <c r="V224"/>
  <c r="AL224"/>
  <c r="BQ224"/>
  <c r="BD230"/>
  <c r="BV230" s="1"/>
  <c r="BD234"/>
  <c r="BV234" s="1"/>
  <c r="F235"/>
  <c r="J320"/>
  <c r="F320"/>
  <c r="BB320"/>
  <c r="BD324"/>
  <c r="BV324" s="1"/>
  <c r="BD332"/>
  <c r="V330"/>
  <c r="AL330"/>
  <c r="BB330"/>
  <c r="BQ330"/>
  <c r="BD336"/>
  <c r="BV336" s="1"/>
  <c r="BD338"/>
  <c r="BV338" s="1"/>
  <c r="BZ172"/>
  <c r="BD14"/>
  <c r="BV14" s="1"/>
  <c r="BD18"/>
  <c r="BV18" s="1"/>
  <c r="BD22"/>
  <c r="BV22" s="1"/>
  <c r="BD28"/>
  <c r="BV28" s="1"/>
  <c r="BD32"/>
  <c r="BV32" s="1"/>
  <c r="R33"/>
  <c r="AH33"/>
  <c r="AX33"/>
  <c r="BF33"/>
  <c r="BD38"/>
  <c r="BV38" s="1"/>
  <c r="BD42"/>
  <c r="BV42" s="1"/>
  <c r="BD46"/>
  <c r="BV46" s="1"/>
  <c r="J48"/>
  <c r="Z48"/>
  <c r="AP48"/>
  <c r="BC48"/>
  <c r="BD50"/>
  <c r="BV50" s="1"/>
  <c r="BQ48"/>
  <c r="BD54"/>
  <c r="BV54" s="1"/>
  <c r="BD57"/>
  <c r="BV57" s="1"/>
  <c r="BD62"/>
  <c r="BV62" s="1"/>
  <c r="BS64"/>
  <c r="BD67"/>
  <c r="BV67" s="1"/>
  <c r="BD71"/>
  <c r="BV71" s="1"/>
  <c r="BD75"/>
  <c r="BV75" s="1"/>
  <c r="BD79"/>
  <c r="BV79" s="1"/>
  <c r="BD83"/>
  <c r="BV83" s="1"/>
  <c r="BS86"/>
  <c r="BD91"/>
  <c r="BV91" s="1"/>
  <c r="BD95"/>
  <c r="BV95" s="1"/>
  <c r="BD139"/>
  <c r="BV139" s="1"/>
  <c r="BR135"/>
  <c r="BS154"/>
  <c r="BD161"/>
  <c r="BV161" s="1"/>
  <c r="BD162"/>
  <c r="BV162" s="1"/>
  <c r="BS163"/>
  <c r="BE163"/>
  <c r="BD174"/>
  <c r="BV174" s="1"/>
  <c r="BD178"/>
  <c r="BV178" s="1"/>
  <c r="BD185"/>
  <c r="BV185" s="1"/>
  <c r="BD190"/>
  <c r="BV190" s="1"/>
  <c r="BS191"/>
  <c r="J191"/>
  <c r="Z191"/>
  <c r="AP191"/>
  <c r="BD199"/>
  <c r="BV199" s="1"/>
  <c r="BD203"/>
  <c r="BV203" s="1"/>
  <c r="BD208"/>
  <c r="BV208" s="1"/>
  <c r="BD212"/>
  <c r="BV212" s="1"/>
  <c r="BD218"/>
  <c r="BV218" s="1"/>
  <c r="BD222"/>
  <c r="BV222" s="1"/>
  <c r="BR224"/>
  <c r="BD229"/>
  <c r="BV229" s="1"/>
  <c r="BD233"/>
  <c r="BV233" s="1"/>
  <c r="BD237"/>
  <c r="BV237" s="1"/>
  <c r="BD241"/>
  <c r="BV241" s="1"/>
  <c r="BD245"/>
  <c r="BV245" s="1"/>
  <c r="BD249"/>
  <c r="BV249" s="1"/>
  <c r="BD253"/>
  <c r="BV253" s="1"/>
  <c r="BD257"/>
  <c r="BV257" s="1"/>
  <c r="BD261"/>
  <c r="BV261" s="1"/>
  <c r="BD268"/>
  <c r="BV268" s="1"/>
  <c r="BS271"/>
  <c r="BD272"/>
  <c r="V271"/>
  <c r="AL271"/>
  <c r="BB271"/>
  <c r="BQ271"/>
  <c r="BD278"/>
  <c r="BV278" s="1"/>
  <c r="BD281"/>
  <c r="BV281" s="1"/>
  <c r="BD286"/>
  <c r="BV286" s="1"/>
  <c r="BS288"/>
  <c r="BD289"/>
  <c r="BI288"/>
  <c r="BR288"/>
  <c r="N288"/>
  <c r="AD288"/>
  <c r="BD293"/>
  <c r="BV293" s="1"/>
  <c r="BD296"/>
  <c r="BV296" s="1"/>
  <c r="BS297"/>
  <c r="BD301"/>
  <c r="BV301" s="1"/>
  <c r="BD305"/>
  <c r="BV305" s="1"/>
  <c r="BS310"/>
  <c r="BD312"/>
  <c r="BD316"/>
  <c r="BV316" s="1"/>
  <c r="BD323"/>
  <c r="BV323" s="1"/>
  <c r="BD327"/>
  <c r="BV327" s="1"/>
  <c r="R330"/>
  <c r="AH330"/>
  <c r="AX330"/>
  <c r="BF330"/>
  <c r="N330"/>
  <c r="BD335"/>
  <c r="BV335" s="1"/>
  <c r="BD342"/>
  <c r="BV342" s="1"/>
  <c r="BD346"/>
  <c r="BV346" s="1"/>
  <c r="BD13"/>
  <c r="BV13" s="1"/>
  <c r="BX10"/>
  <c r="BD17"/>
  <c r="BV17" s="1"/>
  <c r="BD21"/>
  <c r="BV21" s="1"/>
  <c r="BD27"/>
  <c r="BV27" s="1"/>
  <c r="BD31"/>
  <c r="BV31" s="1"/>
  <c r="BS33"/>
  <c r="BE33"/>
  <c r="BD37"/>
  <c r="BV37" s="1"/>
  <c r="BD41"/>
  <c r="BV41" s="1"/>
  <c r="BD45"/>
  <c r="BV45" s="1"/>
  <c r="V48"/>
  <c r="AL48"/>
  <c r="BB48"/>
  <c r="R48"/>
  <c r="AH48"/>
  <c r="AX48"/>
  <c r="BD59"/>
  <c r="BV59" s="1"/>
  <c r="BD66"/>
  <c r="BV66" s="1"/>
  <c r="BD70"/>
  <c r="BV70" s="1"/>
  <c r="AL72"/>
  <c r="BB72"/>
  <c r="BD90"/>
  <c r="BV90" s="1"/>
  <c r="BD94"/>
  <c r="BV94" s="1"/>
  <c r="BS124"/>
  <c r="R124"/>
  <c r="AH124"/>
  <c r="AX124"/>
  <c r="BD129"/>
  <c r="BV129" s="1"/>
  <c r="BD133"/>
  <c r="BV133" s="1"/>
  <c r="BF135"/>
  <c r="BD145"/>
  <c r="BV145" s="1"/>
  <c r="BD149"/>
  <c r="BV149" s="1"/>
  <c r="BD153"/>
  <c r="BV153" s="1"/>
  <c r="BF154"/>
  <c r="AP163"/>
  <c r="BD165"/>
  <c r="BV165" s="1"/>
  <c r="BD169"/>
  <c r="BV169" s="1"/>
  <c r="BD173"/>
  <c r="BD172" s="1"/>
  <c r="BD177"/>
  <c r="BV177" s="1"/>
  <c r="BS180"/>
  <c r="V180"/>
  <c r="AL180"/>
  <c r="BB180"/>
  <c r="BD184"/>
  <c r="BV184" s="1"/>
  <c r="BD188"/>
  <c r="BV188" s="1"/>
  <c r="N180"/>
  <c r="AD180"/>
  <c r="AT180"/>
  <c r="F191"/>
  <c r="V191"/>
  <c r="AL191"/>
  <c r="BS205"/>
  <c r="BD207"/>
  <c r="BV207" s="1"/>
  <c r="BD211"/>
  <c r="BV211" s="1"/>
  <c r="N215"/>
  <c r="AD215"/>
  <c r="AT215"/>
  <c r="BD221"/>
  <c r="BV221" s="1"/>
  <c r="BD228"/>
  <c r="BV228" s="1"/>
  <c r="BD232"/>
  <c r="BV232" s="1"/>
  <c r="BD236"/>
  <c r="BD240"/>
  <c r="BV240" s="1"/>
  <c r="BD244"/>
  <c r="BV244" s="1"/>
  <c r="BD248"/>
  <c r="BV248" s="1"/>
  <c r="BD256"/>
  <c r="BV256" s="1"/>
  <c r="BD260"/>
  <c r="BV260" s="1"/>
  <c r="BD267"/>
  <c r="BV267" s="1"/>
  <c r="AX271"/>
  <c r="BD280"/>
  <c r="BV280" s="1"/>
  <c r="BD283"/>
  <c r="BV283" s="1"/>
  <c r="BF288"/>
  <c r="BC297"/>
  <c r="BD300"/>
  <c r="BV300" s="1"/>
  <c r="BD304"/>
  <c r="BV304" s="1"/>
  <c r="BD308"/>
  <c r="BV308" s="1"/>
  <c r="BC310"/>
  <c r="BD315"/>
  <c r="BV315" s="1"/>
  <c r="BD319"/>
  <c r="BV319" s="1"/>
  <c r="BS320"/>
  <c r="BX320"/>
  <c r="R320"/>
  <c r="AH320"/>
  <c r="AX320"/>
  <c r="BD322"/>
  <c r="BV322" s="1"/>
  <c r="BD326"/>
  <c r="BV326" s="1"/>
  <c r="BD328"/>
  <c r="BV328" s="1"/>
  <c r="AD330"/>
  <c r="AT330"/>
  <c r="BD334"/>
  <c r="BV334" s="1"/>
  <c r="BD341"/>
  <c r="BV341" s="1"/>
  <c r="BD345"/>
  <c r="BV345" s="1"/>
  <c r="BX251"/>
  <c r="BX264"/>
  <c r="BS251"/>
  <c r="BV11"/>
  <c r="BV26"/>
  <c r="BV25" s="1"/>
  <c r="BD25"/>
  <c r="BD35"/>
  <c r="F33"/>
  <c r="BV115"/>
  <c r="BV113" s="1"/>
  <c r="N154"/>
  <c r="BD159"/>
  <c r="BV159" s="1"/>
  <c r="R25"/>
  <c r="AH25"/>
  <c r="AX25"/>
  <c r="BS48"/>
  <c r="BD51"/>
  <c r="BV51" s="1"/>
  <c r="BD55"/>
  <c r="BV55" s="1"/>
  <c r="BE72"/>
  <c r="N86"/>
  <c r="AD86"/>
  <c r="AT86"/>
  <c r="BD88"/>
  <c r="BR86"/>
  <c r="BE124"/>
  <c r="BF48"/>
  <c r="N64"/>
  <c r="AD64"/>
  <c r="AT64"/>
  <c r="BD65"/>
  <c r="BR64"/>
  <c r="BD49"/>
  <c r="BD53"/>
  <c r="BV53" s="1"/>
  <c r="BX135"/>
  <c r="BL350"/>
  <c r="BP350"/>
  <c r="BD74"/>
  <c r="BD76"/>
  <c r="BV76" s="1"/>
  <c r="BD78"/>
  <c r="BV78" s="1"/>
  <c r="BD80"/>
  <c r="BV80" s="1"/>
  <c r="BD82"/>
  <c r="BV82" s="1"/>
  <c r="BD84"/>
  <c r="BV84" s="1"/>
  <c r="BQ97"/>
  <c r="BD117"/>
  <c r="BV117" s="1"/>
  <c r="BD121"/>
  <c r="BV121" s="1"/>
  <c r="BD126"/>
  <c r="BD128"/>
  <c r="BV128" s="1"/>
  <c r="BD130"/>
  <c r="BV130" s="1"/>
  <c r="BD132"/>
  <c r="BV132" s="1"/>
  <c r="BD134"/>
  <c r="BV134" s="1"/>
  <c r="BD142"/>
  <c r="BV142" s="1"/>
  <c r="BQ135"/>
  <c r="BD146"/>
  <c r="BV146" s="1"/>
  <c r="BD150"/>
  <c r="BV150" s="1"/>
  <c r="F154"/>
  <c r="BD157"/>
  <c r="BV157" s="1"/>
  <c r="V154"/>
  <c r="AL154"/>
  <c r="BB154"/>
  <c r="BD158"/>
  <c r="BV158" s="1"/>
  <c r="BR154"/>
  <c r="BI350"/>
  <c r="BM350"/>
  <c r="BW350"/>
  <c r="BX86"/>
  <c r="BD122"/>
  <c r="BV122" s="1"/>
  <c r="J135"/>
  <c r="Z135"/>
  <c r="BC135"/>
  <c r="BD143"/>
  <c r="BV143" s="1"/>
  <c r="BD147"/>
  <c r="BV147" s="1"/>
  <c r="BD151"/>
  <c r="BV151" s="1"/>
  <c r="BV173"/>
  <c r="BV172" s="1"/>
  <c r="BD160"/>
  <c r="BV160" s="1"/>
  <c r="BK350"/>
  <c r="BO350"/>
  <c r="BS10"/>
  <c r="F48"/>
  <c r="BX64"/>
  <c r="R72"/>
  <c r="AH72"/>
  <c r="AX72"/>
  <c r="BR97"/>
  <c r="BX97"/>
  <c r="J113"/>
  <c r="Z113"/>
  <c r="AP113"/>
  <c r="BD136"/>
  <c r="F135"/>
  <c r="V135"/>
  <c r="AL135"/>
  <c r="BB135"/>
  <c r="AP135"/>
  <c r="BD156"/>
  <c r="BX154"/>
  <c r="BD164"/>
  <c r="BD166"/>
  <c r="BV166" s="1"/>
  <c r="BD168"/>
  <c r="BV168" s="1"/>
  <c r="BD170"/>
  <c r="BV170" s="1"/>
  <c r="BD189"/>
  <c r="BV189" s="1"/>
  <c r="BD194"/>
  <c r="BV194" s="1"/>
  <c r="BX205"/>
  <c r="BD217"/>
  <c r="BD181"/>
  <c r="F180"/>
  <c r="BX180"/>
  <c r="BD192"/>
  <c r="BX191"/>
  <c r="BV236"/>
  <c r="BD265"/>
  <c r="J264"/>
  <c r="BE172"/>
  <c r="BE180"/>
  <c r="BR191"/>
  <c r="BV206"/>
  <c r="BV205" s="1"/>
  <c r="AX172"/>
  <c r="AX180"/>
  <c r="BD182"/>
  <c r="BV182" s="1"/>
  <c r="BD196"/>
  <c r="BV196" s="1"/>
  <c r="BD200"/>
  <c r="BV200" s="1"/>
  <c r="BD204"/>
  <c r="BV204" s="1"/>
  <c r="BX215"/>
  <c r="BD226"/>
  <c r="BV312"/>
  <c r="BD198"/>
  <c r="BV198" s="1"/>
  <c r="BD202"/>
  <c r="BV202" s="1"/>
  <c r="BF251"/>
  <c r="BS264"/>
  <c r="BV272"/>
  <c r="BD195"/>
  <c r="BV195" s="1"/>
  <c r="BX224"/>
  <c r="BE235"/>
  <c r="BD252"/>
  <c r="F251"/>
  <c r="V251"/>
  <c r="AL251"/>
  <c r="BB251"/>
  <c r="BD275"/>
  <c r="BV275" s="1"/>
  <c r="V288"/>
  <c r="AL288"/>
  <c r="BB288"/>
  <c r="BV289"/>
  <c r="BX288"/>
  <c r="BV332"/>
  <c r="BV330" s="1"/>
  <c r="BD274"/>
  <c r="BV274" s="1"/>
  <c r="BV299"/>
  <c r="BD297"/>
  <c r="BF271"/>
  <c r="BD292"/>
  <c r="BV292" s="1"/>
  <c r="F330"/>
  <c r="BR330"/>
  <c r="BX330"/>
  <c r="BR320"/>
  <c r="F288"/>
  <c r="BV321" l="1"/>
  <c r="BV320" s="1"/>
  <c r="BD205"/>
  <c r="BR350"/>
  <c r="BV288"/>
  <c r="BV310"/>
  <c r="BD235"/>
  <c r="BV235" s="1"/>
  <c r="BV10"/>
  <c r="BD330"/>
  <c r="BD271"/>
  <c r="BV297"/>
  <c r="BD310"/>
  <c r="BX350"/>
  <c r="BD10"/>
  <c r="BZ2"/>
  <c r="BV252"/>
  <c r="BV251" s="1"/>
  <c r="BD251"/>
  <c r="BD288"/>
  <c r="BV271"/>
  <c r="BV226"/>
  <c r="BV224" s="1"/>
  <c r="BD224"/>
  <c r="BV217"/>
  <c r="BV215" s="1"/>
  <c r="BD215"/>
  <c r="BD135"/>
  <c r="BV136"/>
  <c r="BV135" s="1"/>
  <c r="BD124"/>
  <c r="BV126"/>
  <c r="BV124" s="1"/>
  <c r="BV35"/>
  <c r="BV33" s="1"/>
  <c r="BD33"/>
  <c r="BD154"/>
  <c r="BV156"/>
  <c r="BV154" s="1"/>
  <c r="BV49"/>
  <c r="BV48" s="1"/>
  <c r="BD48"/>
  <c r="BV265"/>
  <c r="BV264" s="1"/>
  <c r="BD264"/>
  <c r="BD180"/>
  <c r="BV181"/>
  <c r="BV180" s="1"/>
  <c r="BV65"/>
  <c r="BV64" s="1"/>
  <c r="BD64"/>
  <c r="BV192"/>
  <c r="BV191" s="1"/>
  <c r="BD191"/>
  <c r="BV164"/>
  <c r="BV163" s="1"/>
  <c r="BD163"/>
  <c r="BS350"/>
  <c r="BV74"/>
  <c r="BV72" s="1"/>
  <c r="BD72"/>
  <c r="BD86"/>
  <c r="BV88"/>
  <c r="BV86" s="1"/>
  <c r="BV350" s="1"/>
  <c r="BD113"/>
  <c r="BZ349" l="1"/>
  <c r="BZ348"/>
  <c r="BZ153"/>
  <c r="BZ351" l="1"/>
  <c r="BZ353"/>
  <c r="BZ352"/>
</calcChain>
</file>

<file path=xl/comments1.xml><?xml version="1.0" encoding="utf-8"?>
<comments xmlns="http://schemas.openxmlformats.org/spreadsheetml/2006/main">
  <authors>
    <author/>
  </authors>
  <commentList>
    <comment ref="BR30" authorId="0">
      <text>
        <r>
          <rPr>
            <b/>
            <sz val="9"/>
            <color rgb="FF000000"/>
            <rFont val="Tahoma"/>
            <family val="2"/>
            <charset val="204"/>
          </rPr>
          <t xml:space="preserve">User:
</t>
        </r>
        <r>
          <rPr>
            <sz val="9"/>
            <color rgb="FF000000"/>
            <rFont val="Tahoma"/>
            <family val="2"/>
            <charset val="204"/>
          </rPr>
          <t xml:space="preserve">в 16 гасили зад-ть за 15 год по 2-й статье
</t>
        </r>
      </text>
    </comment>
    <comment ref="BR45" authorId="0">
      <text>
        <r>
          <rPr>
            <b/>
            <sz val="9"/>
            <color rgb="FF000000"/>
            <rFont val="Tahoma"/>
            <family val="2"/>
            <charset val="204"/>
          </rPr>
          <t xml:space="preserve">User:
</t>
        </r>
        <r>
          <rPr>
            <sz val="9"/>
            <color rgb="FF000000"/>
            <rFont val="Tahoma"/>
            <family val="2"/>
            <charset val="204"/>
          </rPr>
          <t xml:space="preserve">переданы полномочия с МР по библиотекам
</t>
        </r>
      </text>
    </comment>
    <comment ref="BR88" authorId="0">
      <text>
        <r>
          <rPr>
            <b/>
            <sz val="9"/>
            <color rgb="FF000000"/>
            <rFont val="Tahoma"/>
            <family val="2"/>
            <charset val="204"/>
          </rPr>
          <t xml:space="preserve">User:
</t>
        </r>
        <r>
          <rPr>
            <sz val="9"/>
            <color rgb="FF000000"/>
            <rFont val="Tahoma"/>
            <family val="2"/>
            <charset val="204"/>
          </rPr>
          <t xml:space="preserve">с библиотеками за счет бюджета МР
</t>
        </r>
      </text>
    </comment>
  </commentList>
</comments>
</file>

<file path=xl/sharedStrings.xml><?xml version="1.0" encoding="utf-8"?>
<sst xmlns="http://schemas.openxmlformats.org/spreadsheetml/2006/main" count="921" uniqueCount="587">
  <si>
    <t>расч.</t>
  </si>
  <si>
    <t>инф-я</t>
  </si>
  <si>
    <t>расч.16</t>
  </si>
  <si>
    <t>инф-я МО</t>
  </si>
  <si>
    <t>сзп 2016</t>
  </si>
  <si>
    <t>№ п/п</t>
  </si>
  <si>
    <t>Наименование муниципального образования</t>
  </si>
  <si>
    <t>ЦСДК</t>
  </si>
  <si>
    <t>Кцсдк*3</t>
  </si>
  <si>
    <t>кол-во учр.</t>
  </si>
  <si>
    <t>шт. ед.</t>
  </si>
  <si>
    <t>Дворцы культуры</t>
  </si>
  <si>
    <t>СДК (юр. лица)</t>
  </si>
  <si>
    <t>Ксдк*2</t>
  </si>
  <si>
    <t>СДК (филиалы)</t>
  </si>
  <si>
    <t>Ксдкф*1,5</t>
  </si>
  <si>
    <t>Сел. клубы (юр. лица)</t>
  </si>
  <si>
    <t>Кск*1</t>
  </si>
  <si>
    <t>Сел. клубы  (филиалы)</t>
  </si>
  <si>
    <t>Клубы досуга (юр. лица)</t>
  </si>
  <si>
    <t>Клубы досуга  (филиалы)</t>
  </si>
  <si>
    <t>Дома (центры) досуга (юр. лица)</t>
  </si>
  <si>
    <t>Дома (центры) досуга (филиалы)</t>
  </si>
  <si>
    <t>Народные (обр.) кол-вы</t>
  </si>
  <si>
    <t>Библиотеки  (юр. лица)</t>
  </si>
  <si>
    <t>Кб*1</t>
  </si>
  <si>
    <t>Библиотеки (филиалы)</t>
  </si>
  <si>
    <t>Кбф*0,75</t>
  </si>
  <si>
    <t>кол-во учр юр лиц ср год кол-во</t>
  </si>
  <si>
    <r>
      <rPr>
        <sz val="8"/>
        <rFont val="Times New Roman"/>
        <family val="1"/>
        <charset val="1"/>
      </rPr>
      <t xml:space="preserve">Числ-ть раб-ков учр., </t>
    </r>
    <r>
      <rPr>
        <b/>
        <sz val="8"/>
        <rFont val="Times New Roman"/>
        <family val="1"/>
        <charset val="1"/>
      </rPr>
      <t xml:space="preserve">Ч </t>
    </r>
  </si>
  <si>
    <t>факт 2016, руб.</t>
  </si>
  <si>
    <t>пред-но 2017, руб.</t>
  </si>
  <si>
    <t>субсид. 2019, руб.</t>
  </si>
  <si>
    <t>шт. ед. осн.  2018 год  (Ч)</t>
  </si>
  <si>
    <t>шт. ед. осн.  2019 год  (Ч)</t>
  </si>
  <si>
    <t>прогнозируемая числ-ть з 2019 год  (Ч)</t>
  </si>
  <si>
    <t>шт. ед. вн.совм.</t>
  </si>
  <si>
    <t>ФОТ осн.</t>
  </si>
  <si>
    <t>ФОТ вн.совм.</t>
  </si>
  <si>
    <t>ср.зарплата 2016 сзп</t>
  </si>
  <si>
    <r>
      <rPr>
        <sz val="10"/>
        <rFont val="Times New Roman"/>
        <family val="1"/>
        <charset val="1"/>
      </rPr>
      <t xml:space="preserve">Пок-ль (№ 84-па),  </t>
    </r>
    <r>
      <rPr>
        <b/>
        <sz val="10"/>
        <rFont val="Times New Roman"/>
        <family val="1"/>
        <charset val="204"/>
      </rPr>
      <t>И</t>
    </r>
  </si>
  <si>
    <r>
      <rPr>
        <sz val="8"/>
        <rFont val="Times New Roman"/>
        <family val="1"/>
        <charset val="1"/>
      </rPr>
      <t xml:space="preserve">Расч. потр-сть на зарплату  </t>
    </r>
    <r>
      <rPr>
        <b/>
        <sz val="8"/>
        <rFont val="Times New Roman"/>
        <family val="1"/>
        <charset val="1"/>
      </rPr>
      <t>Пi=(Ч*З*И*12 мес.)*1,302,                 тыс. руб.</t>
    </r>
  </si>
  <si>
    <r>
      <rPr>
        <sz val="10"/>
        <rFont val="Times New Roman"/>
        <family val="1"/>
        <charset val="1"/>
      </rPr>
      <t xml:space="preserve">Ср. зарплата,             </t>
    </r>
    <r>
      <rPr>
        <b/>
        <sz val="10"/>
        <rFont val="Times New Roman"/>
        <family val="1"/>
        <charset val="204"/>
      </rPr>
      <t>З  , руб.</t>
    </r>
  </si>
  <si>
    <r>
      <rPr>
        <sz val="8"/>
        <rFont val="Times New Roman"/>
        <family val="1"/>
        <charset val="1"/>
      </rPr>
      <t xml:space="preserve">Расч. потр-сть на зарплату  </t>
    </r>
    <r>
      <rPr>
        <b/>
        <sz val="8"/>
        <rFont val="Times New Roman"/>
        <family val="1"/>
        <charset val="1"/>
      </rPr>
      <t>Пi=(Ч*З*12 мес.)*1,302,               руб.</t>
    </r>
  </si>
  <si>
    <t>Ус=Об/П</t>
  </si>
  <si>
    <t>Субсидия ОСi = Пi*Ус ,     руб.</t>
  </si>
  <si>
    <t xml:space="preserve">Беловский район    </t>
  </si>
  <si>
    <t>Беловский с/совет</t>
  </si>
  <si>
    <t>Беловский с/с</t>
  </si>
  <si>
    <t>-</t>
  </si>
  <si>
    <t>Беличанский  с/совет</t>
  </si>
  <si>
    <t>Беличанский с/с</t>
  </si>
  <si>
    <t>Бобравский с/совет</t>
  </si>
  <si>
    <t>Бобровский с/с</t>
  </si>
  <si>
    <t>Вишневский с/совет</t>
  </si>
  <si>
    <t>Вишневский с/с</t>
  </si>
  <si>
    <t>Гирьянский с/совет</t>
  </si>
  <si>
    <t>Гриянский с/с</t>
  </si>
  <si>
    <t>Долгобудский с/совет</t>
  </si>
  <si>
    <t>Долгобудский с/с</t>
  </si>
  <si>
    <t>Ильковский с/совет</t>
  </si>
  <si>
    <t>Ильковский с/с</t>
  </si>
  <si>
    <t>Коммунаровский с/совет</t>
  </si>
  <si>
    <t>Коммунаровский с/с</t>
  </si>
  <si>
    <t>Кондратовский с/совет</t>
  </si>
  <si>
    <t>Кондратовский с/с</t>
  </si>
  <si>
    <t>Корочанский с/совет</t>
  </si>
  <si>
    <t>Корочанский с/с</t>
  </si>
  <si>
    <t>М-Солдатский с/совет</t>
  </si>
  <si>
    <t>М-Солдасткий с/с</t>
  </si>
  <si>
    <t>Пенский с/совет</t>
  </si>
  <si>
    <t>Пенский с/с</t>
  </si>
  <si>
    <t>Песчанский с/совет</t>
  </si>
  <si>
    <t>Песчанский с/с</t>
  </si>
  <si>
    <t>Щеголянский с/совет</t>
  </si>
  <si>
    <t>Щеголняский с/с</t>
  </si>
  <si>
    <t xml:space="preserve">Большесолдатский район  </t>
  </si>
  <si>
    <t xml:space="preserve">Большесолдатский район </t>
  </si>
  <si>
    <t>Большесолдатский с/с</t>
  </si>
  <si>
    <t>Волоконский с/с</t>
  </si>
  <si>
    <t>Любимовский с/с</t>
  </si>
  <si>
    <t>Любостанский с/с</t>
  </si>
  <si>
    <t>Любостатский с/с</t>
  </si>
  <si>
    <t>Н-гридинский с/с</t>
  </si>
  <si>
    <t>Саморядовский  с/с</t>
  </si>
  <si>
    <t>Саморядовский с/с</t>
  </si>
  <si>
    <t>Сторожевской с/с</t>
  </si>
  <si>
    <t>Сторожевский с/с</t>
  </si>
  <si>
    <t>Глушковский район</t>
  </si>
  <si>
    <t xml:space="preserve">Глушковский район </t>
  </si>
  <si>
    <t>поселок Теткино</t>
  </si>
  <si>
    <t xml:space="preserve">поселок Теткино </t>
  </si>
  <si>
    <t>Алексеевский сельсовет</t>
  </si>
  <si>
    <t>Алексеевский с/с</t>
  </si>
  <si>
    <t>Веселовский сельсовет</t>
  </si>
  <si>
    <t>Веселовский с/с</t>
  </si>
  <si>
    <t>Марковский сельсовет</t>
  </si>
  <si>
    <t>Марковский с/с</t>
  </si>
  <si>
    <t>Званновский сельсовет</t>
  </si>
  <si>
    <t>Званновский с/с</t>
  </si>
  <si>
    <t>Карыжский сельсовет</t>
  </si>
  <si>
    <t>Карыжский с/с</t>
  </si>
  <si>
    <t>Кобыльской сельсовет</t>
  </si>
  <si>
    <t>Кобыльской с/с</t>
  </si>
  <si>
    <t>Коровяковский сельсовет</t>
  </si>
  <si>
    <t>Коровякинский с/с</t>
  </si>
  <si>
    <t>Кульбакинский сельсовет</t>
  </si>
  <si>
    <t>Кульбановский  с/с</t>
  </si>
  <si>
    <t>Нижне-Мордокский сельсовет</t>
  </si>
  <si>
    <t>Нижне - Мордовский с/с</t>
  </si>
  <si>
    <t>П-Лежачанский сельсовет</t>
  </si>
  <si>
    <t>П-Лежачанский с/с</t>
  </si>
  <si>
    <t>Сухиновский сельсовет</t>
  </si>
  <si>
    <t>Сухиновский с/с</t>
  </si>
  <si>
    <t xml:space="preserve">Горшеченский район   </t>
  </si>
  <si>
    <t xml:space="preserve">Горшеченский район </t>
  </si>
  <si>
    <t>п. Горшечное</t>
  </si>
  <si>
    <t>поселок Горшечное</t>
  </si>
  <si>
    <t xml:space="preserve">Богатыревский </t>
  </si>
  <si>
    <t>Богатыревский с/с</t>
  </si>
  <si>
    <t>Быковский</t>
  </si>
  <si>
    <t>Быконовский с/с</t>
  </si>
  <si>
    <t>Знаменский</t>
  </si>
  <si>
    <t>Знаменский с/с</t>
  </si>
  <si>
    <t>Ключевский</t>
  </si>
  <si>
    <t>Ключевский с/с</t>
  </si>
  <si>
    <t>Куньевский</t>
  </si>
  <si>
    <t>Куньевский с/с</t>
  </si>
  <si>
    <t>Нижнеборковский</t>
  </si>
  <si>
    <t>Нижнеборковкий с/с</t>
  </si>
  <si>
    <t>Новомеловский</t>
  </si>
  <si>
    <t>Новомельский с/с</t>
  </si>
  <si>
    <t>Никольский</t>
  </si>
  <si>
    <t>Никольский с/с</t>
  </si>
  <si>
    <t>Солдатский</t>
  </si>
  <si>
    <t>Солдатский с/с</t>
  </si>
  <si>
    <t>Средне_Апоченский</t>
  </si>
  <si>
    <t>Среднеапоченский с/с</t>
  </si>
  <si>
    <t>Сосновский</t>
  </si>
  <si>
    <t>Сосновский с/с</t>
  </si>
  <si>
    <t>Старороговский</t>
  </si>
  <si>
    <t>Старороговский с/с</t>
  </si>
  <si>
    <t>Удобенский</t>
  </si>
  <si>
    <t>Удобенский с/с</t>
  </si>
  <si>
    <t>Ясеновский</t>
  </si>
  <si>
    <t>Ясеновский с/с</t>
  </si>
  <si>
    <t>Дмитриевский район</t>
  </si>
  <si>
    <t xml:space="preserve">Дмитриевский район </t>
  </si>
  <si>
    <t>Дерюгинский сельсовет</t>
  </si>
  <si>
    <t>Дерюгинский с/с</t>
  </si>
  <si>
    <t>Крупецкой сельсовет</t>
  </si>
  <si>
    <t>Крупецкой с/с</t>
  </si>
  <si>
    <t>Новопершинский сельсовет</t>
  </si>
  <si>
    <t>Новопершинский с/с</t>
  </si>
  <si>
    <t>Первоавгустовский сельсовет</t>
  </si>
  <si>
    <t>Первоавгустовский с/с</t>
  </si>
  <si>
    <t>Поповкинский сельсовет</t>
  </si>
  <si>
    <t>Поповский с/с</t>
  </si>
  <si>
    <t>Почепской сельсовет</t>
  </si>
  <si>
    <t>Почепской с/с</t>
  </si>
  <si>
    <t>Старогородский сельсовет</t>
  </si>
  <si>
    <t>Старогородский с/с</t>
  </si>
  <si>
    <t>Железногорский район</t>
  </si>
  <si>
    <t>24,95</t>
  </si>
  <si>
    <t>28,48</t>
  </si>
  <si>
    <t>28,5</t>
  </si>
  <si>
    <t>0</t>
  </si>
  <si>
    <t xml:space="preserve">поселок Магнитный </t>
  </si>
  <si>
    <t>Веретенинский сельсовет</t>
  </si>
  <si>
    <t>Волоковский  с/с</t>
  </si>
  <si>
    <t>Волковский сельсовет</t>
  </si>
  <si>
    <t>Веретенинский с/с</t>
  </si>
  <si>
    <t>Городновский сельсовет</t>
  </si>
  <si>
    <t>Городновский с/с</t>
  </si>
  <si>
    <t>Кармановский сельсовет</t>
  </si>
  <si>
    <t>Кармановский с/с</t>
  </si>
  <si>
    <t>Линецкий сельсовет</t>
  </si>
  <si>
    <t>Линецкий с/с</t>
  </si>
  <si>
    <t>Михайловский сельсовет</t>
  </si>
  <si>
    <t>Михайловский с/с</t>
  </si>
  <si>
    <t>Новоандросовский сельсовет</t>
  </si>
  <si>
    <t>Новоандросовкий с/с</t>
  </si>
  <si>
    <t>Разветьевский сельсовет</t>
  </si>
  <si>
    <t>Разветьевский с/с</t>
  </si>
  <si>
    <t>Рышковский сельсовет</t>
  </si>
  <si>
    <t>Рышковский с/с</t>
  </si>
  <si>
    <t>Троицкий сельсовет</t>
  </si>
  <si>
    <t>Троицкий с/с</t>
  </si>
  <si>
    <t>Андросовский сельсовет</t>
  </si>
  <si>
    <t>г.Железногороск</t>
  </si>
  <si>
    <t xml:space="preserve">Золотухинский район </t>
  </si>
  <si>
    <t>поселок Золотухино</t>
  </si>
  <si>
    <t>Ануфриевский сельсовет</t>
  </si>
  <si>
    <t>Ануфрьевский с/с</t>
  </si>
  <si>
    <t>Апальковский сельсовет</t>
  </si>
  <si>
    <t>Апальковский с/с</t>
  </si>
  <si>
    <t>Будановский сельсовет</t>
  </si>
  <si>
    <t>Будановский с/с</t>
  </si>
  <si>
    <t>Дмитриевский сельсовет</t>
  </si>
  <si>
    <t>Дмитриевский с/с</t>
  </si>
  <si>
    <t>Донской сельсовет</t>
  </si>
  <si>
    <t>Донской с/с</t>
  </si>
  <si>
    <t>Новоспасский сельсовет</t>
  </si>
  <si>
    <t>Новоспаский с/с</t>
  </si>
  <si>
    <t>Свободинский сельсовет</t>
  </si>
  <si>
    <t>Свободинский с/с</t>
  </si>
  <si>
    <t>Солнечный сельсовет</t>
  </si>
  <si>
    <t>Солнечный с/с</t>
  </si>
  <si>
    <t>Тазовский сельсовет</t>
  </si>
  <si>
    <t>Тазовский с/с</t>
  </si>
  <si>
    <t>Касторенский район</t>
  </si>
  <si>
    <t xml:space="preserve">Кастронеский район </t>
  </si>
  <si>
    <t>поселок  Касторное</t>
  </si>
  <si>
    <t>Краснодолинский с/с</t>
  </si>
  <si>
    <t>Успенский с/с</t>
  </si>
  <si>
    <t>Конышевский район</t>
  </si>
  <si>
    <t>поселок Конышевка</t>
  </si>
  <si>
    <t>Беляевский сельсовет</t>
  </si>
  <si>
    <t>Беляевский с/с</t>
  </si>
  <si>
    <t>Ваблинский сельсовет</t>
  </si>
  <si>
    <t>Ваблинский с/с</t>
  </si>
  <si>
    <t>Захарковский сельсовет</t>
  </si>
  <si>
    <t>Захарковский с/с</t>
  </si>
  <si>
    <t>Малогородьковский сельсовет</t>
  </si>
  <si>
    <t>Малогородьковский с/с</t>
  </si>
  <si>
    <t>Машкинский сельсовет</t>
  </si>
  <si>
    <t>Машкинский с/с</t>
  </si>
  <si>
    <t>Наумовсмкий сельсовет</t>
  </si>
  <si>
    <t>Наумовский с/с</t>
  </si>
  <si>
    <t>Платавский сельсовет</t>
  </si>
  <si>
    <t>Платавский с/с</t>
  </si>
  <si>
    <t>Прилепский сельсовет</t>
  </si>
  <si>
    <t>Прилепский с/с</t>
  </si>
  <si>
    <t>Старобелицкий сельсовет</t>
  </si>
  <si>
    <t>Старобелицкий с/с</t>
  </si>
  <si>
    <t xml:space="preserve">Кореневский район  </t>
  </si>
  <si>
    <t>Кореневский район</t>
  </si>
  <si>
    <t>поселок Коренево</t>
  </si>
  <si>
    <t>Викторовский с/с</t>
  </si>
  <si>
    <t>Комаровский с/с</t>
  </si>
  <si>
    <t>Кореневский с/с</t>
  </si>
  <si>
    <t>Ольговский с/с</t>
  </si>
  <si>
    <t>Пушкарский с/с</t>
  </si>
  <si>
    <t>Снагостский с/с</t>
  </si>
  <si>
    <t>Толпинский с/с</t>
  </si>
  <si>
    <t>Шептуховский с/с</t>
  </si>
  <si>
    <t>Курский район</t>
  </si>
  <si>
    <t>Бесединский с/с</t>
  </si>
  <si>
    <t>Брежневский с/с</t>
  </si>
  <si>
    <t>Виниковский с/с</t>
  </si>
  <si>
    <t>Винниковский с/с</t>
  </si>
  <si>
    <t>Камышинский с/с</t>
  </si>
  <si>
    <t xml:space="preserve">Ворошневский с/с  </t>
  </si>
  <si>
    <t>Клюквинский с/с</t>
  </si>
  <si>
    <t>Лебяженкий с/с</t>
  </si>
  <si>
    <t>Лебяженский с/с</t>
  </si>
  <si>
    <t>Моковский с/с</t>
  </si>
  <si>
    <t>Н.Медведицкий с/с</t>
  </si>
  <si>
    <t>Нижнемедведицкий с/с</t>
  </si>
  <si>
    <t>Н.Поселеновский с/с</t>
  </si>
  <si>
    <t>Новопоселеновский с/с</t>
  </si>
  <si>
    <t>Ноздрачевский с/с</t>
  </si>
  <si>
    <t>Пашковский с/с</t>
  </si>
  <si>
    <t>Полевской с/с</t>
  </si>
  <si>
    <t>Полянский с/с</t>
  </si>
  <si>
    <t>Шумаковский с/с</t>
  </si>
  <si>
    <t>Щетинский с/с</t>
  </si>
  <si>
    <t>Курчатовский район</t>
  </si>
  <si>
    <t>поселок Иванино</t>
  </si>
  <si>
    <t>Дружненский сельсовет</t>
  </si>
  <si>
    <t xml:space="preserve">Дружненский с/с </t>
  </si>
  <si>
    <t>Дичнянский сельсовет</t>
  </si>
  <si>
    <t>Дичнянский с/с</t>
  </si>
  <si>
    <t>Колпаковский сельсовет</t>
  </si>
  <si>
    <t>Колпаковский с/с</t>
  </si>
  <si>
    <t>Костельцевский сельсовет</t>
  </si>
  <si>
    <t>Костельцевский с/с</t>
  </si>
  <si>
    <t>Макаровский сельсовет</t>
  </si>
  <si>
    <t>Макаровский с/с</t>
  </si>
  <si>
    <t>Чаплинский сельсовет</t>
  </si>
  <si>
    <t>Чаплинский с/с</t>
  </si>
  <si>
    <t>пос.им.К.Либкнехта</t>
  </si>
  <si>
    <t>поселок им. К.Либкнехта</t>
  </si>
  <si>
    <t>Льговский район</t>
  </si>
  <si>
    <t>Большеугонский  сельсовет</t>
  </si>
  <si>
    <t>Большеугонский с/с</t>
  </si>
  <si>
    <t>Вышнедеревенский сельсовет</t>
  </si>
  <si>
    <t>Вышнедеревенский с/с</t>
  </si>
  <si>
    <t>Городенский  сельсовет</t>
  </si>
  <si>
    <t>Городенский с/с</t>
  </si>
  <si>
    <t>Густомойский  сельсовет</t>
  </si>
  <si>
    <t>Густомойский с/с</t>
  </si>
  <si>
    <t>Иванчиковский  сельсовет</t>
  </si>
  <si>
    <t>Иванчиковский с/с</t>
  </si>
  <si>
    <t>Кудинцевский сельсовет</t>
  </si>
  <si>
    <t>Кудинцевский с/с</t>
  </si>
  <si>
    <t>Марицкий  сельсовет</t>
  </si>
  <si>
    <t>Марицкий с/с</t>
  </si>
  <si>
    <t>Селекционный  сельсовет</t>
  </si>
  <si>
    <t>Селекционный с/с</t>
  </si>
  <si>
    <t>Мантуровский район</t>
  </si>
  <si>
    <t>2-й Засеймский с/с</t>
  </si>
  <si>
    <t>Ястребовский с/с</t>
  </si>
  <si>
    <t>Куськинский с/с</t>
  </si>
  <si>
    <t>Останинский с/с</t>
  </si>
  <si>
    <t>Мантуровский с/с</t>
  </si>
  <si>
    <t>Репицкий с/с</t>
  </si>
  <si>
    <t>Сеймский с/с</t>
  </si>
  <si>
    <t xml:space="preserve">Медвенский район  </t>
  </si>
  <si>
    <t>Медвенский район</t>
  </si>
  <si>
    <t>поселок Медвенка</t>
  </si>
  <si>
    <t>Амосовский с/с</t>
  </si>
  <si>
    <t>Высокский с/с</t>
  </si>
  <si>
    <t>Вышнереутчанский с/с</t>
  </si>
  <si>
    <t>Гостомлянский с/с</t>
  </si>
  <si>
    <t>Китаевский с/с</t>
  </si>
  <si>
    <t>Нижнереутчанский с/с</t>
  </si>
  <si>
    <t>Паникинский с/с</t>
  </si>
  <si>
    <t>Панинский с/с</t>
  </si>
  <si>
    <t>Чермошнянский с/с</t>
  </si>
  <si>
    <t>Обоянский район</t>
  </si>
  <si>
    <t>Афанасьевский с/с</t>
  </si>
  <si>
    <t>город Обоянь</t>
  </si>
  <si>
    <t>Бабинский с/с</t>
  </si>
  <si>
    <t>Башкатовский с/с</t>
  </si>
  <si>
    <t>Быкановский с/с</t>
  </si>
  <si>
    <t>Гридасовский с/с</t>
  </si>
  <si>
    <t>Зоринский с/с</t>
  </si>
  <si>
    <t>Каменский с/с</t>
  </si>
  <si>
    <t>Котельниковский с/с</t>
  </si>
  <si>
    <t>Рудавский с/с</t>
  </si>
  <si>
    <t>Р-Будский с/с</t>
  </si>
  <si>
    <t>Рыбино-Будский с/с</t>
  </si>
  <si>
    <t>Усланский с/с</t>
  </si>
  <si>
    <t>Шевелевский с/с</t>
  </si>
  <si>
    <t>Октябрьский район</t>
  </si>
  <si>
    <t>МО Дьяконовский с/с</t>
  </si>
  <si>
    <t>Дьяконовский с/с</t>
  </si>
  <si>
    <t>МО Б-Долженковский с/с</t>
  </si>
  <si>
    <t>Большедолженковский с/с</t>
  </si>
  <si>
    <t>МО Катыринский с/с</t>
  </si>
  <si>
    <t>Катыринский с/с</t>
  </si>
  <si>
    <t>МО Лобазовский с/с</t>
  </si>
  <si>
    <t>Лобазовский с/с</t>
  </si>
  <si>
    <t>МО Никольский с/с</t>
  </si>
  <si>
    <t>МО Плотавский с/с</t>
  </si>
  <si>
    <t>Плотавский с/с</t>
  </si>
  <si>
    <t>МО Старковский с/с</t>
  </si>
  <si>
    <t>Старковский с/с</t>
  </si>
  <si>
    <t>МО Филипповскмй с/с</t>
  </si>
  <si>
    <t>Филипповский с/с</t>
  </si>
  <si>
    <t>МО Черницынский с/с</t>
  </si>
  <si>
    <t>Черницынский с/с</t>
  </si>
  <si>
    <t>Поныровский район</t>
  </si>
  <si>
    <t>поселок Поныри</t>
  </si>
  <si>
    <t>МО "Возовский сельсовет"</t>
  </si>
  <si>
    <t>Возовский с/с</t>
  </si>
  <si>
    <t>Горяйновский сельсовет</t>
  </si>
  <si>
    <t>Горяйновский с/с</t>
  </si>
  <si>
    <t>Первомайский сельсовет</t>
  </si>
  <si>
    <t>Первомайский с/с</t>
  </si>
  <si>
    <t>Ольховатский сельсовет</t>
  </si>
  <si>
    <t>Ольховатский с/с</t>
  </si>
  <si>
    <t>1-Поныровский сельсовет</t>
  </si>
  <si>
    <t>1-й Поныровский с/с</t>
  </si>
  <si>
    <t>2-Поныровский сельсовет</t>
  </si>
  <si>
    <t>2-й Поныровский с/с</t>
  </si>
  <si>
    <t>В.Смородинский сельсовет</t>
  </si>
  <si>
    <t>Верхне-Смородинский с/с</t>
  </si>
  <si>
    <t>Пристенский район</t>
  </si>
  <si>
    <t>поселок Пристень</t>
  </si>
  <si>
    <t>мо "Бобрышевский с/с"</t>
  </si>
  <si>
    <t>Бобрышевский с/с</t>
  </si>
  <si>
    <t>мо "Котовскийс/с"</t>
  </si>
  <si>
    <t>Котовский с/с</t>
  </si>
  <si>
    <t>мо "Сазановский с/с"</t>
  </si>
  <si>
    <t>Сазановский с/с</t>
  </si>
  <si>
    <t>мо "Нагольненский с/с"</t>
  </si>
  <si>
    <t>Нагольненский с/с</t>
  </si>
  <si>
    <t>мо "Ярыгинскийс/с"</t>
  </si>
  <si>
    <t>Ярыгинский с/с</t>
  </si>
  <si>
    <t>мо "пос.Кировский"</t>
  </si>
  <si>
    <t>поселок Кировский</t>
  </si>
  <si>
    <t>мо "Ср.Ольшанский с/с"</t>
  </si>
  <si>
    <t>Среднеольшанский  с/с</t>
  </si>
  <si>
    <t>мо "Пристенский с/с"</t>
  </si>
  <si>
    <t>Пристенский с/с</t>
  </si>
  <si>
    <t>мо "Черновецкий с/с"</t>
  </si>
  <si>
    <t>Черновецкий с/с</t>
  </si>
  <si>
    <t>Рыльский район</t>
  </si>
  <si>
    <t>Город Рыльск»</t>
  </si>
  <si>
    <t>г.Рыльск</t>
  </si>
  <si>
    <t>Некрасовский сельсовет»</t>
  </si>
  <si>
    <t>Некрасовский с/с</t>
  </si>
  <si>
    <t>Козинский сельсовет»</t>
  </si>
  <si>
    <t>Козинский с/с</t>
  </si>
  <si>
    <t>Ивановский сельсовет»</t>
  </si>
  <si>
    <t>Ивановский с/с</t>
  </si>
  <si>
    <t>Октябрьский сельсовет»</t>
  </si>
  <si>
    <t>Октябрьский с/с</t>
  </si>
  <si>
    <t>Малогнеушевский сельсовет»</t>
  </si>
  <si>
    <t>Малогнеушевский с/с</t>
  </si>
  <si>
    <t>Пригородненский сельсовет»</t>
  </si>
  <si>
    <t>Пригородненский с/с</t>
  </si>
  <si>
    <t>Березниковский сельсовет»</t>
  </si>
  <si>
    <t>Березниковский с/с</t>
  </si>
  <si>
    <t>Дуровский сельсовет»</t>
  </si>
  <si>
    <t>Дуровский с/с</t>
  </si>
  <si>
    <t>Крупецкий сельсовет»</t>
  </si>
  <si>
    <t>Крупецкий с/с</t>
  </si>
  <si>
    <t>Михайловский сельсовет»</t>
  </si>
  <si>
    <t>Нехаевский сельсовет»</t>
  </si>
  <si>
    <t>Нехаевский с/с</t>
  </si>
  <si>
    <t>Никольниковский сельсовет»</t>
  </si>
  <si>
    <t>Никольниковский с/с</t>
  </si>
  <si>
    <t>Студенокский сельсовет»</t>
  </si>
  <si>
    <t>Студенокский с/с</t>
  </si>
  <si>
    <t>Щекинский сельсовет»</t>
  </si>
  <si>
    <t>Щекинский с/с</t>
  </si>
  <si>
    <t>Советский район</t>
  </si>
  <si>
    <t>п.Кшенский</t>
  </si>
  <si>
    <t>поселок Кшенский</t>
  </si>
  <si>
    <t>Александровский с/с</t>
  </si>
  <si>
    <t>Верхнерагозецкий с/с</t>
  </si>
  <si>
    <t xml:space="preserve">Верхнерагозецкий с/с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</si>
  <si>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Волжанский с/с</t>
  </si>
  <si>
    <t>Ледоский с/с</t>
  </si>
  <si>
    <t>Ледовский с/с</t>
  </si>
  <si>
    <t>Ленинскийс/с</t>
  </si>
  <si>
    <t>Ленинский с/с</t>
  </si>
  <si>
    <t>Мансуровский с/с</t>
  </si>
  <si>
    <t>М.Анненский с/с</t>
  </si>
  <si>
    <t>Михайлоанненский с/с</t>
  </si>
  <si>
    <t>Нижнеграйворонский с/с</t>
  </si>
  <si>
    <t>Советский с/с</t>
  </si>
  <si>
    <t xml:space="preserve">Солнцевский район   </t>
  </si>
  <si>
    <t>Солнцевский район</t>
  </si>
  <si>
    <t>Бунинский сельсовет</t>
  </si>
  <si>
    <t>Бунинский с/с</t>
  </si>
  <si>
    <t>Зуевский сельсовет</t>
  </si>
  <si>
    <t>Зуевский с/с</t>
  </si>
  <si>
    <t xml:space="preserve">Ивановский сельсовет </t>
  </si>
  <si>
    <t>Старолещинский сельсовет</t>
  </si>
  <si>
    <t>Старолещинский с/с</t>
  </si>
  <si>
    <t>Субботинский сельсовет</t>
  </si>
  <si>
    <t>Субботинский с/с</t>
  </si>
  <si>
    <t>Шумаковский сельсовет</t>
  </si>
  <si>
    <t>Суджанский район</t>
  </si>
  <si>
    <t>Борковский с/с</t>
  </si>
  <si>
    <t>Воробжанский с/с</t>
  </si>
  <si>
    <t>Гончаровский с/с</t>
  </si>
  <si>
    <t>Гуевский с/с</t>
  </si>
  <si>
    <t>Замостянский с/с</t>
  </si>
  <si>
    <t>Заолешенский с/с</t>
  </si>
  <si>
    <t>К-Локнянский с/с</t>
  </si>
  <si>
    <t>Казачелокнянский с/с</t>
  </si>
  <si>
    <t>М-Локнянский с/с</t>
  </si>
  <si>
    <t>Малолокнянский с/с</t>
  </si>
  <si>
    <t>Мартыновский с/с</t>
  </si>
  <si>
    <t>Махновский с/с</t>
  </si>
  <si>
    <t>Н-Ивановский с/с</t>
  </si>
  <si>
    <t>Новоивановский с/с</t>
  </si>
  <si>
    <t>Плеховский с/с</t>
  </si>
  <si>
    <t>Погребской  с/с</t>
  </si>
  <si>
    <t>Погребской с/с</t>
  </si>
  <si>
    <t>Пореченский с/с</t>
  </si>
  <si>
    <t>Свердликовский с/с</t>
  </si>
  <si>
    <t>Уланковский с /с</t>
  </si>
  <si>
    <t>Уланковский с/с</t>
  </si>
  <si>
    <t>Тимский район</t>
  </si>
  <si>
    <t xml:space="preserve"> Барковский сельсовет </t>
  </si>
  <si>
    <t>Барковский с/с</t>
  </si>
  <si>
    <t>Быстрецский сельсовет</t>
  </si>
  <si>
    <t>Быстрецкий с/с</t>
  </si>
  <si>
    <t xml:space="preserve">Выгорновский сельсовет </t>
  </si>
  <si>
    <t>Выгорновский с/с</t>
  </si>
  <si>
    <r>
      <rPr>
        <sz val="9"/>
        <rFont val="Times New Roman"/>
        <family val="1"/>
        <charset val="204"/>
      </rPr>
      <t xml:space="preserve">Ленинский селесовет  </t>
    </r>
    <r>
      <rPr>
        <sz val="9"/>
        <color rgb="FFFF0000"/>
        <rFont val="Times New Roman"/>
        <family val="1"/>
        <charset val="204"/>
      </rPr>
      <t xml:space="preserve"> </t>
    </r>
  </si>
  <si>
    <t xml:space="preserve">Погоженсий сельсовет </t>
  </si>
  <si>
    <t>Погоженский с/с</t>
  </si>
  <si>
    <t xml:space="preserve">Становской сельсовет </t>
  </si>
  <si>
    <t>Становской с/с</t>
  </si>
  <si>
    <t xml:space="preserve">Тимский сельсовет </t>
  </si>
  <si>
    <t>Тимский с/с</t>
  </si>
  <si>
    <t xml:space="preserve">Успенский сельсовет </t>
  </si>
  <si>
    <t>4,,5</t>
  </si>
  <si>
    <t xml:space="preserve">Фатежский район   </t>
  </si>
  <si>
    <t>Фатежский район</t>
  </si>
  <si>
    <t>город Фатеж</t>
  </si>
  <si>
    <t>Банинский сельсовет</t>
  </si>
  <si>
    <t>Банинский с/с</t>
  </si>
  <si>
    <t>Большеанненковский сельсовет</t>
  </si>
  <si>
    <t>Большеанненковский с/с</t>
  </si>
  <si>
    <t>Большежировский сельсовет</t>
  </si>
  <si>
    <t>Большежировский с/с</t>
  </si>
  <si>
    <t>Верхнелюбажский сельсовет</t>
  </si>
  <si>
    <t>Верхнелюбажский с/с</t>
  </si>
  <si>
    <t>Верхнехотемльский сельсовет</t>
  </si>
  <si>
    <t>Верхнехотемльский с/с</t>
  </si>
  <si>
    <t>Глебовский сельсовет</t>
  </si>
  <si>
    <t>Глебовский с/с</t>
  </si>
  <si>
    <t>Миленинский сельсовет</t>
  </si>
  <si>
    <t>Миленинский с/с</t>
  </si>
  <si>
    <t>Молотычевский сельсовет</t>
  </si>
  <si>
    <t>Молотычевский с/с</t>
  </si>
  <si>
    <t>Русановский сельсовет</t>
  </si>
  <si>
    <t>Русановский с/с</t>
  </si>
  <si>
    <t>Солдатский сельсовет</t>
  </si>
  <si>
    <t>Хомутовский район</t>
  </si>
  <si>
    <t>поселок Хомутовка</t>
  </si>
  <si>
    <t>Дубовицкий сельсовет</t>
  </si>
  <si>
    <t>Дубовицкий с/с</t>
  </si>
  <si>
    <t>Гламаздинский сельсовет</t>
  </si>
  <si>
    <t>Гламаздинский с/с</t>
  </si>
  <si>
    <t>Калиновский сельсовет</t>
  </si>
  <si>
    <t>Калиновский с/с</t>
  </si>
  <si>
    <t>Ольховский сельсовет</t>
  </si>
  <si>
    <t>Ольховский с/с</t>
  </si>
  <si>
    <t>Петровский сельсовет</t>
  </si>
  <si>
    <t>Петровский с/с</t>
  </si>
  <si>
    <t>Романовский сельсовет</t>
  </si>
  <si>
    <t>Романовский с/с</t>
  </si>
  <si>
    <t>Сальновский сельсовет</t>
  </si>
  <si>
    <t>Сальновский с/с</t>
  </si>
  <si>
    <t>Сковородневский сельсовет</t>
  </si>
  <si>
    <t>Сковородневский с/с</t>
  </si>
  <si>
    <t>Черемисиновский район</t>
  </si>
  <si>
    <t xml:space="preserve">Краснополянский сельсовет" </t>
  </si>
  <si>
    <t>Краснополянский с/с</t>
  </si>
  <si>
    <t xml:space="preserve">Михайловский сельсовет" </t>
  </si>
  <si>
    <t xml:space="preserve">Ниженский  сельсовет" </t>
  </si>
  <si>
    <t>Ниженский с/с</t>
  </si>
  <si>
    <t xml:space="preserve">Петровский сельсовет" </t>
  </si>
  <si>
    <t xml:space="preserve">Покровский сельсовет" </t>
  </si>
  <si>
    <t>Покровский с/с</t>
  </si>
  <si>
    <t xml:space="preserve">Русановский сельсовет" </t>
  </si>
  <si>
    <t xml:space="preserve">Стакановский сельсовет" </t>
  </si>
  <si>
    <t>Стакановский с/с</t>
  </si>
  <si>
    <t xml:space="preserve">Удеревский сельсовет" </t>
  </si>
  <si>
    <t>Удеревский с/с</t>
  </si>
  <si>
    <t>Щигровский район</t>
  </si>
  <si>
    <t>Большезмеинский сельсовет</t>
  </si>
  <si>
    <t>Большезмеинский с/с</t>
  </si>
  <si>
    <t>Вишневский сельсовет</t>
  </si>
  <si>
    <t>Вышнеольховатский сельсовет</t>
  </si>
  <si>
    <t>Вышнеольховатский с/с</t>
  </si>
  <si>
    <t>Вязовский сельсовет</t>
  </si>
  <si>
    <t>Вязовский с/с</t>
  </si>
  <si>
    <t>Защитенский сельсовет</t>
  </si>
  <si>
    <t>Защитенский с/с</t>
  </si>
  <si>
    <t>Знаменский сельсовет</t>
  </si>
  <si>
    <t>Касиновский сельсовет</t>
  </si>
  <si>
    <t>Касиновский с/с</t>
  </si>
  <si>
    <t>Кривцовский сельсовет</t>
  </si>
  <si>
    <t>Кривцовский с/с</t>
  </si>
  <si>
    <t>Крутовский сельсовет</t>
  </si>
  <si>
    <t>Крутовский с/с</t>
  </si>
  <si>
    <t>Мелехинский сельсовет</t>
  </si>
  <si>
    <t>Мелехинский с/с</t>
  </si>
  <si>
    <t>Никольский сельсовет</t>
  </si>
  <si>
    <t>Охочевский сельсовет</t>
  </si>
  <si>
    <t>Охочевский с/с</t>
  </si>
  <si>
    <t>Пригородненский сельсовет</t>
  </si>
  <si>
    <t>Теребужский сельсовет</t>
  </si>
  <si>
    <t>Теребужский с/с</t>
  </si>
  <si>
    <t>Титовский сельсовет</t>
  </si>
  <si>
    <t>Титовский с/с</t>
  </si>
  <si>
    <t>Троицкокраснянский сельсовет</t>
  </si>
  <si>
    <t>Троицкокраснянский с/с</t>
  </si>
  <si>
    <t>ВСЕГО</t>
  </si>
  <si>
    <t>Ус = 31 251,890/403 880,10 *100 = 7,73791</t>
  </si>
  <si>
    <t>Расчет субсидии на заработную плату и начисления на выплаты по оплате труда работников учреждений культуры муниципальных образований городских и сельских поселений на 2022 год</t>
  </si>
  <si>
    <t>п. Новокасторное</t>
  </si>
  <si>
    <t>п. Олымский</t>
  </si>
  <si>
    <t>Андреевский сельсовет</t>
  </si>
  <si>
    <t>Верхнеграйворонский сельсовет</t>
  </si>
  <si>
    <t>Егорьевский сельсовет</t>
  </si>
  <si>
    <t>Жерновецкий сельсовет</t>
  </si>
  <si>
    <t>Котовский сельсовет</t>
  </si>
  <si>
    <t>Краснодолинский сельсовет</t>
  </si>
  <si>
    <t>Краснознаменский сельсовет</t>
  </si>
  <si>
    <t>Лачиновский сельсовет</t>
  </si>
  <si>
    <t>Ореховский сельсовет</t>
  </si>
  <si>
    <t>Семеновский сельсовет</t>
  </si>
  <si>
    <t>Успенский сельсовет</t>
  </si>
  <si>
    <t>Прогнозируемая численность работников списочного состава состава (без внешних совместителей) учреждений Ч</t>
  </si>
  <si>
    <t>Размер среднемесячной заработной платы работников З, руб.</t>
  </si>
  <si>
    <t>Приложение 2.6</t>
  </si>
</sst>
</file>

<file path=xl/styles.xml><?xml version="1.0" encoding="utf-8"?>
<styleSheet xmlns="http://schemas.openxmlformats.org/spreadsheetml/2006/main">
  <numFmts count="3">
    <numFmt numFmtId="164" formatCode="0.000000000"/>
    <numFmt numFmtId="165" formatCode="#,##0.0"/>
    <numFmt numFmtId="166" formatCode="00\.00\.00"/>
  </numFmts>
  <fonts count="40">
    <font>
      <sz val="10"/>
      <name val="Arial Cyr"/>
      <charset val="204"/>
    </font>
    <font>
      <sz val="10"/>
      <color rgb="FFFFFFFF"/>
      <name val="Arial Cyr"/>
      <charset val="204"/>
    </font>
    <font>
      <b/>
      <sz val="10"/>
      <name val="Arial Cyr"/>
      <family val="2"/>
      <charset val="204"/>
    </font>
    <font>
      <b/>
      <sz val="12"/>
      <color rgb="FF000000"/>
      <name val="Arial Cyr"/>
      <family val="2"/>
      <charset val="204"/>
    </font>
    <font>
      <b/>
      <sz val="10"/>
      <color rgb="FF000000"/>
      <name val="Arial Cyr"/>
      <family val="2"/>
      <charset val="204"/>
    </font>
    <font>
      <sz val="10"/>
      <name val="Times New Roman"/>
      <family val="1"/>
      <charset val="1"/>
    </font>
    <font>
      <sz val="8"/>
      <name val="Times New Roman"/>
      <family val="1"/>
      <charset val="1"/>
    </font>
    <font>
      <b/>
      <sz val="8"/>
      <name val="Times New Roman"/>
      <family val="1"/>
      <charset val="1"/>
    </font>
    <font>
      <b/>
      <sz val="8"/>
      <color rgb="FF003366"/>
      <name val="Times New Roman"/>
      <family val="1"/>
      <charset val="1"/>
    </font>
    <font>
      <b/>
      <sz val="10"/>
      <color rgb="FF003366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u/>
      <sz val="10"/>
      <color rgb="FFFF0000"/>
      <name val="Arial Cyr"/>
      <charset val="204"/>
    </font>
    <font>
      <b/>
      <u/>
      <sz val="10"/>
      <name val="Arial Cyr"/>
      <charset val="204"/>
    </font>
    <font>
      <b/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u/>
      <sz val="9"/>
      <color rgb="FFFF0000"/>
      <name val="Times New Roman"/>
      <family val="1"/>
      <charset val="204"/>
    </font>
    <font>
      <b/>
      <sz val="10"/>
      <name val="Arial Cyr"/>
      <charset val="204"/>
    </font>
    <font>
      <u/>
      <sz val="9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Arial Cyr"/>
      <charset val="204"/>
    </font>
    <font>
      <b/>
      <sz val="10"/>
      <color rgb="FFFF0000"/>
      <name val="Arial CYR"/>
      <charset val="204"/>
    </font>
    <font>
      <b/>
      <sz val="14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u/>
      <sz val="9"/>
      <name val="Times New Roman"/>
      <family val="1"/>
      <charset val="204"/>
    </font>
    <font>
      <sz val="10"/>
      <name val="Arial CYR"/>
      <family val="2"/>
      <charset val="204"/>
    </font>
    <font>
      <sz val="12"/>
      <name val="Arial Cyr"/>
      <charset val="204"/>
    </font>
    <font>
      <sz val="14"/>
      <name val="Arial Cyr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Arial CYR"/>
      <charset val="204"/>
    </font>
    <font>
      <sz val="10"/>
      <color rgb="FF00000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31363D"/>
      </left>
      <right style="thin">
        <color rgb="FF31363D"/>
      </right>
      <top style="thin">
        <color rgb="FF31363D"/>
      </top>
      <bottom style="thin">
        <color rgb="FF31363D"/>
      </bottom>
      <diagonal/>
    </border>
    <border>
      <left style="thin">
        <color rgb="FF31363D"/>
      </left>
      <right style="thin">
        <color rgb="FF31363D"/>
      </right>
      <top style="thin">
        <color rgb="FF31363D"/>
      </top>
      <bottom style="thin">
        <color rgb="FF31363D"/>
      </bottom>
      <diagonal/>
    </border>
    <border>
      <left/>
      <right style="thin">
        <color rgb="FF31363D"/>
      </right>
      <top style="thin">
        <color rgb="FF31363D"/>
      </top>
      <bottom style="thin">
        <color rgb="FF31363D"/>
      </bottom>
      <diagonal/>
    </border>
  </borders>
  <cellStyleXfs count="2">
    <xf numFmtId="0" fontId="0" fillId="0" borderId="0"/>
    <xf numFmtId="0" fontId="35" fillId="0" borderId="0" applyBorder="0" applyProtection="0"/>
  </cellStyleXfs>
  <cellXfs count="179">
    <xf numFmtId="0" fontId="0" fillId="0" borderId="0" xfId="0"/>
    <xf numFmtId="0" fontId="0" fillId="2" borderId="0" xfId="0" applyFont="1" applyFill="1"/>
    <xf numFmtId="0" fontId="0" fillId="2" borderId="0" xfId="0" applyFont="1" applyFill="1" applyAlignment="1">
      <alignment horizontal="center"/>
    </xf>
    <xf numFmtId="0" fontId="2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4" fillId="2" borderId="0" xfId="0" applyFont="1" applyFill="1" applyBorder="1" applyAlignment="1">
      <alignment vertical="top" wrapText="1"/>
    </xf>
    <xf numFmtId="0" fontId="4" fillId="2" borderId="3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0" fillId="2" borderId="2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top" wrapText="1"/>
    </xf>
    <xf numFmtId="0" fontId="9" fillId="2" borderId="5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top" wrapText="1"/>
    </xf>
    <xf numFmtId="0" fontId="0" fillId="4" borderId="2" xfId="0" applyFont="1" applyFill="1" applyBorder="1"/>
    <xf numFmtId="0" fontId="0" fillId="4" borderId="2" xfId="0" applyFont="1" applyFill="1" applyBorder="1" applyAlignment="1">
      <alignment vertical="center"/>
    </xf>
    <xf numFmtId="0" fontId="12" fillId="3" borderId="2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0" fillId="4" borderId="0" xfId="0" applyFont="1" applyFill="1"/>
    <xf numFmtId="0" fontId="0" fillId="2" borderId="2" xfId="0" applyFont="1" applyFill="1" applyBorder="1"/>
    <xf numFmtId="166" fontId="2" fillId="2" borderId="2" xfId="0" applyNumberFormat="1" applyFont="1" applyFill="1" applyBorder="1" applyAlignment="1" applyProtection="1">
      <alignment horizontal="center" vertical="center"/>
    </xf>
    <xf numFmtId="0" fontId="16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justify" wrapText="1"/>
    </xf>
    <xf numFmtId="0" fontId="18" fillId="0" borderId="2" xfId="0" applyFont="1" applyBorder="1" applyAlignment="1">
      <alignment horizontal="center" vertical="top" wrapText="1"/>
    </xf>
    <xf numFmtId="0" fontId="16" fillId="0" borderId="2" xfId="1" applyFont="1" applyBorder="1" applyAlignment="1" applyProtection="1">
      <alignment horizontal="center" shrinkToFit="1"/>
      <protection locked="0"/>
    </xf>
    <xf numFmtId="4" fontId="17" fillId="0" borderId="2" xfId="1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wrapText="1"/>
    </xf>
    <xf numFmtId="4" fontId="15" fillId="0" borderId="2" xfId="1" applyNumberFormat="1" applyFont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horizontal="justify" wrapText="1"/>
    </xf>
    <xf numFmtId="49" fontId="14" fillId="0" borderId="2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166" fontId="20" fillId="2" borderId="2" xfId="0" applyNumberFormat="1" applyFont="1" applyFill="1" applyBorder="1" applyAlignment="1" applyProtection="1">
      <alignment horizontal="center" vertical="center"/>
    </xf>
    <xf numFmtId="4" fontId="17" fillId="0" borderId="2" xfId="1" applyNumberFormat="1" applyFont="1" applyBorder="1" applyAlignment="1">
      <alignment horizontal="right" vertical="center" wrapText="1"/>
    </xf>
    <xf numFmtId="0" fontId="16" fillId="0" borderId="2" xfId="0" applyFont="1" applyBorder="1"/>
    <xf numFmtId="0" fontId="16" fillId="0" borderId="6" xfId="0" applyFont="1" applyBorder="1"/>
    <xf numFmtId="0" fontId="18" fillId="0" borderId="5" xfId="0" applyFont="1" applyBorder="1" applyAlignment="1">
      <alignment horizontal="center" vertical="top" wrapText="1"/>
    </xf>
    <xf numFmtId="0" fontId="16" fillId="0" borderId="7" xfId="0" applyFont="1" applyBorder="1" applyAlignment="1">
      <alignment horizontal="left" vertical="center" wrapText="1"/>
    </xf>
    <xf numFmtId="49" fontId="19" fillId="3" borderId="2" xfId="0" applyNumberFormat="1" applyFont="1" applyFill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49" fontId="21" fillId="0" borderId="2" xfId="0" applyNumberFormat="1" applyFont="1" applyBorder="1" applyAlignment="1">
      <alignment horizontal="left" vertical="center" wrapText="1"/>
    </xf>
    <xf numFmtId="0" fontId="16" fillId="0" borderId="2" xfId="0" applyFont="1" applyBorder="1" applyAlignment="1">
      <alignment wrapText="1"/>
    </xf>
    <xf numFmtId="0" fontId="17" fillId="0" borderId="2" xfId="0" applyFont="1" applyBorder="1" applyAlignment="1">
      <alignment horizontal="center" wrapText="1"/>
    </xf>
    <xf numFmtId="0" fontId="16" fillId="0" borderId="2" xfId="0" applyFont="1" applyBorder="1" applyAlignment="1">
      <alignment horizontal="justify" wrapText="1"/>
    </xf>
    <xf numFmtId="0" fontId="22" fillId="0" borderId="2" xfId="0" applyFont="1" applyBorder="1" applyAlignment="1">
      <alignment horizontal="justify" wrapText="1"/>
    </xf>
    <xf numFmtId="0" fontId="17" fillId="0" borderId="2" xfId="0" applyFont="1" applyBorder="1"/>
    <xf numFmtId="0" fontId="20" fillId="4" borderId="2" xfId="0" applyFont="1" applyFill="1" applyBorder="1"/>
    <xf numFmtId="0" fontId="20" fillId="4" borderId="2" xfId="0" applyFont="1" applyFill="1" applyBorder="1" applyAlignment="1">
      <alignment vertical="center"/>
    </xf>
    <xf numFmtId="0" fontId="20" fillId="4" borderId="0" xfId="0" applyFont="1" applyFill="1"/>
    <xf numFmtId="0" fontId="23" fillId="0" borderId="2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/>
    </xf>
    <xf numFmtId="0" fontId="24" fillId="2" borderId="2" xfId="0" applyFont="1" applyFill="1" applyBorder="1"/>
    <xf numFmtId="166" fontId="25" fillId="2" borderId="2" xfId="0" applyNumberFormat="1" applyFont="1" applyFill="1" applyBorder="1" applyAlignment="1" applyProtection="1">
      <alignment horizontal="center" vertical="center"/>
    </xf>
    <xf numFmtId="0" fontId="17" fillId="0" borderId="2" xfId="0" applyFont="1" applyBorder="1" applyAlignment="1">
      <alignment horizontal="center"/>
    </xf>
    <xf numFmtId="0" fontId="24" fillId="2" borderId="0" xfId="0" applyFont="1" applyFill="1"/>
    <xf numFmtId="4" fontId="17" fillId="0" borderId="2" xfId="0" applyNumberFormat="1" applyFont="1" applyBorder="1" applyAlignment="1">
      <alignment horizontal="center"/>
    </xf>
    <xf numFmtId="0" fontId="0" fillId="0" borderId="0" xfId="0" applyFont="1"/>
    <xf numFmtId="0" fontId="0" fillId="0" borderId="2" xfId="0" applyFont="1" applyBorder="1" applyAlignment="1">
      <alignment horizontal="center"/>
    </xf>
    <xf numFmtId="3" fontId="18" fillId="0" borderId="2" xfId="0" applyNumberFormat="1" applyFont="1" applyBorder="1" applyAlignment="1">
      <alignment horizontal="center" vertical="top" wrapText="1"/>
    </xf>
    <xf numFmtId="0" fontId="19" fillId="3" borderId="5" xfId="0" applyFont="1" applyFill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166" fontId="20" fillId="2" borderId="7" xfId="0" applyNumberFormat="1" applyFont="1" applyFill="1" applyBorder="1" applyAlignment="1" applyProtection="1">
      <alignment horizontal="center" vertical="center"/>
    </xf>
    <xf numFmtId="166" fontId="2" fillId="2" borderId="7" xfId="0" applyNumberFormat="1" applyFont="1" applyFill="1" applyBorder="1" applyAlignment="1" applyProtection="1">
      <alignment horizontal="center" vertical="center"/>
    </xf>
    <xf numFmtId="0" fontId="17" fillId="0" borderId="2" xfId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top" wrapText="1"/>
    </xf>
    <xf numFmtId="4" fontId="14" fillId="0" borderId="2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left" vertical="center" wrapText="1"/>
    </xf>
    <xf numFmtId="0" fontId="0" fillId="0" borderId="2" xfId="0" applyFont="1" applyBorder="1"/>
    <xf numFmtId="0" fontId="23" fillId="0" borderId="2" xfId="0" applyFont="1" applyBorder="1" applyAlignment="1">
      <alignment horizontal="center"/>
    </xf>
    <xf numFmtId="0" fontId="18" fillId="0" borderId="7" xfId="0" applyFont="1" applyBorder="1" applyAlignment="1">
      <alignment horizontal="center" vertical="top" wrapText="1"/>
    </xf>
    <xf numFmtId="0" fontId="29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/>
    </xf>
    <xf numFmtId="0" fontId="18" fillId="2" borderId="2" xfId="0" applyFont="1" applyFill="1" applyBorder="1" applyAlignment="1">
      <alignment horizontal="center" vertical="top" wrapText="1"/>
    </xf>
    <xf numFmtId="0" fontId="29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vertical="center"/>
    </xf>
    <xf numFmtId="0" fontId="20" fillId="0" borderId="2" xfId="0" applyFont="1" applyBorder="1" applyAlignment="1">
      <alignment horizontal="left" vertical="center" wrapText="1"/>
    </xf>
    <xf numFmtId="3" fontId="20" fillId="2" borderId="2" xfId="0" applyNumberFormat="1" applyFont="1" applyFill="1" applyBorder="1" applyAlignment="1">
      <alignment horizontal="center" vertical="center"/>
    </xf>
    <xf numFmtId="49" fontId="20" fillId="2" borderId="2" xfId="0" applyNumberFormat="1" applyFont="1" applyFill="1" applyBorder="1" applyAlignment="1">
      <alignment horizontal="center" vertical="center"/>
    </xf>
    <xf numFmtId="49" fontId="0" fillId="2" borderId="0" xfId="0" applyNumberFormat="1" applyFill="1"/>
    <xf numFmtId="2" fontId="0" fillId="2" borderId="0" xfId="0" applyNumberFormat="1" applyFont="1" applyFill="1"/>
    <xf numFmtId="0" fontId="29" fillId="2" borderId="0" xfId="0" applyFont="1" applyFill="1"/>
    <xf numFmtId="49" fontId="29" fillId="2" borderId="0" xfId="0" applyNumberFormat="1" applyFont="1" applyFill="1"/>
    <xf numFmtId="2" fontId="29" fillId="2" borderId="0" xfId="0" applyNumberFormat="1" applyFont="1" applyFill="1"/>
    <xf numFmtId="49" fontId="0" fillId="2" borderId="0" xfId="0" applyNumberFormat="1" applyFont="1" applyFill="1"/>
    <xf numFmtId="0" fontId="30" fillId="2" borderId="0" xfId="0" applyFont="1" applyFill="1"/>
    <xf numFmtId="0" fontId="31" fillId="2" borderId="0" xfId="0" applyFont="1" applyFill="1"/>
    <xf numFmtId="0" fontId="35" fillId="0" borderId="2" xfId="1" applyFont="1" applyBorder="1" applyAlignment="1" applyProtection="1">
      <alignment horizontal="left" vertical="center" wrapText="1"/>
    </xf>
    <xf numFmtId="0" fontId="36" fillId="0" borderId="9" xfId="0" applyFont="1" applyBorder="1"/>
    <xf numFmtId="0" fontId="35" fillId="0" borderId="5" xfId="1" applyFont="1" applyBorder="1" applyAlignment="1" applyProtection="1">
      <alignment horizontal="left" vertical="center" wrapText="1"/>
    </xf>
    <xf numFmtId="0" fontId="35" fillId="0" borderId="10" xfId="1" applyFont="1" applyBorder="1" applyAlignment="1" applyProtection="1">
      <alignment horizontal="left" vertical="center" wrapText="1"/>
    </xf>
    <xf numFmtId="0" fontId="37" fillId="0" borderId="10" xfId="0" applyFont="1" applyBorder="1" applyAlignment="1">
      <alignment horizontal="left" vertical="center"/>
    </xf>
    <xf numFmtId="0" fontId="38" fillId="0" borderId="2" xfId="0" applyFont="1" applyBorder="1" applyAlignment="1">
      <alignment horizontal="justify" wrapText="1"/>
    </xf>
    <xf numFmtId="0" fontId="37" fillId="0" borderId="2" xfId="0" applyFont="1" applyBorder="1" applyAlignment="1">
      <alignment horizontal="center" vertical="top" wrapText="1"/>
    </xf>
    <xf numFmtId="4" fontId="38" fillId="0" borderId="2" xfId="1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4" fontId="17" fillId="0" borderId="2" xfId="1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0" fontId="1" fillId="0" borderId="0" xfId="0" applyFont="1" applyFill="1"/>
    <xf numFmtId="49" fontId="1" fillId="0" borderId="0" xfId="0" applyNumberFormat="1" applyFont="1" applyFill="1"/>
    <xf numFmtId="0" fontId="4" fillId="0" borderId="1" xfId="0" applyFont="1" applyFill="1" applyBorder="1" applyAlignment="1">
      <alignment vertical="top" wrapText="1"/>
    </xf>
    <xf numFmtId="164" fontId="4" fillId="0" borderId="1" xfId="0" applyNumberFormat="1" applyFont="1" applyFill="1" applyBorder="1" applyAlignment="1">
      <alignment vertical="top" wrapText="1"/>
    </xf>
    <xf numFmtId="0" fontId="10" fillId="0" borderId="2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3" fontId="5" fillId="0" borderId="2" xfId="0" applyNumberFormat="1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165" fontId="11" fillId="0" borderId="2" xfId="0" applyNumberFormat="1" applyFont="1" applyFill="1" applyBorder="1" applyAlignment="1">
      <alignment horizontal="center" vertical="top" wrapText="1"/>
    </xf>
    <xf numFmtId="0" fontId="15" fillId="0" borderId="2" xfId="0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top" wrapText="1"/>
    </xf>
    <xf numFmtId="165" fontId="15" fillId="0" borderId="2" xfId="0" applyNumberFormat="1" applyFont="1" applyFill="1" applyBorder="1" applyAlignment="1">
      <alignment horizontal="center" vertical="center" wrapText="1"/>
    </xf>
    <xf numFmtId="4" fontId="17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wrapText="1"/>
    </xf>
    <xf numFmtId="4" fontId="17" fillId="0" borderId="2" xfId="0" applyNumberFormat="1" applyFont="1" applyFill="1" applyBorder="1" applyAlignment="1">
      <alignment horizontal="right" vertical="center"/>
    </xf>
    <xf numFmtId="4" fontId="17" fillId="0" borderId="2" xfId="0" applyNumberFormat="1" applyFont="1" applyFill="1" applyBorder="1" applyAlignment="1">
      <alignment horizontal="center" wrapText="1"/>
    </xf>
    <xf numFmtId="4" fontId="17" fillId="0" borderId="2" xfId="0" applyNumberFormat="1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top" wrapText="1"/>
    </xf>
    <xf numFmtId="165" fontId="17" fillId="0" borderId="2" xfId="0" applyNumberFormat="1" applyFont="1" applyFill="1" applyBorder="1" applyAlignment="1">
      <alignment horizontal="center" vertical="top" wrapText="1"/>
    </xf>
    <xf numFmtId="49" fontId="15" fillId="0" borderId="2" xfId="0" applyNumberFormat="1" applyFont="1" applyFill="1" applyBorder="1" applyAlignment="1">
      <alignment horizontal="center" vertical="center" wrapText="1"/>
    </xf>
    <xf numFmtId="4" fontId="15" fillId="0" borderId="2" xfId="1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wrapText="1"/>
    </xf>
    <xf numFmtId="4" fontId="15" fillId="0" borderId="2" xfId="0" applyNumberFormat="1" applyFont="1" applyFill="1" applyBorder="1" applyAlignment="1">
      <alignment horizontal="right" vertical="center"/>
    </xf>
    <xf numFmtId="4" fontId="15" fillId="0" borderId="2" xfId="0" applyNumberFormat="1" applyFont="1" applyFill="1" applyBorder="1" applyAlignment="1">
      <alignment horizontal="center" wrapText="1"/>
    </xf>
    <xf numFmtId="0" fontId="15" fillId="0" borderId="2" xfId="0" applyFont="1" applyFill="1" applyBorder="1" applyAlignment="1">
      <alignment horizontal="center" vertical="top" wrapText="1"/>
    </xf>
    <xf numFmtId="165" fontId="15" fillId="0" borderId="2" xfId="0" applyNumberFormat="1" applyFont="1" applyFill="1" applyBorder="1" applyAlignment="1">
      <alignment horizontal="center" vertical="top" wrapText="1"/>
    </xf>
    <xf numFmtId="4" fontId="15" fillId="0" borderId="2" xfId="0" applyNumberFormat="1" applyFont="1" applyFill="1" applyBorder="1" applyAlignment="1">
      <alignment horizontal="center" vertical="center"/>
    </xf>
    <xf numFmtId="4" fontId="15" fillId="0" borderId="2" xfId="1" applyNumberFormat="1" applyFont="1" applyFill="1" applyBorder="1" applyAlignment="1">
      <alignment horizontal="right" vertical="center"/>
    </xf>
    <xf numFmtId="49" fontId="20" fillId="0" borderId="0" xfId="0" applyNumberFormat="1" applyFont="1" applyFill="1" applyAlignment="1">
      <alignment horizontal="center"/>
    </xf>
    <xf numFmtId="0" fontId="14" fillId="0" borderId="2" xfId="0" applyFont="1" applyFill="1" applyBorder="1" applyAlignment="1">
      <alignment horizontal="center" vertical="center" wrapText="1"/>
    </xf>
    <xf numFmtId="4" fontId="34" fillId="0" borderId="2" xfId="0" applyNumberFormat="1" applyFont="1" applyFill="1" applyBorder="1" applyAlignment="1">
      <alignment horizontal="center" vertical="center" wrapText="1"/>
    </xf>
    <xf numFmtId="0" fontId="36" fillId="0" borderId="9" xfId="0" applyFont="1" applyFill="1" applyBorder="1"/>
    <xf numFmtId="0" fontId="17" fillId="0" borderId="9" xfId="0" applyFont="1" applyFill="1" applyBorder="1" applyAlignment="1">
      <alignment horizontal="center"/>
    </xf>
    <xf numFmtId="4" fontId="15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/>
    </xf>
    <xf numFmtId="2" fontId="17" fillId="0" borderId="2" xfId="0" applyNumberFormat="1" applyFont="1" applyFill="1" applyBorder="1" applyAlignment="1">
      <alignment horizontal="center"/>
    </xf>
    <xf numFmtId="0" fontId="15" fillId="0" borderId="2" xfId="0" applyFont="1" applyFill="1" applyBorder="1"/>
    <xf numFmtId="4" fontId="17" fillId="0" borderId="2" xfId="1" applyNumberFormat="1" applyFont="1" applyFill="1" applyBorder="1" applyAlignment="1">
      <alignment horizontal="right" vertical="center" wrapText="1"/>
    </xf>
    <xf numFmtId="0" fontId="15" fillId="0" borderId="5" xfId="0" applyFont="1" applyFill="1" applyBorder="1" applyAlignment="1">
      <alignment horizontal="center" vertical="center" wrapText="1"/>
    </xf>
    <xf numFmtId="165" fontId="15" fillId="0" borderId="5" xfId="0" applyNumberFormat="1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38" fillId="0" borderId="11" xfId="0" applyFont="1" applyFill="1" applyBorder="1" applyAlignment="1">
      <alignment horizontal="center"/>
    </xf>
    <xf numFmtId="4" fontId="15" fillId="0" borderId="8" xfId="0" applyNumberFormat="1" applyFont="1" applyFill="1" applyBorder="1" applyAlignment="1">
      <alignment horizontal="center" vertical="center"/>
    </xf>
    <xf numFmtId="4" fontId="15" fillId="0" borderId="8" xfId="0" applyNumberFormat="1" applyFont="1" applyFill="1" applyBorder="1" applyAlignment="1">
      <alignment horizontal="right" vertical="center"/>
    </xf>
    <xf numFmtId="0" fontId="15" fillId="0" borderId="0" xfId="0" applyFont="1" applyFill="1"/>
    <xf numFmtId="0" fontId="15" fillId="0" borderId="2" xfId="0" applyFont="1" applyFill="1" applyBorder="1" applyAlignment="1">
      <alignment vertical="center"/>
    </xf>
    <xf numFmtId="49" fontId="20" fillId="0" borderId="2" xfId="0" applyNumberFormat="1" applyFont="1" applyFill="1" applyBorder="1" applyAlignment="1">
      <alignment horizontal="center" vertical="center"/>
    </xf>
    <xf numFmtId="4" fontId="17" fillId="0" borderId="2" xfId="0" applyNumberFormat="1" applyFont="1" applyFill="1" applyBorder="1" applyAlignment="1">
      <alignment horizontal="center" vertical="center"/>
    </xf>
    <xf numFmtId="4" fontId="17" fillId="0" borderId="0" xfId="0" applyNumberFormat="1" applyFont="1" applyFill="1" applyBorder="1" applyAlignment="1">
      <alignment horizontal="right" vertical="center"/>
    </xf>
    <xf numFmtId="2" fontId="0" fillId="0" borderId="0" xfId="0" applyNumberFormat="1" applyFont="1" applyFill="1"/>
    <xf numFmtId="3" fontId="18" fillId="0" borderId="2" xfId="0" applyNumberFormat="1" applyFont="1" applyFill="1" applyBorder="1" applyAlignment="1">
      <alignment horizontal="center" vertical="top" wrapText="1"/>
    </xf>
    <xf numFmtId="0" fontId="18" fillId="0" borderId="2" xfId="0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horizontal="center" vertical="top" wrapText="1"/>
    </xf>
    <xf numFmtId="49" fontId="0" fillId="0" borderId="0" xfId="0" applyNumberFormat="1" applyFont="1" applyFill="1"/>
    <xf numFmtId="4" fontId="17" fillId="0" borderId="0" xfId="0" applyNumberFormat="1" applyFont="1" applyFill="1" applyBorder="1" applyAlignment="1">
      <alignment horizontal="center" vertical="center"/>
    </xf>
    <xf numFmtId="4" fontId="17" fillId="0" borderId="5" xfId="1" applyNumberFormat="1" applyFont="1" applyFill="1" applyBorder="1" applyAlignment="1">
      <alignment horizontal="right" vertical="center" wrapText="1"/>
    </xf>
    <xf numFmtId="165" fontId="15" fillId="0" borderId="5" xfId="0" applyNumberFormat="1" applyFont="1" applyFill="1" applyBorder="1" applyAlignment="1">
      <alignment horizontal="center" vertical="top" wrapText="1"/>
    </xf>
    <xf numFmtId="4" fontId="17" fillId="0" borderId="0" xfId="1" applyNumberFormat="1" applyFont="1" applyFill="1" applyAlignment="1">
      <alignment horizontal="right" vertical="center" wrapText="1"/>
    </xf>
    <xf numFmtId="4" fontId="17" fillId="0" borderId="8" xfId="0" applyNumberFormat="1" applyFont="1" applyFill="1" applyBorder="1" applyAlignment="1">
      <alignment horizontal="center" vertical="center"/>
    </xf>
    <xf numFmtId="165" fontId="15" fillId="0" borderId="0" xfId="0" applyNumberFormat="1" applyFont="1" applyFill="1" applyBorder="1" applyAlignment="1">
      <alignment horizontal="center" vertical="top" wrapText="1"/>
    </xf>
    <xf numFmtId="0" fontId="30" fillId="0" borderId="0" xfId="0" applyFont="1" applyFill="1"/>
    <xf numFmtId="1" fontId="0" fillId="0" borderId="0" xfId="0" applyNumberFormat="1" applyFont="1" applyFill="1"/>
    <xf numFmtId="165" fontId="0" fillId="0" borderId="0" xfId="0" applyNumberFormat="1" applyFont="1" applyFill="1"/>
    <xf numFmtId="0" fontId="20" fillId="0" borderId="0" xfId="0" applyFont="1" applyFill="1"/>
    <xf numFmtId="0" fontId="24" fillId="0" borderId="0" xfId="0" applyFont="1" applyFill="1"/>
    <xf numFmtId="4" fontId="15" fillId="0" borderId="5" xfId="0" applyNumberFormat="1" applyFont="1" applyFill="1" applyBorder="1" applyAlignment="1">
      <alignment horizontal="center" vertical="center" wrapText="1"/>
    </xf>
    <xf numFmtId="4" fontId="20" fillId="0" borderId="2" xfId="0" applyNumberFormat="1" applyFont="1" applyFill="1" applyBorder="1" applyAlignment="1">
      <alignment horizontal="center" vertical="center"/>
    </xf>
    <xf numFmtId="165" fontId="17" fillId="5" borderId="2" xfId="0" applyNumberFormat="1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top" wrapText="1"/>
    </xf>
    <xf numFmtId="0" fontId="39" fillId="0" borderId="0" xfId="0" applyFont="1" applyFill="1" applyAlignment="1">
      <alignment horizontal="center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0EFD4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F413D"/>
      <rgbColor rgb="FF666699"/>
      <rgbColor rgb="FF969696"/>
      <rgbColor rgb="FF003366"/>
      <rgbColor rgb="FF339966"/>
      <rgbColor rgb="FF003300"/>
      <rgbColor rgb="FF333300"/>
      <rgbColor rgb="FFED1C24"/>
      <rgbColor rgb="FF993366"/>
      <rgbColor rgb="FF333399"/>
      <rgbColor rgb="FF31363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78</xdr:col>
      <xdr:colOff>0</xdr:colOff>
      <xdr:row>41</xdr:row>
      <xdr:rowOff>66675</xdr:rowOff>
    </xdr:to>
    <xdr:sp macro="" textlink="">
      <xdr:nvSpPr>
        <xdr:cNvPr id="2054" name="shapetype_202" hidden="1">
          <a:extLst>
            <a:ext uri="{FF2B5EF4-FFF2-40B4-BE49-F238E27FC236}">
              <a16:creationId xmlns:a16="http://schemas.microsoft.com/office/drawing/2014/main" xmlns="" id="{CC06235D-B444-41AE-AFD9-E1211C46DAE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78</xdr:col>
      <xdr:colOff>0</xdr:colOff>
      <xdr:row>41</xdr:row>
      <xdr:rowOff>66675</xdr:rowOff>
    </xdr:to>
    <xdr:sp macro="" textlink="">
      <xdr:nvSpPr>
        <xdr:cNvPr id="2052" name="shapetype_202" hidden="1">
          <a:extLst>
            <a:ext uri="{FF2B5EF4-FFF2-40B4-BE49-F238E27FC236}">
              <a16:creationId xmlns:a16="http://schemas.microsoft.com/office/drawing/2014/main" xmlns="" id="{73613CE8-A26B-466D-8819-AE6F6023122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78</xdr:col>
      <xdr:colOff>0</xdr:colOff>
      <xdr:row>41</xdr:row>
      <xdr:rowOff>66675</xdr:rowOff>
    </xdr:to>
    <xdr:sp macro="" textlink="">
      <xdr:nvSpPr>
        <xdr:cNvPr id="2050" name="shapetype_202" hidden="1">
          <a:extLst>
            <a:ext uri="{FF2B5EF4-FFF2-40B4-BE49-F238E27FC236}">
              <a16:creationId xmlns:a16="http://schemas.microsoft.com/office/drawing/2014/main" xmlns="" id="{3A132142-7A0D-4D08-AC23-B23FC83D311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Milyukova/Documents%20and%20Settings/&#1040;&#1076;&#1084;&#1080;&#1085;/&#1056;&#1072;&#1073;&#1086;&#1095;&#1080;&#1081;%20&#1089;&#1090;&#1086;&#1083;/&#1047;&#1055;%202019/&#1057;&#1073;&#1088;&#1086;&#1089;&#1080;&#1090;&#1100;%20&#1074;%20&#1088;&#1072;&#1081;&#1086;&#1085;&#1099;/&#1056;&#1072;&#1089;&#1087;&#1088;&#1077;&#1076;-&#1077;%20&#1089;&#1091;&#1073;&#1089;&#1080;&#1076;&#1080;&#1081;%20&#1079;&#1087;%2020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расчет (5)"/>
    </sheetNames>
    <sheetDataSet>
      <sheetData sheetId="0">
        <row r="281">
          <cell r="I281">
            <v>225391</v>
          </cell>
        </row>
        <row r="282">
          <cell r="I282">
            <v>364080</v>
          </cell>
        </row>
        <row r="283">
          <cell r="I283">
            <v>463374</v>
          </cell>
        </row>
        <row r="284">
          <cell r="I284">
            <v>0</v>
          </cell>
        </row>
        <row r="285">
          <cell r="I285">
            <v>380629</v>
          </cell>
        </row>
        <row r="286">
          <cell r="I286">
            <v>761258</v>
          </cell>
        </row>
        <row r="287">
          <cell r="I287">
            <v>579218</v>
          </cell>
        </row>
        <row r="288">
          <cell r="I288">
            <v>752983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B358"/>
  <sheetViews>
    <sheetView tabSelected="1" view="pageBreakPreview" zoomScale="60" zoomScaleNormal="100" workbookViewId="0">
      <pane xSplit="4" ySplit="9" topLeftCell="E22" activePane="bottomRight" state="frozen"/>
      <selection pane="topRight" activeCell="E1" sqref="E1"/>
      <selection pane="bottomLeft" activeCell="A99" sqref="A99"/>
      <selection pane="bottomRight" activeCell="C61" sqref="C61"/>
    </sheetView>
  </sheetViews>
  <sheetFormatPr defaultRowHeight="12.75"/>
  <cols>
    <col min="1" max="1" width="0.140625" style="1" customWidth="1"/>
    <col min="2" max="2" width="8.85546875" style="1" hidden="1" customWidth="1"/>
    <col min="3" max="3" width="27.7109375" style="1" customWidth="1"/>
    <col min="4" max="4" width="0.140625" style="1" hidden="1" customWidth="1"/>
    <col min="5" max="5" width="14.85546875" style="1" hidden="1" customWidth="1"/>
    <col min="6" max="6" width="4.42578125" style="1" hidden="1" customWidth="1"/>
    <col min="7" max="7" width="5" style="1" hidden="1" customWidth="1"/>
    <col min="8" max="8" width="5.85546875" style="1" hidden="1" customWidth="1"/>
    <col min="9" max="10" width="4.5703125" style="1" hidden="1" customWidth="1"/>
    <col min="11" max="12" width="5.7109375" style="1" hidden="1" customWidth="1"/>
    <col min="13" max="13" width="4.85546875" style="1" hidden="1" customWidth="1"/>
    <col min="14" max="14" width="5" style="1" hidden="1" customWidth="1"/>
    <col min="15" max="15" width="6.85546875" style="1" hidden="1" customWidth="1"/>
    <col min="16" max="16" width="6.42578125" style="1" hidden="1" customWidth="1"/>
    <col min="17" max="17" width="5.140625" style="1" hidden="1" customWidth="1"/>
    <col min="18" max="18" width="4.7109375" style="1" hidden="1" customWidth="1"/>
    <col min="19" max="19" width="5.85546875" style="1" hidden="1" customWidth="1"/>
    <col min="20" max="20" width="7.42578125" style="1" hidden="1" customWidth="1"/>
    <col min="21" max="21" width="5.28515625" style="1" hidden="1" customWidth="1"/>
    <col min="22" max="22" width="4.140625" style="1" hidden="1" customWidth="1"/>
    <col min="23" max="24" width="5.7109375" style="1" hidden="1" customWidth="1"/>
    <col min="25" max="25" width="5.28515625" style="1" hidden="1" customWidth="1"/>
    <col min="26" max="26" width="4.140625" style="1" hidden="1" customWidth="1"/>
    <col min="27" max="27" width="5.7109375" style="1" hidden="1" customWidth="1"/>
    <col min="28" max="28" width="5.42578125" style="1" hidden="1" customWidth="1"/>
    <col min="29" max="29" width="4.85546875" style="1" hidden="1" customWidth="1"/>
    <col min="30" max="30" width="4.28515625" style="1" hidden="1" customWidth="1"/>
    <col min="31" max="32" width="6.7109375" style="1" hidden="1" customWidth="1"/>
    <col min="33" max="33" width="5.28515625" style="1" hidden="1" customWidth="1"/>
    <col min="34" max="34" width="4.5703125" style="1" hidden="1" customWidth="1"/>
    <col min="35" max="35" width="7.7109375" style="1" hidden="1" customWidth="1"/>
    <col min="36" max="36" width="8.5703125" style="1" hidden="1" customWidth="1"/>
    <col min="37" max="37" width="6.7109375" style="1" hidden="1" customWidth="1"/>
    <col min="38" max="38" width="4.5703125" style="1" hidden="1" customWidth="1"/>
    <col min="39" max="40" width="4.85546875" style="1" hidden="1" customWidth="1"/>
    <col min="41" max="41" width="6.42578125" style="1" hidden="1" customWidth="1"/>
    <col min="42" max="42" width="4.42578125" style="1" hidden="1" customWidth="1"/>
    <col min="43" max="43" width="5.28515625" style="1" hidden="1" customWidth="1"/>
    <col min="44" max="44" width="5.5703125" style="1" hidden="1" customWidth="1"/>
    <col min="45" max="45" width="5.140625" style="1" hidden="1" customWidth="1"/>
    <col min="46" max="46" width="4.5703125" style="1" hidden="1" customWidth="1"/>
    <col min="47" max="47" width="9.42578125" style="1" hidden="1" customWidth="1"/>
    <col min="48" max="48" width="12.5703125" style="1" hidden="1" customWidth="1"/>
    <col min="49" max="49" width="12.140625" style="1" hidden="1" customWidth="1"/>
    <col min="50" max="50" width="10.7109375" style="1" hidden="1" customWidth="1"/>
    <col min="51" max="52" width="11.42578125" style="1" hidden="1" customWidth="1"/>
    <col min="53" max="53" width="11.140625" style="1" hidden="1" customWidth="1"/>
    <col min="54" max="54" width="11.85546875" style="1" hidden="1" customWidth="1"/>
    <col min="55" max="55" width="13.5703125" style="1" hidden="1" customWidth="1"/>
    <col min="56" max="56" width="10.5703125" style="1" hidden="1" customWidth="1"/>
    <col min="57" max="57" width="11.5703125" style="1" hidden="1"/>
    <col min="58" max="58" width="9" style="1" hidden="1" customWidth="1"/>
    <col min="59" max="60" width="10.7109375" style="1" hidden="1" customWidth="1"/>
    <col min="61" max="61" width="0.140625" style="1" hidden="1" customWidth="1"/>
    <col min="62" max="62" width="12.28515625" style="1" hidden="1" customWidth="1"/>
    <col min="63" max="63" width="11.140625" style="1" hidden="1" customWidth="1"/>
    <col min="64" max="64" width="12.7109375" style="1" hidden="1" customWidth="1"/>
    <col min="65" max="65" width="14.28515625" style="103" customWidth="1"/>
    <col min="66" max="66" width="10.85546875" style="103" hidden="1" customWidth="1"/>
    <col min="67" max="67" width="14.28515625" style="103" hidden="1" customWidth="1"/>
    <col min="68" max="68" width="10" style="103" hidden="1" customWidth="1"/>
    <col min="69" max="69" width="13.42578125" style="103" hidden="1" customWidth="1"/>
    <col min="70" max="70" width="9.28515625" style="103" hidden="1" customWidth="1"/>
    <col min="71" max="71" width="0.140625" style="103" hidden="1" customWidth="1"/>
    <col min="72" max="72" width="13.85546875" style="103" customWidth="1"/>
    <col min="73" max="73" width="7" style="103" hidden="1" customWidth="1"/>
    <col min="74" max="74" width="12.42578125" style="103" hidden="1" customWidth="1"/>
    <col min="75" max="75" width="12.7109375" style="103" hidden="1" customWidth="1"/>
    <col min="76" max="76" width="20.28515625" style="103" customWidth="1"/>
    <col min="77" max="77" width="14" style="103" customWidth="1"/>
    <col min="78" max="78" width="15.5703125" style="103" customWidth="1"/>
    <col min="79" max="79" width="14" style="103" customWidth="1"/>
    <col min="80" max="84" width="9.140625" style="103" customWidth="1"/>
    <col min="85" max="1016" width="9.140625" style="1" customWidth="1"/>
  </cols>
  <sheetData>
    <row r="1" spans="1:84" ht="15.75">
      <c r="BY1" s="178" t="s">
        <v>586</v>
      </c>
      <c r="BZ1" s="178"/>
    </row>
    <row r="2" spans="1:84" ht="15" customHeight="1">
      <c r="C2" s="176"/>
      <c r="D2" s="176"/>
      <c r="E2" s="176"/>
      <c r="F2" s="176"/>
      <c r="G2" s="176"/>
      <c r="H2" s="176"/>
      <c r="I2" s="176"/>
      <c r="J2" s="2"/>
      <c r="K2" s="2"/>
      <c r="L2" s="2"/>
      <c r="M2" s="2"/>
      <c r="N2" s="2"/>
      <c r="O2" s="2"/>
      <c r="P2" s="2"/>
      <c r="BY2" s="104">
        <v>117297.41099999999</v>
      </c>
      <c r="BZ2" s="105">
        <f>BY2*1000/BX350+0.000000022</f>
        <v>0.35404699407728363</v>
      </c>
    </row>
    <row r="3" spans="1:84" ht="65.25" customHeight="1">
      <c r="B3" s="3"/>
      <c r="C3" s="177" t="s">
        <v>570</v>
      </c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/>
      <c r="AC3" s="177"/>
      <c r="AD3" s="177"/>
      <c r="AE3" s="177"/>
      <c r="AF3" s="177"/>
      <c r="AG3" s="177"/>
      <c r="AH3" s="177"/>
      <c r="AI3" s="177"/>
      <c r="AJ3" s="177"/>
      <c r="AK3" s="177"/>
      <c r="AL3" s="177"/>
      <c r="AM3" s="177"/>
      <c r="AN3" s="177"/>
      <c r="AO3" s="177"/>
      <c r="AP3" s="177"/>
      <c r="AQ3" s="177"/>
      <c r="AR3" s="177"/>
      <c r="AS3" s="177"/>
      <c r="AT3" s="177"/>
      <c r="AU3" s="177"/>
      <c r="AV3" s="177"/>
      <c r="AW3" s="177"/>
      <c r="AX3" s="177"/>
      <c r="AY3" s="177"/>
      <c r="AZ3" s="177"/>
      <c r="BA3" s="177"/>
      <c r="BB3" s="177"/>
      <c r="BC3" s="177"/>
      <c r="BD3" s="177"/>
      <c r="BE3" s="177"/>
      <c r="BF3" s="177"/>
      <c r="BG3" s="177"/>
      <c r="BH3" s="177"/>
      <c r="BI3" s="177"/>
      <c r="BJ3" s="177"/>
      <c r="BK3" s="177"/>
      <c r="BL3" s="177"/>
      <c r="BM3" s="177"/>
      <c r="BN3" s="177"/>
      <c r="BO3" s="177"/>
      <c r="BP3" s="177"/>
      <c r="BQ3" s="177"/>
      <c r="BR3" s="177"/>
      <c r="BS3" s="177"/>
      <c r="BT3" s="177"/>
      <c r="BU3" s="177"/>
      <c r="BV3" s="177"/>
      <c r="BW3" s="177"/>
      <c r="BX3" s="177"/>
      <c r="BY3" s="177"/>
      <c r="BZ3" s="177"/>
    </row>
    <row r="4" spans="1:84" ht="40.5" hidden="1" customHeight="1"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5"/>
      <c r="BD4" s="4"/>
      <c r="BE4" s="4"/>
      <c r="BF4" s="4"/>
      <c r="BG4" s="4"/>
      <c r="BH4" s="4"/>
      <c r="BI4" s="4"/>
      <c r="BJ4" s="4"/>
      <c r="BK4" s="4"/>
      <c r="BL4" s="4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07"/>
    </row>
    <row r="5" spans="1:84" ht="40.5" hidden="1" customHeight="1">
      <c r="B5" s="3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5"/>
      <c r="BD5" s="4"/>
      <c r="BE5" s="4"/>
      <c r="BF5" s="4"/>
      <c r="BG5" s="4"/>
      <c r="BH5" s="4"/>
      <c r="BI5" s="4"/>
      <c r="BJ5" s="4"/>
      <c r="BK5" s="4"/>
      <c r="BL5" s="4"/>
      <c r="BM5" s="106"/>
      <c r="BN5" s="106"/>
      <c r="BO5" s="106"/>
      <c r="BP5" s="106"/>
      <c r="BQ5" s="106"/>
      <c r="BR5" s="106"/>
      <c r="BS5" s="106"/>
      <c r="BT5" s="106"/>
      <c r="BU5" s="106"/>
      <c r="BV5" s="106"/>
      <c r="BW5" s="106"/>
      <c r="BX5" s="106"/>
      <c r="BY5" s="106"/>
      <c r="BZ5" s="107"/>
    </row>
    <row r="6" spans="1:84" ht="40.5" hidden="1" customHeight="1"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5"/>
      <c r="BD6" s="4"/>
      <c r="BE6" s="4"/>
      <c r="BF6" s="4"/>
      <c r="BG6" s="4"/>
      <c r="BH6" s="4"/>
      <c r="BI6" s="4"/>
      <c r="BJ6" s="4"/>
      <c r="BK6" s="4"/>
      <c r="BL6" s="4"/>
      <c r="BM6" s="106"/>
      <c r="BN6" s="106"/>
      <c r="BO6" s="106"/>
      <c r="BP6" s="106"/>
      <c r="BQ6" s="106"/>
      <c r="BR6" s="106"/>
      <c r="BS6" s="106"/>
      <c r="BT6" s="106"/>
      <c r="BU6" s="106"/>
      <c r="BV6" s="106"/>
      <c r="BW6" s="106"/>
      <c r="BX6" s="106"/>
      <c r="BY6" s="106"/>
      <c r="BZ6" s="107"/>
    </row>
    <row r="7" spans="1:84" ht="40.5" hidden="1" customHeight="1"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5"/>
      <c r="BD7" s="4"/>
      <c r="BE7" s="4"/>
      <c r="BF7" s="4"/>
      <c r="BG7" s="4"/>
      <c r="BH7" s="4"/>
      <c r="BI7" s="4"/>
      <c r="BJ7" s="4"/>
      <c r="BK7" s="4"/>
      <c r="BL7" s="4"/>
      <c r="BM7" s="106"/>
      <c r="BN7" s="106"/>
      <c r="BO7" s="106"/>
      <c r="BP7" s="106"/>
      <c r="BQ7" s="106"/>
      <c r="BR7" s="106"/>
      <c r="BS7" s="106"/>
      <c r="BT7" s="106"/>
      <c r="BU7" s="106"/>
      <c r="BV7" s="106"/>
      <c r="BW7" s="106"/>
      <c r="BX7" s="106"/>
      <c r="BY7" s="106"/>
      <c r="BZ7" s="107"/>
    </row>
    <row r="8" spans="1:84" ht="21" hidden="1" customHeight="1">
      <c r="B8" s="3"/>
      <c r="C8" s="4"/>
      <c r="D8" s="4"/>
      <c r="E8" s="174" t="s">
        <v>0</v>
      </c>
      <c r="F8" s="174"/>
      <c r="G8" s="174" t="s">
        <v>1</v>
      </c>
      <c r="H8" s="174"/>
      <c r="I8" s="174" t="s">
        <v>0</v>
      </c>
      <c r="J8" s="174"/>
      <c r="K8" s="174" t="s">
        <v>1</v>
      </c>
      <c r="L8" s="174"/>
      <c r="M8" s="174" t="s">
        <v>0</v>
      </c>
      <c r="N8" s="174"/>
      <c r="O8" s="174" t="s">
        <v>1</v>
      </c>
      <c r="P8" s="174"/>
      <c r="Q8" s="174" t="s">
        <v>0</v>
      </c>
      <c r="R8" s="174"/>
      <c r="S8" s="174" t="s">
        <v>1</v>
      </c>
      <c r="T8" s="174"/>
      <c r="U8" s="174" t="s">
        <v>0</v>
      </c>
      <c r="V8" s="174"/>
      <c r="W8" s="174" t="s">
        <v>1</v>
      </c>
      <c r="X8" s="174"/>
      <c r="Y8" s="174" t="s">
        <v>0</v>
      </c>
      <c r="Z8" s="174"/>
      <c r="AA8" s="174" t="s">
        <v>1</v>
      </c>
      <c r="AB8" s="174"/>
      <c r="AC8" s="174" t="s">
        <v>0</v>
      </c>
      <c r="AD8" s="174"/>
      <c r="AE8" s="174" t="s">
        <v>1</v>
      </c>
      <c r="AF8" s="174"/>
      <c r="AG8" s="174" t="s">
        <v>0</v>
      </c>
      <c r="AH8" s="174"/>
      <c r="AI8" s="174" t="s">
        <v>1</v>
      </c>
      <c r="AJ8" s="174"/>
      <c r="AK8" s="174" t="s">
        <v>0</v>
      </c>
      <c r="AL8" s="174"/>
      <c r="AM8" s="174" t="s">
        <v>1</v>
      </c>
      <c r="AN8" s="174"/>
      <c r="AO8" s="174" t="s">
        <v>0</v>
      </c>
      <c r="AP8" s="174"/>
      <c r="AQ8" s="174" t="s">
        <v>1</v>
      </c>
      <c r="AR8" s="174"/>
      <c r="AS8" s="174" t="s">
        <v>0</v>
      </c>
      <c r="AT8" s="174"/>
      <c r="AU8" s="174" t="s">
        <v>1</v>
      </c>
      <c r="AV8" s="174"/>
      <c r="AW8" s="174" t="s">
        <v>0</v>
      </c>
      <c r="AX8" s="174"/>
      <c r="AY8" s="174" t="s">
        <v>1</v>
      </c>
      <c r="AZ8" s="174"/>
      <c r="BA8" s="174" t="s">
        <v>2</v>
      </c>
      <c r="BB8" s="174"/>
      <c r="BC8" s="174" t="s">
        <v>0</v>
      </c>
      <c r="BD8" s="174"/>
      <c r="BE8" s="174" t="s">
        <v>3</v>
      </c>
      <c r="BF8" s="174"/>
      <c r="BG8" s="174"/>
      <c r="BH8" s="174"/>
      <c r="BI8" s="174"/>
      <c r="BJ8" s="6"/>
      <c r="BK8" s="6"/>
      <c r="BL8" s="6"/>
      <c r="BM8" s="175" t="s">
        <v>4</v>
      </c>
      <c r="BN8" s="175"/>
      <c r="BO8" s="175"/>
      <c r="BP8" s="175"/>
      <c r="BQ8" s="175"/>
      <c r="BR8" s="175"/>
      <c r="BS8" s="175"/>
      <c r="BT8" s="106"/>
      <c r="BU8" s="106"/>
      <c r="BV8" s="106"/>
      <c r="BW8" s="106"/>
      <c r="BX8" s="106"/>
      <c r="BY8" s="106"/>
      <c r="BZ8" s="107"/>
    </row>
    <row r="9" spans="1:84" ht="102.75" customHeight="1">
      <c r="A9" s="7" t="s">
        <v>5</v>
      </c>
      <c r="B9" s="8"/>
      <c r="C9" s="9" t="s">
        <v>6</v>
      </c>
      <c r="D9" s="9"/>
      <c r="E9" s="10" t="s">
        <v>7</v>
      </c>
      <c r="F9" s="11" t="s">
        <v>8</v>
      </c>
      <c r="G9" s="11" t="s">
        <v>9</v>
      </c>
      <c r="H9" s="11" t="s">
        <v>10</v>
      </c>
      <c r="I9" s="10" t="s">
        <v>11</v>
      </c>
      <c r="J9" s="11" t="s">
        <v>8</v>
      </c>
      <c r="K9" s="11" t="s">
        <v>9</v>
      </c>
      <c r="L9" s="11" t="s">
        <v>10</v>
      </c>
      <c r="M9" s="10" t="s">
        <v>12</v>
      </c>
      <c r="N9" s="11" t="s">
        <v>13</v>
      </c>
      <c r="O9" s="11" t="s">
        <v>9</v>
      </c>
      <c r="P9" s="11" t="s">
        <v>10</v>
      </c>
      <c r="Q9" s="10" t="s">
        <v>14</v>
      </c>
      <c r="R9" s="11" t="s">
        <v>15</v>
      </c>
      <c r="S9" s="11" t="s">
        <v>9</v>
      </c>
      <c r="T9" s="11" t="s">
        <v>10</v>
      </c>
      <c r="U9" s="10" t="s">
        <v>16</v>
      </c>
      <c r="V9" s="11" t="s">
        <v>17</v>
      </c>
      <c r="W9" s="11" t="s">
        <v>9</v>
      </c>
      <c r="X9" s="11" t="s">
        <v>10</v>
      </c>
      <c r="Y9" s="10" t="s">
        <v>18</v>
      </c>
      <c r="Z9" s="11" t="s">
        <v>17</v>
      </c>
      <c r="AA9" s="11" t="s">
        <v>9</v>
      </c>
      <c r="AB9" s="11" t="s">
        <v>10</v>
      </c>
      <c r="AC9" s="10" t="s">
        <v>19</v>
      </c>
      <c r="AD9" s="11" t="s">
        <v>17</v>
      </c>
      <c r="AE9" s="11" t="s">
        <v>9</v>
      </c>
      <c r="AF9" s="11" t="s">
        <v>10</v>
      </c>
      <c r="AG9" s="10" t="s">
        <v>20</v>
      </c>
      <c r="AH9" s="11" t="s">
        <v>17</v>
      </c>
      <c r="AI9" s="11" t="s">
        <v>9</v>
      </c>
      <c r="AJ9" s="11" t="s">
        <v>10</v>
      </c>
      <c r="AK9" s="10" t="s">
        <v>21</v>
      </c>
      <c r="AL9" s="11" t="s">
        <v>17</v>
      </c>
      <c r="AM9" s="11" t="s">
        <v>9</v>
      </c>
      <c r="AN9" s="11" t="s">
        <v>10</v>
      </c>
      <c r="AO9" s="10" t="s">
        <v>22</v>
      </c>
      <c r="AP9" s="11" t="s">
        <v>17</v>
      </c>
      <c r="AQ9" s="11" t="s">
        <v>9</v>
      </c>
      <c r="AR9" s="11" t="s">
        <v>10</v>
      </c>
      <c r="AS9" s="10" t="s">
        <v>23</v>
      </c>
      <c r="AT9" s="11" t="s">
        <v>17</v>
      </c>
      <c r="AU9" s="11" t="s">
        <v>9</v>
      </c>
      <c r="AV9" s="11" t="s">
        <v>10</v>
      </c>
      <c r="AW9" s="10" t="s">
        <v>24</v>
      </c>
      <c r="AX9" s="11" t="s">
        <v>25</v>
      </c>
      <c r="AY9" s="11" t="s">
        <v>9</v>
      </c>
      <c r="AZ9" s="11" t="s">
        <v>10</v>
      </c>
      <c r="BA9" s="10" t="s">
        <v>26</v>
      </c>
      <c r="BB9" s="11" t="s">
        <v>27</v>
      </c>
      <c r="BC9" s="12" t="s">
        <v>28</v>
      </c>
      <c r="BD9" s="13" t="s">
        <v>29</v>
      </c>
      <c r="BE9" s="14" t="s">
        <v>28</v>
      </c>
      <c r="BF9" s="15" t="s">
        <v>10</v>
      </c>
      <c r="BG9" s="15" t="s">
        <v>30</v>
      </c>
      <c r="BH9" s="15" t="s">
        <v>31</v>
      </c>
      <c r="BI9" s="15" t="s">
        <v>32</v>
      </c>
      <c r="BJ9" s="15" t="s">
        <v>33</v>
      </c>
      <c r="BK9" s="15" t="s">
        <v>34</v>
      </c>
      <c r="BL9" s="15" t="s">
        <v>35</v>
      </c>
      <c r="BM9" s="108" t="s">
        <v>584</v>
      </c>
      <c r="BN9" s="108" t="s">
        <v>36</v>
      </c>
      <c r="BO9" s="108" t="s">
        <v>37</v>
      </c>
      <c r="BP9" s="108" t="s">
        <v>38</v>
      </c>
      <c r="BQ9" s="108"/>
      <c r="BR9" s="109"/>
      <c r="BS9" s="109" t="s">
        <v>39</v>
      </c>
      <c r="BT9" s="110" t="s">
        <v>585</v>
      </c>
      <c r="BU9" s="109" t="s">
        <v>40</v>
      </c>
      <c r="BV9" s="111" t="s">
        <v>41</v>
      </c>
      <c r="BW9" s="110" t="s">
        <v>42</v>
      </c>
      <c r="BX9" s="111" t="s">
        <v>43</v>
      </c>
      <c r="BY9" s="112" t="s">
        <v>44</v>
      </c>
      <c r="BZ9" s="112" t="s">
        <v>45</v>
      </c>
    </row>
    <row r="10" spans="1:84" s="22" customFormat="1" ht="19.149999999999999" customHeight="1">
      <c r="A10" s="16"/>
      <c r="B10" s="17"/>
      <c r="C10" s="18" t="s">
        <v>46</v>
      </c>
      <c r="D10" s="19"/>
      <c r="E10" s="20">
        <f t="shared" ref="E10:AJ10" si="0">SUM(E11:E24)</f>
        <v>8</v>
      </c>
      <c r="F10" s="20">
        <f t="shared" si="0"/>
        <v>24</v>
      </c>
      <c r="G10" s="20">
        <f t="shared" si="0"/>
        <v>8</v>
      </c>
      <c r="H10" s="20">
        <f t="shared" si="0"/>
        <v>8.6</v>
      </c>
      <c r="I10" s="20">
        <f t="shared" si="0"/>
        <v>0</v>
      </c>
      <c r="J10" s="20">
        <f t="shared" si="0"/>
        <v>0</v>
      </c>
      <c r="K10" s="20">
        <f t="shared" si="0"/>
        <v>0</v>
      </c>
      <c r="L10" s="20">
        <f t="shared" si="0"/>
        <v>0</v>
      </c>
      <c r="M10" s="20">
        <f t="shared" si="0"/>
        <v>7</v>
      </c>
      <c r="N10" s="20">
        <f t="shared" si="0"/>
        <v>14</v>
      </c>
      <c r="O10" s="20">
        <f t="shared" si="0"/>
        <v>7</v>
      </c>
      <c r="P10" s="20">
        <f t="shared" si="0"/>
        <v>7.15</v>
      </c>
      <c r="Q10" s="20">
        <f t="shared" si="0"/>
        <v>1</v>
      </c>
      <c r="R10" s="20">
        <f t="shared" si="0"/>
        <v>1.5</v>
      </c>
      <c r="S10" s="20">
        <f t="shared" si="0"/>
        <v>1</v>
      </c>
      <c r="T10" s="20">
        <f t="shared" si="0"/>
        <v>0.55000000000000004</v>
      </c>
      <c r="U10" s="20">
        <f t="shared" si="0"/>
        <v>0</v>
      </c>
      <c r="V10" s="20">
        <f t="shared" si="0"/>
        <v>0</v>
      </c>
      <c r="W10" s="20">
        <f t="shared" si="0"/>
        <v>0</v>
      </c>
      <c r="X10" s="20">
        <f t="shared" si="0"/>
        <v>0</v>
      </c>
      <c r="Y10" s="20">
        <f t="shared" si="0"/>
        <v>0</v>
      </c>
      <c r="Z10" s="20">
        <f t="shared" si="0"/>
        <v>0</v>
      </c>
      <c r="AA10" s="20">
        <f t="shared" si="0"/>
        <v>0</v>
      </c>
      <c r="AB10" s="20">
        <f t="shared" si="0"/>
        <v>0</v>
      </c>
      <c r="AC10" s="20">
        <f t="shared" si="0"/>
        <v>0</v>
      </c>
      <c r="AD10" s="20">
        <f t="shared" si="0"/>
        <v>0</v>
      </c>
      <c r="AE10" s="20">
        <f t="shared" si="0"/>
        <v>0</v>
      </c>
      <c r="AF10" s="20">
        <f t="shared" si="0"/>
        <v>0</v>
      </c>
      <c r="AG10" s="20">
        <f t="shared" si="0"/>
        <v>0</v>
      </c>
      <c r="AH10" s="20">
        <f t="shared" si="0"/>
        <v>0</v>
      </c>
      <c r="AI10" s="20">
        <f t="shared" si="0"/>
        <v>0</v>
      </c>
      <c r="AJ10" s="20">
        <f t="shared" si="0"/>
        <v>0</v>
      </c>
      <c r="AK10" s="20">
        <f t="shared" ref="AK10:BP10" si="1">SUM(AK11:AK24)</f>
        <v>1</v>
      </c>
      <c r="AL10" s="20">
        <f t="shared" si="1"/>
        <v>1</v>
      </c>
      <c r="AM10" s="20">
        <f t="shared" si="1"/>
        <v>1</v>
      </c>
      <c r="AN10" s="20">
        <f t="shared" si="1"/>
        <v>1</v>
      </c>
      <c r="AO10" s="20">
        <f t="shared" si="1"/>
        <v>7</v>
      </c>
      <c r="AP10" s="20">
        <f t="shared" si="1"/>
        <v>7</v>
      </c>
      <c r="AQ10" s="20">
        <f t="shared" si="1"/>
        <v>7</v>
      </c>
      <c r="AR10" s="20">
        <f t="shared" si="1"/>
        <v>2.5499999999999998</v>
      </c>
      <c r="AS10" s="20">
        <f t="shared" si="1"/>
        <v>0</v>
      </c>
      <c r="AT10" s="20">
        <f t="shared" si="1"/>
        <v>0</v>
      </c>
      <c r="AU10" s="20">
        <f t="shared" si="1"/>
        <v>0</v>
      </c>
      <c r="AV10" s="20">
        <f t="shared" si="1"/>
        <v>0</v>
      </c>
      <c r="AW10" s="20">
        <f t="shared" si="1"/>
        <v>0</v>
      </c>
      <c r="AX10" s="20">
        <f t="shared" si="1"/>
        <v>0</v>
      </c>
      <c r="AY10" s="20">
        <f t="shared" si="1"/>
        <v>0</v>
      </c>
      <c r="AZ10" s="20">
        <f t="shared" si="1"/>
        <v>0</v>
      </c>
      <c r="BA10" s="20">
        <f t="shared" si="1"/>
        <v>0</v>
      </c>
      <c r="BB10" s="20">
        <f t="shared" si="1"/>
        <v>0</v>
      </c>
      <c r="BC10" s="20">
        <f t="shared" si="1"/>
        <v>16</v>
      </c>
      <c r="BD10" s="20">
        <f t="shared" si="1"/>
        <v>47.5</v>
      </c>
      <c r="BE10" s="20">
        <f t="shared" si="1"/>
        <v>16</v>
      </c>
      <c r="BF10" s="20">
        <f t="shared" si="1"/>
        <v>19.849999999999998</v>
      </c>
      <c r="BG10" s="20">
        <f t="shared" si="1"/>
        <v>4991761.68</v>
      </c>
      <c r="BH10" s="20">
        <f t="shared" si="1"/>
        <v>6069452.6200000001</v>
      </c>
      <c r="BI10" s="20">
        <f t="shared" si="1"/>
        <v>2945738</v>
      </c>
      <c r="BJ10" s="20">
        <f t="shared" si="1"/>
        <v>16.100000000000001</v>
      </c>
      <c r="BK10" s="20">
        <f t="shared" si="1"/>
        <v>16.3</v>
      </c>
      <c r="BL10" s="21">
        <f t="shared" si="1"/>
        <v>16.999999999999996</v>
      </c>
      <c r="BM10" s="113">
        <f t="shared" si="1"/>
        <v>16.100000000000001</v>
      </c>
      <c r="BN10" s="113">
        <f t="shared" si="1"/>
        <v>0</v>
      </c>
      <c r="BO10" s="113">
        <f t="shared" si="1"/>
        <v>3942004.98</v>
      </c>
      <c r="BP10" s="113">
        <f t="shared" si="1"/>
        <v>0</v>
      </c>
      <c r="BQ10" s="113">
        <f t="shared" ref="BQ10:BR10" si="2">SUM(BQ11:BQ24)</f>
        <v>5132490.4839599999</v>
      </c>
      <c r="BR10" s="113">
        <f t="shared" si="2"/>
        <v>140728.80396000008</v>
      </c>
      <c r="BS10" s="114">
        <f t="shared" ref="BS10:BS33" si="3">BO10/BM10/12</f>
        <v>20403.75248447205</v>
      </c>
      <c r="BT10" s="138">
        <v>34836.300000000003</v>
      </c>
      <c r="BU10" s="113">
        <v>100</v>
      </c>
      <c r="BV10" s="113">
        <f>SUM(BV11:BV24)</f>
        <v>25853.410999999996</v>
      </c>
      <c r="BW10" s="113">
        <f t="shared" ref="BW10:BW33" si="4">BT10</f>
        <v>34836.300000000003</v>
      </c>
      <c r="BX10" s="138">
        <f>SUM(BX11:BX24)</f>
        <v>8762945</v>
      </c>
      <c r="BY10" s="113">
        <v>0.37545175800000002</v>
      </c>
      <c r="BZ10" s="115">
        <f>SUM(BZ11:BZ24)</f>
        <v>3102492</v>
      </c>
      <c r="CA10" s="103"/>
      <c r="CB10" s="103"/>
      <c r="CC10" s="103"/>
      <c r="CD10" s="103"/>
      <c r="CE10" s="103"/>
      <c r="CF10" s="103"/>
    </row>
    <row r="11" spans="1:84" ht="26.25" customHeight="1">
      <c r="A11" s="23">
        <v>2</v>
      </c>
      <c r="B11" s="24">
        <v>80102</v>
      </c>
      <c r="C11" s="25" t="s">
        <v>47</v>
      </c>
      <c r="D11" s="26" t="s">
        <v>48</v>
      </c>
      <c r="E11" s="27"/>
      <c r="F11" s="27">
        <f t="shared" ref="F11:F24" si="5">E11*3</f>
        <v>0</v>
      </c>
      <c r="G11" s="27"/>
      <c r="H11" s="27"/>
      <c r="I11" s="27"/>
      <c r="J11" s="27">
        <f t="shared" ref="J11:J24" si="6">I11*3</f>
        <v>0</v>
      </c>
      <c r="K11" s="27"/>
      <c r="L11" s="27"/>
      <c r="M11" s="27"/>
      <c r="N11" s="27">
        <f t="shared" ref="N11:N24" si="7">M11*2</f>
        <v>0</v>
      </c>
      <c r="O11" s="27"/>
      <c r="P11" s="27"/>
      <c r="Q11" s="27"/>
      <c r="R11" s="27">
        <f t="shared" ref="R11:R24" si="8">Q11*1.5</f>
        <v>0</v>
      </c>
      <c r="S11" s="27"/>
      <c r="T11" s="27"/>
      <c r="U11" s="27"/>
      <c r="V11" s="27">
        <f t="shared" ref="V11:V24" si="9">U11*1</f>
        <v>0</v>
      </c>
      <c r="W11" s="27"/>
      <c r="X11" s="27"/>
      <c r="Y11" s="27"/>
      <c r="Z11" s="27">
        <f t="shared" ref="Z11:Z24" si="10">Y11*1</f>
        <v>0</v>
      </c>
      <c r="AA11" s="27"/>
      <c r="AB11" s="27"/>
      <c r="AC11" s="27"/>
      <c r="AD11" s="27">
        <f t="shared" ref="AD11:AD24" si="11">AC11*1</f>
        <v>0</v>
      </c>
      <c r="AE11" s="27"/>
      <c r="AF11" s="27"/>
      <c r="AG11" s="27"/>
      <c r="AH11" s="27">
        <f t="shared" ref="AH11:AH24" si="12">AG11*1</f>
        <v>0</v>
      </c>
      <c r="AI11" s="27"/>
      <c r="AJ11" s="27"/>
      <c r="AK11" s="27">
        <v>1</v>
      </c>
      <c r="AL11" s="27">
        <f t="shared" ref="AL11:AL24" si="13">AK11*1</f>
        <v>1</v>
      </c>
      <c r="AM11" s="27">
        <v>1</v>
      </c>
      <c r="AN11" s="27">
        <v>1</v>
      </c>
      <c r="AO11" s="27"/>
      <c r="AP11" s="27">
        <f t="shared" ref="AP11:AP24" si="14">AO11*1</f>
        <v>0</v>
      </c>
      <c r="AQ11" s="27"/>
      <c r="AR11" s="27"/>
      <c r="AS11" s="27"/>
      <c r="AT11" s="27">
        <f t="shared" ref="AT11:AT24" si="15">AS11*1</f>
        <v>0</v>
      </c>
      <c r="AU11" s="27"/>
      <c r="AV11" s="27"/>
      <c r="AW11" s="27"/>
      <c r="AX11" s="27">
        <f t="shared" ref="AX11:AX24" si="16">AW11*1</f>
        <v>0</v>
      </c>
      <c r="AY11" s="27"/>
      <c r="AZ11" s="27"/>
      <c r="BA11" s="27"/>
      <c r="BB11" s="27">
        <f t="shared" ref="BB11:BB24" si="17">BA11*0.75</f>
        <v>0</v>
      </c>
      <c r="BC11" s="27">
        <f t="shared" ref="BC11:BC24" si="18">E11+I11+M11+U11+AC11+AK11+AW11</f>
        <v>1</v>
      </c>
      <c r="BD11" s="27">
        <f t="shared" ref="BD11:BD24" si="19">F11+J11+N11+R11+V11+Z11+AD11+AH11+AL11+AP11+AT11+AX11+BB11</f>
        <v>1</v>
      </c>
      <c r="BE11" s="27">
        <f t="shared" ref="BE11:BE24" si="20">G11+K11+O11+W11+AE11+AM11+AY11</f>
        <v>1</v>
      </c>
      <c r="BF11" s="27">
        <f t="shared" ref="BF11:BF24" si="21">H11+L11+P11+T11+X11+AB11+AF11+AJ11+AN11+AR11+AV11+AZ11</f>
        <v>1</v>
      </c>
      <c r="BG11" s="27">
        <v>355063.77</v>
      </c>
      <c r="BH11" s="27">
        <v>341895.62</v>
      </c>
      <c r="BI11" s="28">
        <v>165491</v>
      </c>
      <c r="BJ11" s="29">
        <v>1</v>
      </c>
      <c r="BK11" s="29">
        <v>1</v>
      </c>
      <c r="BL11" s="29">
        <v>1</v>
      </c>
      <c r="BM11" s="116">
        <v>0.9</v>
      </c>
      <c r="BN11" s="117" t="s">
        <v>49</v>
      </c>
      <c r="BO11" s="118">
        <v>272706.43</v>
      </c>
      <c r="BP11" s="117"/>
      <c r="BQ11" s="119">
        <f t="shared" ref="BQ11:BQ24" si="22">BO11*1.302</f>
        <v>355063.77185999998</v>
      </c>
      <c r="BR11" s="120">
        <f t="shared" ref="BR11:BR24" si="23">BO11*1.302-BG11</f>
        <v>1.8599999602884054E-3</v>
      </c>
      <c r="BS11" s="120">
        <f t="shared" si="3"/>
        <v>25250.595370370371</v>
      </c>
      <c r="BT11" s="116">
        <v>34836.300000000003</v>
      </c>
      <c r="BU11" s="121">
        <v>100</v>
      </c>
      <c r="BV11" s="122">
        <f t="shared" ref="BV11:BV24" si="24">ROUND((BD11*BT11*BU11/100*12)*1.302/1000,3)</f>
        <v>544.28200000000004</v>
      </c>
      <c r="BW11" s="121">
        <f t="shared" si="4"/>
        <v>34836.300000000003</v>
      </c>
      <c r="BX11" s="120">
        <f>ROUND(BM11*BT11*12*1.302,0)</f>
        <v>489854</v>
      </c>
      <c r="BY11" s="121">
        <v>0.354047</v>
      </c>
      <c r="BZ11" s="123">
        <f>ROUND(BX11*BY11,0)</f>
        <v>173431</v>
      </c>
    </row>
    <row r="12" spans="1:84" ht="18" customHeight="1">
      <c r="A12" s="23">
        <v>3</v>
      </c>
      <c r="B12" s="24">
        <v>80103</v>
      </c>
      <c r="C12" s="25" t="s">
        <v>50</v>
      </c>
      <c r="D12" s="26" t="s">
        <v>51</v>
      </c>
      <c r="E12" s="27">
        <v>1</v>
      </c>
      <c r="F12" s="27">
        <f t="shared" si="5"/>
        <v>3</v>
      </c>
      <c r="G12" s="27">
        <v>1</v>
      </c>
      <c r="H12" s="27">
        <v>1.75</v>
      </c>
      <c r="I12" s="27"/>
      <c r="J12" s="27">
        <f t="shared" si="6"/>
        <v>0</v>
      </c>
      <c r="K12" s="27"/>
      <c r="L12" s="27"/>
      <c r="M12" s="27"/>
      <c r="N12" s="27">
        <f t="shared" si="7"/>
        <v>0</v>
      </c>
      <c r="O12" s="27"/>
      <c r="P12" s="27"/>
      <c r="Q12" s="27"/>
      <c r="R12" s="27">
        <f t="shared" si="8"/>
        <v>0</v>
      </c>
      <c r="S12" s="27"/>
      <c r="T12" s="27"/>
      <c r="U12" s="27"/>
      <c r="V12" s="27">
        <f t="shared" si="9"/>
        <v>0</v>
      </c>
      <c r="W12" s="27"/>
      <c r="X12" s="27"/>
      <c r="Y12" s="27"/>
      <c r="Z12" s="27">
        <f t="shared" si="10"/>
        <v>0</v>
      </c>
      <c r="AA12" s="27"/>
      <c r="AB12" s="27"/>
      <c r="AC12" s="27"/>
      <c r="AD12" s="27">
        <f t="shared" si="11"/>
        <v>0</v>
      </c>
      <c r="AE12" s="27"/>
      <c r="AF12" s="27"/>
      <c r="AG12" s="27"/>
      <c r="AH12" s="27">
        <f t="shared" si="12"/>
        <v>0</v>
      </c>
      <c r="AI12" s="27"/>
      <c r="AJ12" s="27"/>
      <c r="AK12" s="27"/>
      <c r="AL12" s="27">
        <f t="shared" si="13"/>
        <v>0</v>
      </c>
      <c r="AM12" s="27"/>
      <c r="AN12" s="27"/>
      <c r="AO12" s="27">
        <v>1</v>
      </c>
      <c r="AP12" s="27">
        <f t="shared" si="14"/>
        <v>1</v>
      </c>
      <c r="AQ12" s="27">
        <v>1</v>
      </c>
      <c r="AR12" s="27">
        <v>0.25</v>
      </c>
      <c r="AS12" s="27"/>
      <c r="AT12" s="27">
        <f t="shared" si="15"/>
        <v>0</v>
      </c>
      <c r="AU12" s="27"/>
      <c r="AV12" s="27"/>
      <c r="AW12" s="27"/>
      <c r="AX12" s="27">
        <f t="shared" si="16"/>
        <v>0</v>
      </c>
      <c r="AY12" s="27"/>
      <c r="AZ12" s="27"/>
      <c r="BA12" s="27"/>
      <c r="BB12" s="27">
        <f t="shared" si="17"/>
        <v>0</v>
      </c>
      <c r="BC12" s="27">
        <f t="shared" si="18"/>
        <v>1</v>
      </c>
      <c r="BD12" s="27">
        <f t="shared" si="19"/>
        <v>4</v>
      </c>
      <c r="BE12" s="27">
        <f t="shared" si="20"/>
        <v>1</v>
      </c>
      <c r="BF12" s="27">
        <f t="shared" si="21"/>
        <v>2</v>
      </c>
      <c r="BG12" s="27">
        <v>442457.93</v>
      </c>
      <c r="BH12" s="27">
        <v>608000</v>
      </c>
      <c r="BI12" s="27">
        <v>215138</v>
      </c>
      <c r="BJ12" s="29">
        <v>0.8</v>
      </c>
      <c r="BK12" s="29">
        <v>0.8</v>
      </c>
      <c r="BL12" s="29">
        <v>1.1000000000000001</v>
      </c>
      <c r="BM12" s="116">
        <v>0.9</v>
      </c>
      <c r="BN12" s="117" t="s">
        <v>49</v>
      </c>
      <c r="BO12" s="118">
        <v>339741.29</v>
      </c>
      <c r="BP12" s="117"/>
      <c r="BQ12" s="119">
        <f t="shared" si="22"/>
        <v>442343.15957999998</v>
      </c>
      <c r="BR12" s="120">
        <f t="shared" si="23"/>
        <v>-114.77042000001529</v>
      </c>
      <c r="BS12" s="120">
        <f t="shared" si="3"/>
        <v>31457.526851851846</v>
      </c>
      <c r="BT12" s="116">
        <v>34836.300000000003</v>
      </c>
      <c r="BU12" s="121">
        <v>100</v>
      </c>
      <c r="BV12" s="122">
        <f t="shared" si="24"/>
        <v>2177.1289999999999</v>
      </c>
      <c r="BW12" s="121">
        <f t="shared" si="4"/>
        <v>34836.300000000003</v>
      </c>
      <c r="BX12" s="120">
        <f t="shared" ref="BX12:BX24" si="25">ROUND((BM12*BT12*BU12/100*12)*1.302,0)</f>
        <v>489854</v>
      </c>
      <c r="BY12" s="121">
        <v>0.354047</v>
      </c>
      <c r="BZ12" s="123">
        <f t="shared" ref="BZ12:BZ24" si="26">ROUND(BX12*BY12,0)</f>
        <v>173431</v>
      </c>
    </row>
    <row r="13" spans="1:84" ht="20.100000000000001" customHeight="1">
      <c r="A13" s="23">
        <v>4</v>
      </c>
      <c r="B13" s="24">
        <v>80104</v>
      </c>
      <c r="C13" s="25" t="s">
        <v>52</v>
      </c>
      <c r="D13" s="26" t="s">
        <v>53</v>
      </c>
      <c r="E13" s="27">
        <v>1</v>
      </c>
      <c r="F13" s="27">
        <f t="shared" si="5"/>
        <v>3</v>
      </c>
      <c r="G13" s="27">
        <v>1</v>
      </c>
      <c r="H13" s="27">
        <v>1</v>
      </c>
      <c r="I13" s="27"/>
      <c r="J13" s="27">
        <f t="shared" si="6"/>
        <v>0</v>
      </c>
      <c r="K13" s="27"/>
      <c r="L13" s="27"/>
      <c r="M13" s="27"/>
      <c r="N13" s="27">
        <f t="shared" si="7"/>
        <v>0</v>
      </c>
      <c r="O13" s="27"/>
      <c r="P13" s="27"/>
      <c r="Q13" s="27"/>
      <c r="R13" s="27">
        <f t="shared" si="8"/>
        <v>0</v>
      </c>
      <c r="S13" s="27"/>
      <c r="T13" s="27"/>
      <c r="U13" s="27"/>
      <c r="V13" s="27">
        <f t="shared" si="9"/>
        <v>0</v>
      </c>
      <c r="W13" s="27"/>
      <c r="X13" s="27"/>
      <c r="Y13" s="27"/>
      <c r="Z13" s="27">
        <f t="shared" si="10"/>
        <v>0</v>
      </c>
      <c r="AA13" s="27"/>
      <c r="AB13" s="27"/>
      <c r="AC13" s="27"/>
      <c r="AD13" s="27">
        <f t="shared" si="11"/>
        <v>0</v>
      </c>
      <c r="AE13" s="27"/>
      <c r="AF13" s="27"/>
      <c r="AG13" s="27"/>
      <c r="AH13" s="27">
        <f t="shared" si="12"/>
        <v>0</v>
      </c>
      <c r="AI13" s="27"/>
      <c r="AJ13" s="27"/>
      <c r="AK13" s="27"/>
      <c r="AL13" s="27">
        <f t="shared" si="13"/>
        <v>0</v>
      </c>
      <c r="AM13" s="27"/>
      <c r="AN13" s="27"/>
      <c r="AO13" s="27">
        <v>1</v>
      </c>
      <c r="AP13" s="27">
        <f t="shared" si="14"/>
        <v>1</v>
      </c>
      <c r="AQ13" s="27">
        <v>1</v>
      </c>
      <c r="AR13" s="27">
        <v>0.35</v>
      </c>
      <c r="AS13" s="27"/>
      <c r="AT13" s="27">
        <f t="shared" si="15"/>
        <v>0</v>
      </c>
      <c r="AU13" s="27"/>
      <c r="AV13" s="27"/>
      <c r="AW13" s="27"/>
      <c r="AX13" s="27">
        <f t="shared" si="16"/>
        <v>0</v>
      </c>
      <c r="AY13" s="27"/>
      <c r="AZ13" s="27"/>
      <c r="BA13" s="27"/>
      <c r="BB13" s="27">
        <f t="shared" si="17"/>
        <v>0</v>
      </c>
      <c r="BC13" s="27">
        <f t="shared" si="18"/>
        <v>1</v>
      </c>
      <c r="BD13" s="27">
        <f t="shared" si="19"/>
        <v>4</v>
      </c>
      <c r="BE13" s="27">
        <f t="shared" si="20"/>
        <v>1</v>
      </c>
      <c r="BF13" s="27">
        <f t="shared" si="21"/>
        <v>1.35</v>
      </c>
      <c r="BG13" s="27">
        <v>226932.66</v>
      </c>
      <c r="BH13" s="27">
        <v>410000</v>
      </c>
      <c r="BI13" s="27">
        <v>231687</v>
      </c>
      <c r="BJ13" s="29">
        <v>1.4</v>
      </c>
      <c r="BK13" s="29">
        <v>1.2</v>
      </c>
      <c r="BL13" s="29">
        <v>1.2</v>
      </c>
      <c r="BM13" s="116">
        <v>1.2</v>
      </c>
      <c r="BN13" s="117" t="s">
        <v>49</v>
      </c>
      <c r="BO13" s="118">
        <v>192855.2</v>
      </c>
      <c r="BP13" s="117"/>
      <c r="BQ13" s="119">
        <f t="shared" si="22"/>
        <v>251097.47040000002</v>
      </c>
      <c r="BR13" s="120">
        <f t="shared" si="23"/>
        <v>24164.810400000017</v>
      </c>
      <c r="BS13" s="120">
        <f t="shared" si="3"/>
        <v>13392.722222222224</v>
      </c>
      <c r="BT13" s="116">
        <v>34836.300000000003</v>
      </c>
      <c r="BU13" s="121">
        <v>100</v>
      </c>
      <c r="BV13" s="122">
        <f t="shared" si="24"/>
        <v>2177.1289999999999</v>
      </c>
      <c r="BW13" s="121">
        <f t="shared" si="4"/>
        <v>34836.300000000003</v>
      </c>
      <c r="BX13" s="120">
        <f t="shared" si="25"/>
        <v>653139</v>
      </c>
      <c r="BY13" s="121">
        <v>0.354047</v>
      </c>
      <c r="BZ13" s="123">
        <f t="shared" si="26"/>
        <v>231242</v>
      </c>
    </row>
    <row r="14" spans="1:84" ht="20.100000000000001" customHeight="1">
      <c r="A14" s="23">
        <v>5</v>
      </c>
      <c r="B14" s="24">
        <v>80105</v>
      </c>
      <c r="C14" s="25" t="s">
        <v>54</v>
      </c>
      <c r="D14" s="26" t="s">
        <v>55</v>
      </c>
      <c r="E14" s="27"/>
      <c r="F14" s="27">
        <f t="shared" si="5"/>
        <v>0</v>
      </c>
      <c r="G14" s="27"/>
      <c r="H14" s="27"/>
      <c r="I14" s="27"/>
      <c r="J14" s="27">
        <f t="shared" si="6"/>
        <v>0</v>
      </c>
      <c r="K14" s="27"/>
      <c r="L14" s="27"/>
      <c r="M14" s="27">
        <v>1</v>
      </c>
      <c r="N14" s="27">
        <f t="shared" si="7"/>
        <v>2</v>
      </c>
      <c r="O14" s="27">
        <v>1</v>
      </c>
      <c r="P14" s="27">
        <v>1.5</v>
      </c>
      <c r="Q14" s="27"/>
      <c r="R14" s="27">
        <f t="shared" si="8"/>
        <v>0</v>
      </c>
      <c r="S14" s="27"/>
      <c r="T14" s="27"/>
      <c r="U14" s="27"/>
      <c r="V14" s="27">
        <f t="shared" si="9"/>
        <v>0</v>
      </c>
      <c r="W14" s="27"/>
      <c r="X14" s="27"/>
      <c r="Y14" s="27"/>
      <c r="Z14" s="27">
        <f t="shared" si="10"/>
        <v>0</v>
      </c>
      <c r="AA14" s="27"/>
      <c r="AB14" s="27"/>
      <c r="AC14" s="27"/>
      <c r="AD14" s="27">
        <f t="shared" si="11"/>
        <v>0</v>
      </c>
      <c r="AE14" s="27"/>
      <c r="AF14" s="27"/>
      <c r="AG14" s="27"/>
      <c r="AH14" s="27">
        <f t="shared" si="12"/>
        <v>0</v>
      </c>
      <c r="AI14" s="27"/>
      <c r="AJ14" s="27"/>
      <c r="AK14" s="27"/>
      <c r="AL14" s="27">
        <f t="shared" si="13"/>
        <v>0</v>
      </c>
      <c r="AM14" s="27"/>
      <c r="AN14" s="27"/>
      <c r="AO14" s="27"/>
      <c r="AP14" s="27">
        <f t="shared" si="14"/>
        <v>0</v>
      </c>
      <c r="AQ14" s="27"/>
      <c r="AR14" s="27"/>
      <c r="AS14" s="27"/>
      <c r="AT14" s="27">
        <f t="shared" si="15"/>
        <v>0</v>
      </c>
      <c r="AU14" s="27"/>
      <c r="AV14" s="27"/>
      <c r="AW14" s="27"/>
      <c r="AX14" s="27">
        <f t="shared" si="16"/>
        <v>0</v>
      </c>
      <c r="AY14" s="27"/>
      <c r="AZ14" s="27"/>
      <c r="BA14" s="27"/>
      <c r="BB14" s="27">
        <f t="shared" si="17"/>
        <v>0</v>
      </c>
      <c r="BC14" s="27">
        <f t="shared" si="18"/>
        <v>1</v>
      </c>
      <c r="BD14" s="27">
        <f t="shared" si="19"/>
        <v>2</v>
      </c>
      <c r="BE14" s="27">
        <f t="shared" si="20"/>
        <v>1</v>
      </c>
      <c r="BF14" s="27">
        <f t="shared" si="21"/>
        <v>1.5</v>
      </c>
      <c r="BG14" s="27">
        <v>377720.08</v>
      </c>
      <c r="BH14" s="27">
        <v>456000</v>
      </c>
      <c r="BI14" s="27">
        <v>248236</v>
      </c>
      <c r="BJ14" s="29">
        <v>1.5</v>
      </c>
      <c r="BK14" s="29">
        <v>1.5</v>
      </c>
      <c r="BL14" s="29">
        <v>1.5</v>
      </c>
      <c r="BM14" s="116">
        <v>1.5</v>
      </c>
      <c r="BN14" s="117" t="s">
        <v>49</v>
      </c>
      <c r="BO14" s="118">
        <v>293400</v>
      </c>
      <c r="BP14" s="117"/>
      <c r="BQ14" s="119">
        <f t="shared" si="22"/>
        <v>382006.8</v>
      </c>
      <c r="BR14" s="120">
        <f t="shared" si="23"/>
        <v>4286.7199999999721</v>
      </c>
      <c r="BS14" s="120">
        <f t="shared" si="3"/>
        <v>16300</v>
      </c>
      <c r="BT14" s="116">
        <v>34836.300000000003</v>
      </c>
      <c r="BU14" s="121">
        <v>100</v>
      </c>
      <c r="BV14" s="122">
        <f t="shared" si="24"/>
        <v>1088.5650000000001</v>
      </c>
      <c r="BW14" s="121">
        <f t="shared" si="4"/>
        <v>34836.300000000003</v>
      </c>
      <c r="BX14" s="120">
        <f t="shared" si="25"/>
        <v>816424</v>
      </c>
      <c r="BY14" s="121">
        <v>0.354047</v>
      </c>
      <c r="BZ14" s="123">
        <f t="shared" si="26"/>
        <v>289052</v>
      </c>
    </row>
    <row r="15" spans="1:84" ht="20.100000000000001" customHeight="1">
      <c r="A15" s="23">
        <v>6</v>
      </c>
      <c r="B15" s="24">
        <v>80106</v>
      </c>
      <c r="C15" s="25" t="s">
        <v>56</v>
      </c>
      <c r="D15" s="26" t="s">
        <v>57</v>
      </c>
      <c r="E15" s="27">
        <v>1</v>
      </c>
      <c r="F15" s="27">
        <f t="shared" si="5"/>
        <v>3</v>
      </c>
      <c r="G15" s="27">
        <v>1</v>
      </c>
      <c r="H15" s="27">
        <v>1.1000000000000001</v>
      </c>
      <c r="I15" s="27"/>
      <c r="J15" s="27">
        <f t="shared" si="6"/>
        <v>0</v>
      </c>
      <c r="K15" s="27"/>
      <c r="L15" s="27"/>
      <c r="M15" s="27"/>
      <c r="N15" s="27">
        <f t="shared" si="7"/>
        <v>0</v>
      </c>
      <c r="O15" s="27"/>
      <c r="P15" s="27"/>
      <c r="Q15" s="27">
        <v>1</v>
      </c>
      <c r="R15" s="27">
        <f t="shared" si="8"/>
        <v>1.5</v>
      </c>
      <c r="S15" s="27">
        <v>1</v>
      </c>
      <c r="T15" s="27">
        <v>0.55000000000000004</v>
      </c>
      <c r="U15" s="27"/>
      <c r="V15" s="27">
        <f t="shared" si="9"/>
        <v>0</v>
      </c>
      <c r="W15" s="27"/>
      <c r="X15" s="27"/>
      <c r="Y15" s="27"/>
      <c r="Z15" s="27">
        <f t="shared" si="10"/>
        <v>0</v>
      </c>
      <c r="AA15" s="27"/>
      <c r="AB15" s="27"/>
      <c r="AC15" s="27"/>
      <c r="AD15" s="27">
        <f t="shared" si="11"/>
        <v>0</v>
      </c>
      <c r="AE15" s="27"/>
      <c r="AF15" s="27"/>
      <c r="AG15" s="27"/>
      <c r="AH15" s="27">
        <f t="shared" si="12"/>
        <v>0</v>
      </c>
      <c r="AI15" s="27"/>
      <c r="AJ15" s="27"/>
      <c r="AK15" s="27"/>
      <c r="AL15" s="27">
        <f t="shared" si="13"/>
        <v>0</v>
      </c>
      <c r="AM15" s="27"/>
      <c r="AN15" s="27"/>
      <c r="AO15" s="27">
        <v>1</v>
      </c>
      <c r="AP15" s="27">
        <f t="shared" si="14"/>
        <v>1</v>
      </c>
      <c r="AQ15" s="27">
        <v>1</v>
      </c>
      <c r="AR15" s="27">
        <v>0.35</v>
      </c>
      <c r="AS15" s="27"/>
      <c r="AT15" s="27">
        <f t="shared" si="15"/>
        <v>0</v>
      </c>
      <c r="AU15" s="27"/>
      <c r="AV15" s="27"/>
      <c r="AW15" s="27"/>
      <c r="AX15" s="27">
        <f t="shared" si="16"/>
        <v>0</v>
      </c>
      <c r="AY15" s="27"/>
      <c r="AZ15" s="27"/>
      <c r="BA15" s="27"/>
      <c r="BB15" s="27">
        <f t="shared" si="17"/>
        <v>0</v>
      </c>
      <c r="BC15" s="27">
        <f t="shared" si="18"/>
        <v>1</v>
      </c>
      <c r="BD15" s="27">
        <f t="shared" si="19"/>
        <v>5.5</v>
      </c>
      <c r="BE15" s="27">
        <f t="shared" si="20"/>
        <v>1</v>
      </c>
      <c r="BF15" s="27">
        <f t="shared" si="21"/>
        <v>2</v>
      </c>
      <c r="BG15" s="27">
        <v>462997.04</v>
      </c>
      <c r="BH15" s="27">
        <v>608000</v>
      </c>
      <c r="BI15" s="27">
        <v>330982</v>
      </c>
      <c r="BJ15" s="29">
        <v>2</v>
      </c>
      <c r="BK15" s="29">
        <v>2</v>
      </c>
      <c r="BL15" s="29">
        <v>2</v>
      </c>
      <c r="BM15" s="116">
        <v>2</v>
      </c>
      <c r="BN15" s="117" t="s">
        <v>49</v>
      </c>
      <c r="BO15" s="118">
        <v>375508.56</v>
      </c>
      <c r="BP15" s="117"/>
      <c r="BQ15" s="119">
        <f t="shared" si="22"/>
        <v>488912.14512</v>
      </c>
      <c r="BR15" s="120">
        <f t="shared" si="23"/>
        <v>25915.105120000022</v>
      </c>
      <c r="BS15" s="120">
        <f t="shared" si="3"/>
        <v>15646.19</v>
      </c>
      <c r="BT15" s="116">
        <v>34836.300000000003</v>
      </c>
      <c r="BU15" s="121">
        <v>100</v>
      </c>
      <c r="BV15" s="122">
        <f t="shared" si="24"/>
        <v>2993.5529999999999</v>
      </c>
      <c r="BW15" s="121">
        <f t="shared" si="4"/>
        <v>34836.300000000003</v>
      </c>
      <c r="BX15" s="120">
        <f t="shared" si="25"/>
        <v>1088565</v>
      </c>
      <c r="BY15" s="121">
        <v>0.354047</v>
      </c>
      <c r="BZ15" s="123">
        <f t="shared" si="26"/>
        <v>385403</v>
      </c>
    </row>
    <row r="16" spans="1:84" ht="20.100000000000001" customHeight="1">
      <c r="A16" s="23">
        <v>7</v>
      </c>
      <c r="B16" s="24">
        <v>80107</v>
      </c>
      <c r="C16" s="25" t="s">
        <v>58</v>
      </c>
      <c r="D16" s="26" t="s">
        <v>59</v>
      </c>
      <c r="E16" s="27">
        <v>1</v>
      </c>
      <c r="F16" s="27">
        <f t="shared" si="5"/>
        <v>3</v>
      </c>
      <c r="G16" s="27">
        <v>1</v>
      </c>
      <c r="H16" s="27">
        <v>1.1000000000000001</v>
      </c>
      <c r="I16" s="27"/>
      <c r="J16" s="27">
        <f t="shared" si="6"/>
        <v>0</v>
      </c>
      <c r="K16" s="27"/>
      <c r="L16" s="27"/>
      <c r="M16" s="27"/>
      <c r="N16" s="27">
        <f t="shared" si="7"/>
        <v>0</v>
      </c>
      <c r="O16" s="27"/>
      <c r="P16" s="27"/>
      <c r="Q16" s="27"/>
      <c r="R16" s="27">
        <f t="shared" si="8"/>
        <v>0</v>
      </c>
      <c r="S16" s="27"/>
      <c r="T16" s="27"/>
      <c r="U16" s="27"/>
      <c r="V16" s="27">
        <f t="shared" si="9"/>
        <v>0</v>
      </c>
      <c r="W16" s="27"/>
      <c r="X16" s="27"/>
      <c r="Y16" s="27"/>
      <c r="Z16" s="27">
        <f t="shared" si="10"/>
        <v>0</v>
      </c>
      <c r="AA16" s="27"/>
      <c r="AB16" s="27"/>
      <c r="AC16" s="27"/>
      <c r="AD16" s="27">
        <f t="shared" si="11"/>
        <v>0</v>
      </c>
      <c r="AE16" s="27"/>
      <c r="AF16" s="27"/>
      <c r="AG16" s="27"/>
      <c r="AH16" s="27">
        <f t="shared" si="12"/>
        <v>0</v>
      </c>
      <c r="AI16" s="27"/>
      <c r="AJ16" s="27"/>
      <c r="AK16" s="27"/>
      <c r="AL16" s="27">
        <f t="shared" si="13"/>
        <v>0</v>
      </c>
      <c r="AM16" s="27"/>
      <c r="AN16" s="27"/>
      <c r="AO16" s="27">
        <v>1</v>
      </c>
      <c r="AP16" s="27">
        <f t="shared" si="14"/>
        <v>1</v>
      </c>
      <c r="AQ16" s="27">
        <v>1</v>
      </c>
      <c r="AR16" s="27">
        <v>0.3</v>
      </c>
      <c r="AS16" s="27"/>
      <c r="AT16" s="27">
        <f t="shared" si="15"/>
        <v>0</v>
      </c>
      <c r="AU16" s="27"/>
      <c r="AV16" s="27"/>
      <c r="AW16" s="27"/>
      <c r="AX16" s="27">
        <f t="shared" si="16"/>
        <v>0</v>
      </c>
      <c r="AY16" s="27"/>
      <c r="AZ16" s="27"/>
      <c r="BA16" s="27"/>
      <c r="BB16" s="27">
        <f t="shared" si="17"/>
        <v>0</v>
      </c>
      <c r="BC16" s="27">
        <f t="shared" si="18"/>
        <v>1</v>
      </c>
      <c r="BD16" s="27">
        <f t="shared" si="19"/>
        <v>4</v>
      </c>
      <c r="BE16" s="27">
        <f t="shared" si="20"/>
        <v>1</v>
      </c>
      <c r="BF16" s="27">
        <f t="shared" si="21"/>
        <v>1.4000000000000001</v>
      </c>
      <c r="BG16" s="27">
        <v>401996.14</v>
      </c>
      <c r="BH16" s="27">
        <v>425275</v>
      </c>
      <c r="BI16" s="27">
        <v>231687</v>
      </c>
      <c r="BJ16" s="29">
        <v>1.4</v>
      </c>
      <c r="BK16" s="29">
        <v>1.4</v>
      </c>
      <c r="BL16" s="29">
        <v>1.4</v>
      </c>
      <c r="BM16" s="116">
        <v>1.4</v>
      </c>
      <c r="BN16" s="117" t="s">
        <v>49</v>
      </c>
      <c r="BO16" s="118">
        <v>294714.48</v>
      </c>
      <c r="BP16" s="117"/>
      <c r="BQ16" s="119">
        <f t="shared" si="22"/>
        <v>383718.25296000001</v>
      </c>
      <c r="BR16" s="120">
        <f t="shared" si="23"/>
        <v>-18277.887040000001</v>
      </c>
      <c r="BS16" s="120">
        <f t="shared" si="3"/>
        <v>17542.528571428571</v>
      </c>
      <c r="BT16" s="116">
        <v>34836.300000000003</v>
      </c>
      <c r="BU16" s="121">
        <v>100</v>
      </c>
      <c r="BV16" s="122">
        <f t="shared" si="24"/>
        <v>2177.1289999999999</v>
      </c>
      <c r="BW16" s="121">
        <f t="shared" si="4"/>
        <v>34836.300000000003</v>
      </c>
      <c r="BX16" s="120">
        <f t="shared" si="25"/>
        <v>761995</v>
      </c>
      <c r="BY16" s="121">
        <v>0.354047</v>
      </c>
      <c r="BZ16" s="123">
        <f t="shared" si="26"/>
        <v>269782</v>
      </c>
    </row>
    <row r="17" spans="1:84" ht="20.100000000000001" customHeight="1">
      <c r="A17" s="23">
        <v>8</v>
      </c>
      <c r="B17" s="24">
        <v>80108</v>
      </c>
      <c r="C17" s="25" t="s">
        <v>60</v>
      </c>
      <c r="D17" s="26" t="s">
        <v>61</v>
      </c>
      <c r="E17" s="27"/>
      <c r="F17" s="27">
        <f t="shared" si="5"/>
        <v>0</v>
      </c>
      <c r="G17" s="27"/>
      <c r="H17" s="27"/>
      <c r="I17" s="27"/>
      <c r="J17" s="27">
        <f t="shared" si="6"/>
        <v>0</v>
      </c>
      <c r="K17" s="27"/>
      <c r="L17" s="27"/>
      <c r="M17" s="27">
        <v>2</v>
      </c>
      <c r="N17" s="27">
        <f t="shared" si="7"/>
        <v>4</v>
      </c>
      <c r="O17" s="27">
        <v>2</v>
      </c>
      <c r="P17" s="27">
        <v>0.75</v>
      </c>
      <c r="Q17" s="27"/>
      <c r="R17" s="27">
        <f t="shared" si="8"/>
        <v>0</v>
      </c>
      <c r="S17" s="27"/>
      <c r="T17" s="27"/>
      <c r="U17" s="27"/>
      <c r="V17" s="27">
        <f t="shared" si="9"/>
        <v>0</v>
      </c>
      <c r="W17" s="27"/>
      <c r="X17" s="27"/>
      <c r="Y17" s="27"/>
      <c r="Z17" s="27">
        <f t="shared" si="10"/>
        <v>0</v>
      </c>
      <c r="AA17" s="27"/>
      <c r="AB17" s="27"/>
      <c r="AC17" s="27"/>
      <c r="AD17" s="27">
        <f t="shared" si="11"/>
        <v>0</v>
      </c>
      <c r="AE17" s="27"/>
      <c r="AF17" s="27"/>
      <c r="AG17" s="27"/>
      <c r="AH17" s="27">
        <f t="shared" si="12"/>
        <v>0</v>
      </c>
      <c r="AI17" s="27"/>
      <c r="AJ17" s="27"/>
      <c r="AK17" s="27"/>
      <c r="AL17" s="27">
        <f t="shared" si="13"/>
        <v>0</v>
      </c>
      <c r="AM17" s="27"/>
      <c r="AN17" s="27"/>
      <c r="AO17" s="27"/>
      <c r="AP17" s="27">
        <f t="shared" si="14"/>
        <v>0</v>
      </c>
      <c r="AQ17" s="27"/>
      <c r="AR17" s="27"/>
      <c r="AS17" s="27"/>
      <c r="AT17" s="27">
        <f t="shared" si="15"/>
        <v>0</v>
      </c>
      <c r="AU17" s="27"/>
      <c r="AV17" s="27"/>
      <c r="AW17" s="27"/>
      <c r="AX17" s="27">
        <f t="shared" si="16"/>
        <v>0</v>
      </c>
      <c r="AY17" s="27"/>
      <c r="AZ17" s="27"/>
      <c r="BA17" s="27"/>
      <c r="BB17" s="27">
        <f t="shared" si="17"/>
        <v>0</v>
      </c>
      <c r="BC17" s="27">
        <f t="shared" si="18"/>
        <v>2</v>
      </c>
      <c r="BD17" s="27">
        <f t="shared" si="19"/>
        <v>4</v>
      </c>
      <c r="BE17" s="27">
        <f t="shared" si="20"/>
        <v>2</v>
      </c>
      <c r="BF17" s="27">
        <f t="shared" si="21"/>
        <v>0.75</v>
      </c>
      <c r="BG17" s="27">
        <v>216000.28</v>
      </c>
      <c r="BH17" s="27">
        <v>228000</v>
      </c>
      <c r="BI17" s="27">
        <v>115844</v>
      </c>
      <c r="BJ17" s="29">
        <v>0.7</v>
      </c>
      <c r="BK17" s="29">
        <v>0.7</v>
      </c>
      <c r="BL17" s="29">
        <v>0.7</v>
      </c>
      <c r="BM17" s="116">
        <v>0.7</v>
      </c>
      <c r="BN17" s="117" t="s">
        <v>49</v>
      </c>
      <c r="BO17" s="118">
        <v>166000.28</v>
      </c>
      <c r="BP17" s="117"/>
      <c r="BQ17" s="119">
        <f t="shared" si="22"/>
        <v>216132.36456000002</v>
      </c>
      <c r="BR17" s="120">
        <f t="shared" si="23"/>
        <v>132.08456000001752</v>
      </c>
      <c r="BS17" s="120">
        <f t="shared" si="3"/>
        <v>19761.938095238096</v>
      </c>
      <c r="BT17" s="116">
        <v>34836.300000000003</v>
      </c>
      <c r="BU17" s="121">
        <v>100</v>
      </c>
      <c r="BV17" s="122">
        <f t="shared" si="24"/>
        <v>2177.1289999999999</v>
      </c>
      <c r="BW17" s="121">
        <f t="shared" si="4"/>
        <v>34836.300000000003</v>
      </c>
      <c r="BX17" s="120">
        <f t="shared" si="25"/>
        <v>380998</v>
      </c>
      <c r="BY17" s="121">
        <v>0.354047</v>
      </c>
      <c r="BZ17" s="123">
        <f t="shared" si="26"/>
        <v>134891</v>
      </c>
    </row>
    <row r="18" spans="1:84" ht="20.100000000000001" customHeight="1">
      <c r="A18" s="23">
        <v>9</v>
      </c>
      <c r="B18" s="24">
        <v>80109</v>
      </c>
      <c r="C18" s="25" t="s">
        <v>62</v>
      </c>
      <c r="D18" s="26" t="s">
        <v>63</v>
      </c>
      <c r="E18" s="27">
        <v>1</v>
      </c>
      <c r="F18" s="27">
        <f t="shared" si="5"/>
        <v>3</v>
      </c>
      <c r="G18" s="27">
        <v>1</v>
      </c>
      <c r="H18" s="27">
        <v>0.85</v>
      </c>
      <c r="I18" s="27"/>
      <c r="J18" s="27">
        <f t="shared" si="6"/>
        <v>0</v>
      </c>
      <c r="K18" s="27"/>
      <c r="L18" s="27"/>
      <c r="M18" s="27"/>
      <c r="N18" s="27">
        <f t="shared" si="7"/>
        <v>0</v>
      </c>
      <c r="O18" s="27"/>
      <c r="P18" s="27"/>
      <c r="Q18" s="27"/>
      <c r="R18" s="27">
        <f t="shared" si="8"/>
        <v>0</v>
      </c>
      <c r="S18" s="27"/>
      <c r="T18" s="27"/>
      <c r="U18" s="27"/>
      <c r="V18" s="27">
        <f t="shared" si="9"/>
        <v>0</v>
      </c>
      <c r="W18" s="27"/>
      <c r="X18" s="27"/>
      <c r="Y18" s="27"/>
      <c r="Z18" s="27">
        <f t="shared" si="10"/>
        <v>0</v>
      </c>
      <c r="AA18" s="27"/>
      <c r="AB18" s="27"/>
      <c r="AC18" s="27"/>
      <c r="AD18" s="27">
        <f t="shared" si="11"/>
        <v>0</v>
      </c>
      <c r="AE18" s="27"/>
      <c r="AF18" s="27"/>
      <c r="AG18" s="27"/>
      <c r="AH18" s="27">
        <f t="shared" si="12"/>
        <v>0</v>
      </c>
      <c r="AI18" s="27"/>
      <c r="AJ18" s="27"/>
      <c r="AK18" s="27"/>
      <c r="AL18" s="27">
        <f t="shared" si="13"/>
        <v>0</v>
      </c>
      <c r="AM18" s="27"/>
      <c r="AN18" s="27"/>
      <c r="AO18" s="27"/>
      <c r="AP18" s="27">
        <f t="shared" si="14"/>
        <v>0</v>
      </c>
      <c r="AQ18" s="27"/>
      <c r="AR18" s="27"/>
      <c r="AS18" s="27"/>
      <c r="AT18" s="27">
        <f t="shared" si="15"/>
        <v>0</v>
      </c>
      <c r="AU18" s="27"/>
      <c r="AV18" s="27"/>
      <c r="AW18" s="27"/>
      <c r="AX18" s="27">
        <f t="shared" si="16"/>
        <v>0</v>
      </c>
      <c r="AY18" s="27"/>
      <c r="AZ18" s="27"/>
      <c r="BA18" s="27"/>
      <c r="BB18" s="27">
        <f t="shared" si="17"/>
        <v>0</v>
      </c>
      <c r="BC18" s="27">
        <f t="shared" si="18"/>
        <v>1</v>
      </c>
      <c r="BD18" s="27">
        <f t="shared" si="19"/>
        <v>3</v>
      </c>
      <c r="BE18" s="27">
        <f t="shared" si="20"/>
        <v>1</v>
      </c>
      <c r="BF18" s="27">
        <f t="shared" si="21"/>
        <v>0.85</v>
      </c>
      <c r="BG18" s="27">
        <v>213843.75</v>
      </c>
      <c r="BH18" s="27">
        <v>258198</v>
      </c>
      <c r="BI18" s="27">
        <v>82745</v>
      </c>
      <c r="BJ18" s="29">
        <v>0.5</v>
      </c>
      <c r="BK18" s="29">
        <v>0.5</v>
      </c>
      <c r="BL18" s="29">
        <v>0.7</v>
      </c>
      <c r="BM18" s="116">
        <v>1</v>
      </c>
      <c r="BN18" s="117" t="s">
        <v>49</v>
      </c>
      <c r="BO18" s="118">
        <v>164242.44</v>
      </c>
      <c r="BP18" s="117"/>
      <c r="BQ18" s="119">
        <f t="shared" si="22"/>
        <v>213843.65688000002</v>
      </c>
      <c r="BR18" s="120">
        <f t="shared" si="23"/>
        <v>-9.3119999975897372E-2</v>
      </c>
      <c r="BS18" s="120">
        <f t="shared" si="3"/>
        <v>13686.87</v>
      </c>
      <c r="BT18" s="116">
        <v>34836.300000000003</v>
      </c>
      <c r="BU18" s="121">
        <v>100</v>
      </c>
      <c r="BV18" s="122">
        <f t="shared" si="24"/>
        <v>1632.847</v>
      </c>
      <c r="BW18" s="121">
        <f t="shared" si="4"/>
        <v>34836.300000000003</v>
      </c>
      <c r="BX18" s="120">
        <f t="shared" si="25"/>
        <v>544282</v>
      </c>
      <c r="BY18" s="121">
        <v>0.354047</v>
      </c>
      <c r="BZ18" s="123">
        <f t="shared" si="26"/>
        <v>192701</v>
      </c>
    </row>
    <row r="19" spans="1:84" ht="20.100000000000001" customHeight="1">
      <c r="A19" s="23">
        <v>10</v>
      </c>
      <c r="B19" s="24">
        <v>80110</v>
      </c>
      <c r="C19" s="25" t="s">
        <v>64</v>
      </c>
      <c r="D19" s="26" t="s">
        <v>65</v>
      </c>
      <c r="E19" s="27">
        <v>2</v>
      </c>
      <c r="F19" s="27">
        <f t="shared" si="5"/>
        <v>6</v>
      </c>
      <c r="G19" s="27">
        <v>2</v>
      </c>
      <c r="H19" s="27">
        <v>2.2999999999999998</v>
      </c>
      <c r="I19" s="27"/>
      <c r="J19" s="27">
        <f t="shared" si="6"/>
        <v>0</v>
      </c>
      <c r="K19" s="27"/>
      <c r="L19" s="27"/>
      <c r="M19" s="27"/>
      <c r="N19" s="27">
        <f t="shared" si="7"/>
        <v>0</v>
      </c>
      <c r="O19" s="27"/>
      <c r="P19" s="27"/>
      <c r="Q19" s="27"/>
      <c r="R19" s="27">
        <f t="shared" si="8"/>
        <v>0</v>
      </c>
      <c r="S19" s="27"/>
      <c r="T19" s="27"/>
      <c r="U19" s="27"/>
      <c r="V19" s="27">
        <f t="shared" si="9"/>
        <v>0</v>
      </c>
      <c r="W19" s="27"/>
      <c r="X19" s="27"/>
      <c r="Y19" s="27"/>
      <c r="Z19" s="27">
        <f t="shared" si="10"/>
        <v>0</v>
      </c>
      <c r="AA19" s="27"/>
      <c r="AB19" s="27"/>
      <c r="AC19" s="27"/>
      <c r="AD19" s="27">
        <f t="shared" si="11"/>
        <v>0</v>
      </c>
      <c r="AE19" s="27"/>
      <c r="AF19" s="27"/>
      <c r="AG19" s="27"/>
      <c r="AH19" s="27">
        <f t="shared" si="12"/>
        <v>0</v>
      </c>
      <c r="AI19" s="27"/>
      <c r="AJ19" s="27"/>
      <c r="AK19" s="27"/>
      <c r="AL19" s="27">
        <f t="shared" si="13"/>
        <v>0</v>
      </c>
      <c r="AM19" s="27"/>
      <c r="AN19" s="27"/>
      <c r="AO19" s="27">
        <v>1</v>
      </c>
      <c r="AP19" s="27">
        <f t="shared" si="14"/>
        <v>1</v>
      </c>
      <c r="AQ19" s="27">
        <v>1</v>
      </c>
      <c r="AR19" s="27">
        <v>0.8</v>
      </c>
      <c r="AS19" s="27"/>
      <c r="AT19" s="27">
        <f t="shared" si="15"/>
        <v>0</v>
      </c>
      <c r="AU19" s="27"/>
      <c r="AV19" s="27"/>
      <c r="AW19" s="27"/>
      <c r="AX19" s="27">
        <f t="shared" si="16"/>
        <v>0</v>
      </c>
      <c r="AY19" s="27"/>
      <c r="AZ19" s="27"/>
      <c r="BA19" s="27"/>
      <c r="BB19" s="27">
        <f t="shared" si="17"/>
        <v>0</v>
      </c>
      <c r="BC19" s="27">
        <f t="shared" si="18"/>
        <v>2</v>
      </c>
      <c r="BD19" s="27">
        <f t="shared" si="19"/>
        <v>7</v>
      </c>
      <c r="BE19" s="27">
        <f t="shared" si="20"/>
        <v>2</v>
      </c>
      <c r="BF19" s="27">
        <f t="shared" si="21"/>
        <v>3.0999999999999996</v>
      </c>
      <c r="BG19" s="27">
        <v>825666.79</v>
      </c>
      <c r="BH19" s="27">
        <v>941661</v>
      </c>
      <c r="BI19" s="27">
        <v>397178</v>
      </c>
      <c r="BJ19" s="29">
        <v>2.4</v>
      </c>
      <c r="BK19" s="29">
        <v>2.4</v>
      </c>
      <c r="BL19" s="29">
        <v>2.4</v>
      </c>
      <c r="BM19" s="116">
        <v>2.1</v>
      </c>
      <c r="BN19" s="117" t="s">
        <v>49</v>
      </c>
      <c r="BO19" s="118">
        <v>700236</v>
      </c>
      <c r="BP19" s="117"/>
      <c r="BQ19" s="119">
        <f t="shared" si="22"/>
        <v>911707.272</v>
      </c>
      <c r="BR19" s="120">
        <f t="shared" si="23"/>
        <v>86040.48199999996</v>
      </c>
      <c r="BS19" s="120">
        <f t="shared" si="3"/>
        <v>27787.142857142855</v>
      </c>
      <c r="BT19" s="116">
        <v>34836.300000000003</v>
      </c>
      <c r="BU19" s="121">
        <v>100</v>
      </c>
      <c r="BV19" s="122">
        <f t="shared" si="24"/>
        <v>3809.9760000000001</v>
      </c>
      <c r="BW19" s="121">
        <f t="shared" si="4"/>
        <v>34836.300000000003</v>
      </c>
      <c r="BX19" s="120">
        <f t="shared" si="25"/>
        <v>1142993</v>
      </c>
      <c r="BY19" s="121">
        <v>0.354047</v>
      </c>
      <c r="BZ19" s="123">
        <f t="shared" si="26"/>
        <v>404673</v>
      </c>
    </row>
    <row r="20" spans="1:84" ht="20.100000000000001" customHeight="1">
      <c r="A20" s="23">
        <v>11</v>
      </c>
      <c r="B20" s="24">
        <v>80111</v>
      </c>
      <c r="C20" s="25" t="s">
        <v>66</v>
      </c>
      <c r="D20" s="26" t="s">
        <v>67</v>
      </c>
      <c r="E20" s="27">
        <v>1</v>
      </c>
      <c r="F20" s="27">
        <f t="shared" si="5"/>
        <v>3</v>
      </c>
      <c r="G20" s="27">
        <v>1</v>
      </c>
      <c r="H20" s="27">
        <v>0.5</v>
      </c>
      <c r="I20" s="27"/>
      <c r="J20" s="27">
        <f t="shared" si="6"/>
        <v>0</v>
      </c>
      <c r="K20" s="27"/>
      <c r="L20" s="27"/>
      <c r="M20" s="27"/>
      <c r="N20" s="27">
        <f t="shared" si="7"/>
        <v>0</v>
      </c>
      <c r="O20" s="27"/>
      <c r="P20" s="27"/>
      <c r="Q20" s="27"/>
      <c r="R20" s="27">
        <f t="shared" si="8"/>
        <v>0</v>
      </c>
      <c r="S20" s="27"/>
      <c r="T20" s="27"/>
      <c r="U20" s="27"/>
      <c r="V20" s="27">
        <f t="shared" si="9"/>
        <v>0</v>
      </c>
      <c r="W20" s="27"/>
      <c r="X20" s="27"/>
      <c r="Y20" s="27"/>
      <c r="Z20" s="27">
        <f t="shared" si="10"/>
        <v>0</v>
      </c>
      <c r="AA20" s="27"/>
      <c r="AB20" s="27"/>
      <c r="AC20" s="27"/>
      <c r="AD20" s="27">
        <f t="shared" si="11"/>
        <v>0</v>
      </c>
      <c r="AE20" s="27"/>
      <c r="AF20" s="27"/>
      <c r="AG20" s="27"/>
      <c r="AH20" s="27">
        <f t="shared" si="12"/>
        <v>0</v>
      </c>
      <c r="AI20" s="27"/>
      <c r="AJ20" s="27"/>
      <c r="AK20" s="27"/>
      <c r="AL20" s="27">
        <f t="shared" si="13"/>
        <v>0</v>
      </c>
      <c r="AM20" s="27"/>
      <c r="AN20" s="27"/>
      <c r="AO20" s="27">
        <v>2</v>
      </c>
      <c r="AP20" s="27">
        <f t="shared" si="14"/>
        <v>2</v>
      </c>
      <c r="AQ20" s="27">
        <v>2</v>
      </c>
      <c r="AR20" s="27">
        <v>0.5</v>
      </c>
      <c r="AS20" s="27"/>
      <c r="AT20" s="27">
        <f t="shared" si="15"/>
        <v>0</v>
      </c>
      <c r="AU20" s="27"/>
      <c r="AV20" s="27"/>
      <c r="AW20" s="27"/>
      <c r="AX20" s="27">
        <f t="shared" si="16"/>
        <v>0</v>
      </c>
      <c r="AY20" s="27"/>
      <c r="AZ20" s="27"/>
      <c r="BA20" s="27"/>
      <c r="BB20" s="27">
        <f t="shared" si="17"/>
        <v>0</v>
      </c>
      <c r="BC20" s="27">
        <f t="shared" si="18"/>
        <v>1</v>
      </c>
      <c r="BD20" s="27">
        <f t="shared" si="19"/>
        <v>5</v>
      </c>
      <c r="BE20" s="27">
        <f t="shared" si="20"/>
        <v>1</v>
      </c>
      <c r="BF20" s="27">
        <f t="shared" si="21"/>
        <v>1</v>
      </c>
      <c r="BG20" s="27">
        <v>251262.46</v>
      </c>
      <c r="BH20" s="27">
        <v>303770</v>
      </c>
      <c r="BI20" s="27">
        <v>165491</v>
      </c>
      <c r="BJ20" s="29">
        <v>1</v>
      </c>
      <c r="BK20" s="29">
        <v>1</v>
      </c>
      <c r="BL20" s="29">
        <v>1</v>
      </c>
      <c r="BM20" s="116">
        <v>1</v>
      </c>
      <c r="BN20" s="117" t="s">
        <v>49</v>
      </c>
      <c r="BO20" s="118">
        <v>191679.13</v>
      </c>
      <c r="BP20" s="117"/>
      <c r="BQ20" s="119">
        <f t="shared" si="22"/>
        <v>249566.22726000001</v>
      </c>
      <c r="BR20" s="120">
        <f t="shared" si="23"/>
        <v>-1696.2327399999776</v>
      </c>
      <c r="BS20" s="120">
        <f t="shared" si="3"/>
        <v>15973.260833333334</v>
      </c>
      <c r="BT20" s="116">
        <v>34836.300000000003</v>
      </c>
      <c r="BU20" s="121">
        <v>100</v>
      </c>
      <c r="BV20" s="122">
        <f t="shared" si="24"/>
        <v>2721.4119999999998</v>
      </c>
      <c r="BW20" s="121">
        <f t="shared" si="4"/>
        <v>34836.300000000003</v>
      </c>
      <c r="BX20" s="120">
        <f t="shared" si="25"/>
        <v>544282</v>
      </c>
      <c r="BY20" s="121">
        <v>0.354047</v>
      </c>
      <c r="BZ20" s="123">
        <f t="shared" si="26"/>
        <v>192701</v>
      </c>
    </row>
    <row r="21" spans="1:84" ht="20.100000000000001" customHeight="1">
      <c r="A21" s="23">
        <v>12</v>
      </c>
      <c r="B21" s="24">
        <v>80112</v>
      </c>
      <c r="C21" s="25" t="s">
        <v>68</v>
      </c>
      <c r="D21" s="26" t="s">
        <v>69</v>
      </c>
      <c r="E21" s="27"/>
      <c r="F21" s="27">
        <f t="shared" si="5"/>
        <v>0</v>
      </c>
      <c r="G21" s="27"/>
      <c r="H21" s="27"/>
      <c r="I21" s="27"/>
      <c r="J21" s="27">
        <f t="shared" si="6"/>
        <v>0</v>
      </c>
      <c r="K21" s="27"/>
      <c r="L21" s="27"/>
      <c r="M21" s="27">
        <v>1</v>
      </c>
      <c r="N21" s="27">
        <f t="shared" si="7"/>
        <v>2</v>
      </c>
      <c r="O21" s="27">
        <v>1</v>
      </c>
      <c r="P21" s="27">
        <v>1</v>
      </c>
      <c r="Q21" s="27"/>
      <c r="R21" s="27">
        <f t="shared" si="8"/>
        <v>0</v>
      </c>
      <c r="S21" s="27"/>
      <c r="T21" s="27"/>
      <c r="U21" s="27"/>
      <c r="V21" s="27">
        <f t="shared" si="9"/>
        <v>0</v>
      </c>
      <c r="W21" s="27"/>
      <c r="X21" s="27"/>
      <c r="Y21" s="27"/>
      <c r="Z21" s="27">
        <f t="shared" si="10"/>
        <v>0</v>
      </c>
      <c r="AA21" s="27"/>
      <c r="AB21" s="27"/>
      <c r="AC21" s="27"/>
      <c r="AD21" s="27">
        <f t="shared" si="11"/>
        <v>0</v>
      </c>
      <c r="AE21" s="27"/>
      <c r="AF21" s="27"/>
      <c r="AG21" s="27"/>
      <c r="AH21" s="27">
        <f t="shared" si="12"/>
        <v>0</v>
      </c>
      <c r="AI21" s="27"/>
      <c r="AJ21" s="27"/>
      <c r="AK21" s="27"/>
      <c r="AL21" s="27">
        <f t="shared" si="13"/>
        <v>0</v>
      </c>
      <c r="AM21" s="27"/>
      <c r="AN21" s="27"/>
      <c r="AO21" s="27"/>
      <c r="AP21" s="27">
        <f t="shared" si="14"/>
        <v>0</v>
      </c>
      <c r="AQ21" s="27"/>
      <c r="AR21" s="27"/>
      <c r="AS21" s="27"/>
      <c r="AT21" s="27">
        <f t="shared" si="15"/>
        <v>0</v>
      </c>
      <c r="AU21" s="27"/>
      <c r="AV21" s="27"/>
      <c r="AW21" s="27"/>
      <c r="AX21" s="27">
        <f t="shared" si="16"/>
        <v>0</v>
      </c>
      <c r="AY21" s="27"/>
      <c r="AZ21" s="27"/>
      <c r="BA21" s="27"/>
      <c r="BB21" s="27">
        <f t="shared" si="17"/>
        <v>0</v>
      </c>
      <c r="BC21" s="27">
        <f t="shared" si="18"/>
        <v>1</v>
      </c>
      <c r="BD21" s="27">
        <f t="shared" si="19"/>
        <v>2</v>
      </c>
      <c r="BE21" s="27">
        <f t="shared" si="20"/>
        <v>1</v>
      </c>
      <c r="BF21" s="27">
        <f t="shared" si="21"/>
        <v>1</v>
      </c>
      <c r="BG21" s="27">
        <v>258421.14</v>
      </c>
      <c r="BH21" s="27">
        <v>304000</v>
      </c>
      <c r="BI21" s="27">
        <v>165491</v>
      </c>
      <c r="BJ21" s="29">
        <v>1</v>
      </c>
      <c r="BK21" s="29">
        <v>0.9</v>
      </c>
      <c r="BL21" s="29">
        <v>1</v>
      </c>
      <c r="BM21" s="116">
        <v>1</v>
      </c>
      <c r="BN21" s="117" t="s">
        <v>49</v>
      </c>
      <c r="BO21" s="118">
        <v>195085.44</v>
      </c>
      <c r="BP21" s="117"/>
      <c r="BQ21" s="119">
        <f t="shared" si="22"/>
        <v>254001.24288000001</v>
      </c>
      <c r="BR21" s="120">
        <f t="shared" si="23"/>
        <v>-4419.8971200000087</v>
      </c>
      <c r="BS21" s="120">
        <f t="shared" si="3"/>
        <v>16257.12</v>
      </c>
      <c r="BT21" s="116">
        <v>34836.300000000003</v>
      </c>
      <c r="BU21" s="121">
        <v>100</v>
      </c>
      <c r="BV21" s="122">
        <f t="shared" si="24"/>
        <v>1088.5650000000001</v>
      </c>
      <c r="BW21" s="121">
        <f t="shared" si="4"/>
        <v>34836.300000000003</v>
      </c>
      <c r="BX21" s="120">
        <f t="shared" si="25"/>
        <v>544282</v>
      </c>
      <c r="BY21" s="121">
        <v>0.354047</v>
      </c>
      <c r="BZ21" s="123">
        <f t="shared" si="26"/>
        <v>192701</v>
      </c>
    </row>
    <row r="22" spans="1:84" ht="20.100000000000001" customHeight="1">
      <c r="A22" s="23">
        <v>13</v>
      </c>
      <c r="B22" s="24">
        <v>80113</v>
      </c>
      <c r="C22" s="25" t="s">
        <v>70</v>
      </c>
      <c r="D22" s="26" t="s">
        <v>71</v>
      </c>
      <c r="E22" s="27"/>
      <c r="F22" s="27">
        <f t="shared" si="5"/>
        <v>0</v>
      </c>
      <c r="G22" s="27"/>
      <c r="H22" s="27"/>
      <c r="I22" s="27"/>
      <c r="J22" s="27">
        <f t="shared" si="6"/>
        <v>0</v>
      </c>
      <c r="K22" s="27"/>
      <c r="L22" s="27"/>
      <c r="M22" s="27">
        <v>1</v>
      </c>
      <c r="N22" s="27">
        <f t="shared" si="7"/>
        <v>2</v>
      </c>
      <c r="O22" s="27">
        <v>1</v>
      </c>
      <c r="P22" s="27">
        <v>1.5</v>
      </c>
      <c r="Q22" s="27"/>
      <c r="R22" s="27">
        <f t="shared" si="8"/>
        <v>0</v>
      </c>
      <c r="S22" s="27"/>
      <c r="T22" s="27"/>
      <c r="U22" s="27"/>
      <c r="V22" s="27">
        <f t="shared" si="9"/>
        <v>0</v>
      </c>
      <c r="W22" s="27"/>
      <c r="X22" s="27"/>
      <c r="Y22" s="27"/>
      <c r="Z22" s="27">
        <f t="shared" si="10"/>
        <v>0</v>
      </c>
      <c r="AA22" s="27"/>
      <c r="AB22" s="27"/>
      <c r="AC22" s="27"/>
      <c r="AD22" s="27">
        <f t="shared" si="11"/>
        <v>0</v>
      </c>
      <c r="AE22" s="27"/>
      <c r="AF22" s="27"/>
      <c r="AG22" s="27"/>
      <c r="AH22" s="27">
        <f t="shared" si="12"/>
        <v>0</v>
      </c>
      <c r="AI22" s="27"/>
      <c r="AJ22" s="27"/>
      <c r="AK22" s="27"/>
      <c r="AL22" s="27">
        <f t="shared" si="13"/>
        <v>0</v>
      </c>
      <c r="AM22" s="27"/>
      <c r="AN22" s="27"/>
      <c r="AO22" s="27"/>
      <c r="AP22" s="27">
        <f t="shared" si="14"/>
        <v>0</v>
      </c>
      <c r="AQ22" s="27"/>
      <c r="AR22" s="27"/>
      <c r="AS22" s="27"/>
      <c r="AT22" s="27">
        <f t="shared" si="15"/>
        <v>0</v>
      </c>
      <c r="AU22" s="27"/>
      <c r="AV22" s="27"/>
      <c r="AW22" s="27"/>
      <c r="AX22" s="27">
        <f t="shared" si="16"/>
        <v>0</v>
      </c>
      <c r="AY22" s="27"/>
      <c r="AZ22" s="27"/>
      <c r="BA22" s="27"/>
      <c r="BB22" s="27">
        <f t="shared" si="17"/>
        <v>0</v>
      </c>
      <c r="BC22" s="27">
        <f t="shared" si="18"/>
        <v>1</v>
      </c>
      <c r="BD22" s="27">
        <f t="shared" si="19"/>
        <v>2</v>
      </c>
      <c r="BE22" s="27">
        <f t="shared" si="20"/>
        <v>1</v>
      </c>
      <c r="BF22" s="27">
        <f t="shared" si="21"/>
        <v>1.5</v>
      </c>
      <c r="BG22" s="27">
        <v>362776.13</v>
      </c>
      <c r="BH22" s="27">
        <v>455653</v>
      </c>
      <c r="BI22" s="27">
        <v>314433</v>
      </c>
      <c r="BJ22" s="29">
        <v>1.3</v>
      </c>
      <c r="BK22" s="29">
        <v>1.3</v>
      </c>
      <c r="BL22" s="29">
        <v>1.3</v>
      </c>
      <c r="BM22" s="116">
        <v>1.3</v>
      </c>
      <c r="BN22" s="117" t="s">
        <v>49</v>
      </c>
      <c r="BO22" s="118">
        <v>285499.77</v>
      </c>
      <c r="BP22" s="117"/>
      <c r="BQ22" s="119">
        <f t="shared" si="22"/>
        <v>371720.70054000005</v>
      </c>
      <c r="BR22" s="120">
        <f t="shared" si="23"/>
        <v>8944.5705400000443</v>
      </c>
      <c r="BS22" s="120">
        <f t="shared" si="3"/>
        <v>18301.267307692309</v>
      </c>
      <c r="BT22" s="116">
        <v>34836.300000000003</v>
      </c>
      <c r="BU22" s="121">
        <v>100</v>
      </c>
      <c r="BV22" s="122">
        <f t="shared" si="24"/>
        <v>1088.5650000000001</v>
      </c>
      <c r="BW22" s="121">
        <f t="shared" si="4"/>
        <v>34836.300000000003</v>
      </c>
      <c r="BX22" s="120">
        <f t="shared" si="25"/>
        <v>707567</v>
      </c>
      <c r="BY22" s="121">
        <v>0.354047</v>
      </c>
      <c r="BZ22" s="123">
        <f t="shared" si="26"/>
        <v>250512</v>
      </c>
    </row>
    <row r="23" spans="1:84" ht="20.100000000000001" customHeight="1">
      <c r="A23" s="23">
        <v>14</v>
      </c>
      <c r="B23" s="24">
        <v>80114</v>
      </c>
      <c r="C23" s="25" t="s">
        <v>72</v>
      </c>
      <c r="D23" s="26" t="s">
        <v>73</v>
      </c>
      <c r="E23" s="27"/>
      <c r="F23" s="27">
        <f t="shared" si="5"/>
        <v>0</v>
      </c>
      <c r="G23" s="27"/>
      <c r="H23" s="27"/>
      <c r="I23" s="27"/>
      <c r="J23" s="27">
        <f t="shared" si="6"/>
        <v>0</v>
      </c>
      <c r="K23" s="27"/>
      <c r="L23" s="27"/>
      <c r="M23" s="27">
        <v>1</v>
      </c>
      <c r="N23" s="27">
        <f t="shared" si="7"/>
        <v>2</v>
      </c>
      <c r="O23" s="27">
        <v>1</v>
      </c>
      <c r="P23" s="27">
        <v>1.4</v>
      </c>
      <c r="Q23" s="27"/>
      <c r="R23" s="27">
        <f t="shared" si="8"/>
        <v>0</v>
      </c>
      <c r="S23" s="27"/>
      <c r="T23" s="27"/>
      <c r="U23" s="27"/>
      <c r="V23" s="27">
        <f t="shared" si="9"/>
        <v>0</v>
      </c>
      <c r="W23" s="27"/>
      <c r="X23" s="27"/>
      <c r="Y23" s="27"/>
      <c r="Z23" s="27">
        <f t="shared" si="10"/>
        <v>0</v>
      </c>
      <c r="AA23" s="27"/>
      <c r="AB23" s="27"/>
      <c r="AC23" s="27"/>
      <c r="AD23" s="27">
        <f t="shared" si="11"/>
        <v>0</v>
      </c>
      <c r="AE23" s="27"/>
      <c r="AF23" s="27"/>
      <c r="AG23" s="27"/>
      <c r="AH23" s="27">
        <f t="shared" si="12"/>
        <v>0</v>
      </c>
      <c r="AI23" s="27"/>
      <c r="AJ23" s="27"/>
      <c r="AK23" s="27"/>
      <c r="AL23" s="27">
        <f t="shared" si="13"/>
        <v>0</v>
      </c>
      <c r="AM23" s="27"/>
      <c r="AN23" s="27"/>
      <c r="AO23" s="27"/>
      <c r="AP23" s="27">
        <f t="shared" si="14"/>
        <v>0</v>
      </c>
      <c r="AQ23" s="27"/>
      <c r="AR23" s="27"/>
      <c r="AS23" s="27"/>
      <c r="AT23" s="27">
        <f t="shared" si="15"/>
        <v>0</v>
      </c>
      <c r="AU23" s="27"/>
      <c r="AV23" s="27"/>
      <c r="AW23" s="27"/>
      <c r="AX23" s="27">
        <f t="shared" si="16"/>
        <v>0</v>
      </c>
      <c r="AY23" s="27"/>
      <c r="AZ23" s="27"/>
      <c r="BA23" s="27"/>
      <c r="BB23" s="27">
        <f t="shared" si="17"/>
        <v>0</v>
      </c>
      <c r="BC23" s="27">
        <f t="shared" si="18"/>
        <v>1</v>
      </c>
      <c r="BD23" s="27">
        <f t="shared" si="19"/>
        <v>2</v>
      </c>
      <c r="BE23" s="27">
        <f t="shared" si="20"/>
        <v>1</v>
      </c>
      <c r="BF23" s="27">
        <f t="shared" si="21"/>
        <v>1.4</v>
      </c>
      <c r="BG23" s="27">
        <v>340414.38</v>
      </c>
      <c r="BH23" s="27">
        <v>425000</v>
      </c>
      <c r="BI23" s="27">
        <v>165491</v>
      </c>
      <c r="BJ23" s="29">
        <v>0.5</v>
      </c>
      <c r="BK23" s="29">
        <v>1</v>
      </c>
      <c r="BL23" s="29">
        <v>1</v>
      </c>
      <c r="BM23" s="116">
        <v>0.6</v>
      </c>
      <c r="BN23" s="117" t="s">
        <v>49</v>
      </c>
      <c r="BO23" s="118">
        <v>277131.96000000002</v>
      </c>
      <c r="BP23" s="117"/>
      <c r="BQ23" s="119">
        <f t="shared" si="22"/>
        <v>360825.81192000007</v>
      </c>
      <c r="BR23" s="120">
        <f t="shared" si="23"/>
        <v>20411.431920000061</v>
      </c>
      <c r="BS23" s="120">
        <f t="shared" si="3"/>
        <v>38490.550000000003</v>
      </c>
      <c r="BT23" s="116">
        <v>34836.300000000003</v>
      </c>
      <c r="BU23" s="121">
        <v>100</v>
      </c>
      <c r="BV23" s="122">
        <f t="shared" si="24"/>
        <v>1088.5650000000001</v>
      </c>
      <c r="BW23" s="121">
        <f t="shared" si="4"/>
        <v>34836.300000000003</v>
      </c>
      <c r="BX23" s="120">
        <f t="shared" si="25"/>
        <v>326569</v>
      </c>
      <c r="BY23" s="121">
        <v>0.354047</v>
      </c>
      <c r="BZ23" s="123">
        <f t="shared" si="26"/>
        <v>115621</v>
      </c>
    </row>
    <row r="24" spans="1:84" ht="20.100000000000001" customHeight="1">
      <c r="A24" s="23">
        <v>15</v>
      </c>
      <c r="B24" s="24">
        <v>80115</v>
      </c>
      <c r="C24" s="25" t="s">
        <v>74</v>
      </c>
      <c r="D24" s="26" t="s">
        <v>75</v>
      </c>
      <c r="E24" s="27"/>
      <c r="F24" s="27">
        <f t="shared" si="5"/>
        <v>0</v>
      </c>
      <c r="G24" s="27"/>
      <c r="H24" s="27"/>
      <c r="I24" s="27"/>
      <c r="J24" s="27">
        <f t="shared" si="6"/>
        <v>0</v>
      </c>
      <c r="K24" s="27"/>
      <c r="L24" s="27"/>
      <c r="M24" s="27">
        <v>1</v>
      </c>
      <c r="N24" s="27">
        <f t="shared" si="7"/>
        <v>2</v>
      </c>
      <c r="O24" s="27">
        <v>1</v>
      </c>
      <c r="P24" s="27">
        <v>1</v>
      </c>
      <c r="Q24" s="27"/>
      <c r="R24" s="27">
        <f t="shared" si="8"/>
        <v>0</v>
      </c>
      <c r="S24" s="27"/>
      <c r="T24" s="27"/>
      <c r="U24" s="27"/>
      <c r="V24" s="27">
        <f t="shared" si="9"/>
        <v>0</v>
      </c>
      <c r="W24" s="27"/>
      <c r="X24" s="27"/>
      <c r="Y24" s="27"/>
      <c r="Z24" s="27">
        <f t="shared" si="10"/>
        <v>0</v>
      </c>
      <c r="AA24" s="27"/>
      <c r="AB24" s="27"/>
      <c r="AC24" s="27"/>
      <c r="AD24" s="27">
        <f t="shared" si="11"/>
        <v>0</v>
      </c>
      <c r="AE24" s="27"/>
      <c r="AF24" s="27"/>
      <c r="AG24" s="27"/>
      <c r="AH24" s="27">
        <f t="shared" si="12"/>
        <v>0</v>
      </c>
      <c r="AI24" s="27"/>
      <c r="AJ24" s="27"/>
      <c r="AK24" s="27"/>
      <c r="AL24" s="27">
        <f t="shared" si="13"/>
        <v>0</v>
      </c>
      <c r="AM24" s="27"/>
      <c r="AN24" s="27"/>
      <c r="AO24" s="27"/>
      <c r="AP24" s="27">
        <f t="shared" si="14"/>
        <v>0</v>
      </c>
      <c r="AQ24" s="27"/>
      <c r="AR24" s="27"/>
      <c r="AS24" s="27"/>
      <c r="AT24" s="27">
        <f t="shared" si="15"/>
        <v>0</v>
      </c>
      <c r="AU24" s="27"/>
      <c r="AV24" s="27"/>
      <c r="AW24" s="27"/>
      <c r="AX24" s="27">
        <f t="shared" si="16"/>
        <v>0</v>
      </c>
      <c r="AY24" s="27"/>
      <c r="AZ24" s="27"/>
      <c r="BA24" s="27"/>
      <c r="BB24" s="27">
        <f t="shared" si="17"/>
        <v>0</v>
      </c>
      <c r="BC24" s="27">
        <f t="shared" si="18"/>
        <v>1</v>
      </c>
      <c r="BD24" s="27">
        <f t="shared" si="19"/>
        <v>2</v>
      </c>
      <c r="BE24" s="27">
        <f t="shared" si="20"/>
        <v>1</v>
      </c>
      <c r="BF24" s="27">
        <f t="shared" si="21"/>
        <v>1</v>
      </c>
      <c r="BG24" s="27">
        <v>256209.13</v>
      </c>
      <c r="BH24" s="27">
        <v>304000</v>
      </c>
      <c r="BI24" s="27">
        <v>115844</v>
      </c>
      <c r="BJ24" s="29">
        <v>0.6</v>
      </c>
      <c r="BK24" s="29">
        <v>0.6</v>
      </c>
      <c r="BL24" s="29">
        <v>0.7</v>
      </c>
      <c r="BM24" s="116">
        <v>0.5</v>
      </c>
      <c r="BN24" s="117" t="s">
        <v>49</v>
      </c>
      <c r="BO24" s="118">
        <v>193204</v>
      </c>
      <c r="BP24" s="117"/>
      <c r="BQ24" s="119">
        <f t="shared" si="22"/>
        <v>251551.60800000001</v>
      </c>
      <c r="BR24" s="120">
        <f t="shared" si="23"/>
        <v>-4657.5219999999972</v>
      </c>
      <c r="BS24" s="120">
        <f t="shared" si="3"/>
        <v>32200.666666666668</v>
      </c>
      <c r="BT24" s="116">
        <v>34836.300000000003</v>
      </c>
      <c r="BU24" s="121">
        <v>100</v>
      </c>
      <c r="BV24" s="122">
        <f t="shared" si="24"/>
        <v>1088.5650000000001</v>
      </c>
      <c r="BW24" s="121">
        <f t="shared" si="4"/>
        <v>34836.300000000003</v>
      </c>
      <c r="BX24" s="120">
        <f t="shared" si="25"/>
        <v>272141</v>
      </c>
      <c r="BY24" s="121">
        <v>0.354047</v>
      </c>
      <c r="BZ24" s="123">
        <f t="shared" si="26"/>
        <v>96351</v>
      </c>
    </row>
    <row r="25" spans="1:84" s="22" customFormat="1" ht="20.100000000000001" customHeight="1">
      <c r="A25" s="16"/>
      <c r="B25" s="17"/>
      <c r="C25" s="32" t="s">
        <v>76</v>
      </c>
      <c r="D25" s="33" t="s">
        <v>77</v>
      </c>
      <c r="E25" s="34">
        <f t="shared" ref="E25:AJ25" si="27">SUM(E26:E32)</f>
        <v>10</v>
      </c>
      <c r="F25" s="34">
        <f t="shared" si="27"/>
        <v>30</v>
      </c>
      <c r="G25" s="34">
        <f t="shared" si="27"/>
        <v>10</v>
      </c>
      <c r="H25" s="34">
        <f t="shared" si="27"/>
        <v>19.649999999999999</v>
      </c>
      <c r="I25" s="34">
        <f t="shared" si="27"/>
        <v>0</v>
      </c>
      <c r="J25" s="34">
        <f t="shared" si="27"/>
        <v>0</v>
      </c>
      <c r="K25" s="34">
        <f t="shared" si="27"/>
        <v>0</v>
      </c>
      <c r="L25" s="34">
        <f t="shared" si="27"/>
        <v>0</v>
      </c>
      <c r="M25" s="34">
        <f t="shared" si="27"/>
        <v>0</v>
      </c>
      <c r="N25" s="34">
        <f t="shared" si="27"/>
        <v>0</v>
      </c>
      <c r="O25" s="34">
        <f t="shared" si="27"/>
        <v>0</v>
      </c>
      <c r="P25" s="34">
        <f t="shared" si="27"/>
        <v>0</v>
      </c>
      <c r="Q25" s="34">
        <f t="shared" si="27"/>
        <v>0</v>
      </c>
      <c r="R25" s="34">
        <f t="shared" si="27"/>
        <v>0</v>
      </c>
      <c r="S25" s="34">
        <f t="shared" si="27"/>
        <v>0</v>
      </c>
      <c r="T25" s="34">
        <f t="shared" si="27"/>
        <v>0</v>
      </c>
      <c r="U25" s="34">
        <f t="shared" si="27"/>
        <v>0</v>
      </c>
      <c r="V25" s="34">
        <f t="shared" si="27"/>
        <v>0</v>
      </c>
      <c r="W25" s="34">
        <f t="shared" si="27"/>
        <v>0</v>
      </c>
      <c r="X25" s="34">
        <f t="shared" si="27"/>
        <v>0</v>
      </c>
      <c r="Y25" s="34">
        <f t="shared" si="27"/>
        <v>0</v>
      </c>
      <c r="Z25" s="34">
        <f t="shared" si="27"/>
        <v>0</v>
      </c>
      <c r="AA25" s="34">
        <f t="shared" si="27"/>
        <v>0</v>
      </c>
      <c r="AB25" s="34">
        <f t="shared" si="27"/>
        <v>0</v>
      </c>
      <c r="AC25" s="34">
        <f t="shared" si="27"/>
        <v>0</v>
      </c>
      <c r="AD25" s="34">
        <f t="shared" si="27"/>
        <v>0</v>
      </c>
      <c r="AE25" s="34">
        <f t="shared" si="27"/>
        <v>0</v>
      </c>
      <c r="AF25" s="34">
        <f t="shared" si="27"/>
        <v>0</v>
      </c>
      <c r="AG25" s="34">
        <f t="shared" si="27"/>
        <v>0</v>
      </c>
      <c r="AH25" s="34">
        <f t="shared" si="27"/>
        <v>0</v>
      </c>
      <c r="AI25" s="34">
        <f t="shared" si="27"/>
        <v>0</v>
      </c>
      <c r="AJ25" s="34">
        <f t="shared" si="27"/>
        <v>0</v>
      </c>
      <c r="AK25" s="34">
        <f t="shared" ref="AK25:BP25" si="28">SUM(AK26:AK32)</f>
        <v>1</v>
      </c>
      <c r="AL25" s="34">
        <f t="shared" si="28"/>
        <v>1</v>
      </c>
      <c r="AM25" s="34">
        <f t="shared" si="28"/>
        <v>1</v>
      </c>
      <c r="AN25" s="34">
        <f t="shared" si="28"/>
        <v>1.4</v>
      </c>
      <c r="AO25" s="34">
        <f t="shared" si="28"/>
        <v>8</v>
      </c>
      <c r="AP25" s="34">
        <f t="shared" si="28"/>
        <v>8</v>
      </c>
      <c r="AQ25" s="34">
        <f t="shared" si="28"/>
        <v>8</v>
      </c>
      <c r="AR25" s="34">
        <f t="shared" si="28"/>
        <v>3.25</v>
      </c>
      <c r="AS25" s="34">
        <f t="shared" si="28"/>
        <v>0</v>
      </c>
      <c r="AT25" s="34">
        <f t="shared" si="28"/>
        <v>0</v>
      </c>
      <c r="AU25" s="34">
        <f t="shared" si="28"/>
        <v>0</v>
      </c>
      <c r="AV25" s="34">
        <f t="shared" si="28"/>
        <v>0</v>
      </c>
      <c r="AW25" s="34">
        <f t="shared" si="28"/>
        <v>0</v>
      </c>
      <c r="AX25" s="34">
        <f t="shared" si="28"/>
        <v>0</v>
      </c>
      <c r="AY25" s="34">
        <f t="shared" si="28"/>
        <v>0</v>
      </c>
      <c r="AZ25" s="34">
        <f t="shared" si="28"/>
        <v>0</v>
      </c>
      <c r="BA25" s="34">
        <f t="shared" si="28"/>
        <v>0</v>
      </c>
      <c r="BB25" s="34">
        <f t="shared" si="28"/>
        <v>0</v>
      </c>
      <c r="BC25" s="34">
        <f t="shared" si="28"/>
        <v>11</v>
      </c>
      <c r="BD25" s="34">
        <f t="shared" si="28"/>
        <v>39</v>
      </c>
      <c r="BE25" s="34">
        <f t="shared" si="28"/>
        <v>11</v>
      </c>
      <c r="BF25" s="34">
        <f t="shared" si="28"/>
        <v>24.3</v>
      </c>
      <c r="BG25" s="34">
        <f t="shared" si="28"/>
        <v>6200527.1699999999</v>
      </c>
      <c r="BH25" s="34">
        <f t="shared" si="28"/>
        <v>4812736</v>
      </c>
      <c r="BI25" s="34">
        <f t="shared" si="28"/>
        <v>3955231</v>
      </c>
      <c r="BJ25" s="34">
        <f t="shared" si="28"/>
        <v>23.2</v>
      </c>
      <c r="BK25" s="34">
        <f t="shared" si="28"/>
        <v>23.2</v>
      </c>
      <c r="BL25" s="35">
        <f t="shared" si="28"/>
        <v>23.799999999999997</v>
      </c>
      <c r="BM25" s="124">
        <f t="shared" si="28"/>
        <v>20.099999999999998</v>
      </c>
      <c r="BN25" s="124">
        <f t="shared" si="28"/>
        <v>0.5</v>
      </c>
      <c r="BO25" s="124">
        <f t="shared" si="28"/>
        <v>4540287.9000000004</v>
      </c>
      <c r="BP25" s="124">
        <f t="shared" si="28"/>
        <v>48924</v>
      </c>
      <c r="BQ25" s="124">
        <f t="shared" ref="BQ25:BR25" si="29">SUM(BQ26:BQ32)</f>
        <v>5975153.8937999997</v>
      </c>
      <c r="BR25" s="124">
        <f t="shared" si="29"/>
        <v>-225373.27620000008</v>
      </c>
      <c r="BS25" s="114">
        <f t="shared" si="3"/>
        <v>18823.747512437814</v>
      </c>
      <c r="BT25" s="138">
        <v>34836.300000000003</v>
      </c>
      <c r="BU25" s="113">
        <v>100</v>
      </c>
      <c r="BV25" s="124">
        <f>SUM(BV26:BV32)</f>
        <v>21227.011999999999</v>
      </c>
      <c r="BW25" s="113">
        <f t="shared" si="4"/>
        <v>34836.300000000003</v>
      </c>
      <c r="BX25" s="138">
        <f>SUM(BX26:BX32)</f>
        <v>10940076</v>
      </c>
      <c r="BY25" s="121">
        <v>0.354047</v>
      </c>
      <c r="BZ25" s="115">
        <f>BZ26+BZ27+BZ28+BZ29+BZ30+BZ31+BZ32</f>
        <v>3873302</v>
      </c>
      <c r="CA25" s="103"/>
      <c r="CB25" s="103"/>
      <c r="CC25" s="103"/>
      <c r="CD25" s="103"/>
      <c r="CE25" s="103"/>
      <c r="CF25" s="103"/>
    </row>
    <row r="26" spans="1:84" ht="20.100000000000001" customHeight="1">
      <c r="A26" s="23">
        <v>17</v>
      </c>
      <c r="B26" s="24">
        <v>80202</v>
      </c>
      <c r="C26" s="25" t="s">
        <v>78</v>
      </c>
      <c r="D26" s="26" t="s">
        <v>78</v>
      </c>
      <c r="E26" s="27">
        <v>2</v>
      </c>
      <c r="F26" s="27">
        <f t="shared" ref="F26:F32" si="30">E26*3</f>
        <v>6</v>
      </c>
      <c r="G26" s="27">
        <v>2</v>
      </c>
      <c r="H26" s="27">
        <v>4.0999999999999996</v>
      </c>
      <c r="I26" s="27"/>
      <c r="J26" s="27">
        <f t="shared" ref="J26:J32" si="31">I26*3</f>
        <v>0</v>
      </c>
      <c r="K26" s="27"/>
      <c r="L26" s="27"/>
      <c r="M26" s="27"/>
      <c r="N26" s="27">
        <f t="shared" ref="N26:N32" si="32">M26*2</f>
        <v>0</v>
      </c>
      <c r="O26" s="27"/>
      <c r="P26" s="27"/>
      <c r="Q26" s="27"/>
      <c r="R26" s="27">
        <f t="shared" ref="R26:R32" si="33">Q26*1.5</f>
        <v>0</v>
      </c>
      <c r="S26" s="27"/>
      <c r="T26" s="27"/>
      <c r="U26" s="27"/>
      <c r="V26" s="27">
        <f t="shared" ref="V26:V32" si="34">U26*1</f>
        <v>0</v>
      </c>
      <c r="W26" s="27"/>
      <c r="X26" s="27"/>
      <c r="Y26" s="27"/>
      <c r="Z26" s="27">
        <f t="shared" ref="Z26:Z32" si="35">Y26*1</f>
        <v>0</v>
      </c>
      <c r="AA26" s="27"/>
      <c r="AB26" s="27"/>
      <c r="AC26" s="27"/>
      <c r="AD26" s="27">
        <f t="shared" ref="AD26:AD32" si="36">AC26*1</f>
        <v>0</v>
      </c>
      <c r="AE26" s="27"/>
      <c r="AF26" s="27"/>
      <c r="AG26" s="27"/>
      <c r="AH26" s="27">
        <f t="shared" ref="AH26:AH32" si="37">AG26*1</f>
        <v>0</v>
      </c>
      <c r="AI26" s="27"/>
      <c r="AJ26" s="27"/>
      <c r="AK26" s="27">
        <v>1</v>
      </c>
      <c r="AL26" s="27">
        <f t="shared" ref="AL26:AL32" si="38">AK26*1</f>
        <v>1</v>
      </c>
      <c r="AM26" s="27">
        <v>1</v>
      </c>
      <c r="AN26" s="27">
        <v>1.4</v>
      </c>
      <c r="AO26" s="27">
        <v>2</v>
      </c>
      <c r="AP26" s="27">
        <f t="shared" ref="AP26:AP32" si="39">AO26*1</f>
        <v>2</v>
      </c>
      <c r="AQ26" s="27">
        <v>2</v>
      </c>
      <c r="AR26" s="27">
        <v>1</v>
      </c>
      <c r="AS26" s="27"/>
      <c r="AT26" s="27">
        <f t="shared" ref="AT26:AT32" si="40">AS26*1</f>
        <v>0</v>
      </c>
      <c r="AU26" s="27"/>
      <c r="AV26" s="27"/>
      <c r="AW26" s="27"/>
      <c r="AX26" s="27">
        <f t="shared" ref="AX26:AX32" si="41">AW26*1</f>
        <v>0</v>
      </c>
      <c r="AY26" s="27"/>
      <c r="AZ26" s="27"/>
      <c r="BA26" s="27"/>
      <c r="BB26" s="27">
        <f t="shared" ref="BB26:BB32" si="42">BA26*0.75</f>
        <v>0</v>
      </c>
      <c r="BC26" s="27">
        <f t="shared" ref="BC26:BC32" si="43">E26+I26+M26+U26+AC26+AK26+AW26</f>
        <v>3</v>
      </c>
      <c r="BD26" s="27">
        <f t="shared" ref="BD26:BD32" si="44">F26+J26+N26+R26+V26+Z26+AD26+AH26+AL26+AP26+AT26+AX26+BB26</f>
        <v>9</v>
      </c>
      <c r="BE26" s="27">
        <f t="shared" ref="BE26:BE32" si="45">G26+K26+O26+W26+AE26+AM26+AY26</f>
        <v>3</v>
      </c>
      <c r="BF26" s="27">
        <f t="shared" ref="BF26:BF32" si="46">H26+L26+P26+T26+X26+AB26+AF26+AJ26+AN26+AR26+AV26+AZ26</f>
        <v>6.5</v>
      </c>
      <c r="BG26" s="27">
        <v>1583767.8</v>
      </c>
      <c r="BH26" s="27">
        <v>1338500</v>
      </c>
      <c r="BI26" s="27">
        <v>992945</v>
      </c>
      <c r="BJ26" s="29">
        <v>5.6</v>
      </c>
      <c r="BK26" s="29">
        <v>5.5</v>
      </c>
      <c r="BL26" s="31">
        <v>5.6</v>
      </c>
      <c r="BM26" s="116">
        <v>4.9000000000000004</v>
      </c>
      <c r="BN26" s="117" t="s">
        <v>49</v>
      </c>
      <c r="BO26" s="118">
        <v>1216530.22</v>
      </c>
      <c r="BP26" s="117">
        <v>0</v>
      </c>
      <c r="BQ26" s="119">
        <f>BO26*1.302</f>
        <v>1583922.34644</v>
      </c>
      <c r="BR26" s="120">
        <f>(BO26+BP26)*1.302-BG26</f>
        <v>154.54643999994732</v>
      </c>
      <c r="BS26" s="120">
        <f t="shared" si="3"/>
        <v>20689.289455782313</v>
      </c>
      <c r="BT26" s="116">
        <v>34836.300000000003</v>
      </c>
      <c r="BU26" s="121">
        <v>100</v>
      </c>
      <c r="BV26" s="122">
        <f t="shared" ref="BV26:BV32" si="47">ROUND((BD26*BT26*BU26/100*12)*1.302/1000,3)</f>
        <v>4898.5410000000002</v>
      </c>
      <c r="BW26" s="121">
        <f t="shared" si="4"/>
        <v>34836.300000000003</v>
      </c>
      <c r="BX26" s="120">
        <f t="shared" ref="BX26:BX32" si="48">ROUND((BM26*BT26*BU26/100*12)*1.302,0)</f>
        <v>2666984</v>
      </c>
      <c r="BY26" s="121">
        <v>0.354047</v>
      </c>
      <c r="BZ26" s="123">
        <f t="shared" ref="BZ26:BZ32" si="49">ROUND(BX26*BY26,0)</f>
        <v>944238</v>
      </c>
    </row>
    <row r="27" spans="1:84" ht="20.100000000000001" customHeight="1">
      <c r="A27" s="23">
        <v>18</v>
      </c>
      <c r="B27" s="24">
        <v>80203</v>
      </c>
      <c r="C27" s="25" t="s">
        <v>79</v>
      </c>
      <c r="D27" s="26" t="s">
        <v>79</v>
      </c>
      <c r="E27" s="27">
        <v>2</v>
      </c>
      <c r="F27" s="27">
        <f t="shared" si="30"/>
        <v>6</v>
      </c>
      <c r="G27" s="27">
        <v>2</v>
      </c>
      <c r="H27" s="27">
        <v>2.6</v>
      </c>
      <c r="I27" s="27"/>
      <c r="J27" s="27">
        <f t="shared" si="31"/>
        <v>0</v>
      </c>
      <c r="K27" s="27"/>
      <c r="L27" s="27"/>
      <c r="M27" s="27"/>
      <c r="N27" s="27">
        <f t="shared" si="32"/>
        <v>0</v>
      </c>
      <c r="O27" s="27"/>
      <c r="P27" s="27"/>
      <c r="Q27" s="27"/>
      <c r="R27" s="27">
        <f t="shared" si="33"/>
        <v>0</v>
      </c>
      <c r="S27" s="27"/>
      <c r="T27" s="27"/>
      <c r="U27" s="27"/>
      <c r="V27" s="27">
        <f t="shared" si="34"/>
        <v>0</v>
      </c>
      <c r="W27" s="27"/>
      <c r="X27" s="27"/>
      <c r="Y27" s="27"/>
      <c r="Z27" s="27">
        <f t="shared" si="35"/>
        <v>0</v>
      </c>
      <c r="AA27" s="27"/>
      <c r="AB27" s="27"/>
      <c r="AC27" s="27"/>
      <c r="AD27" s="27">
        <f t="shared" si="36"/>
        <v>0</v>
      </c>
      <c r="AE27" s="27"/>
      <c r="AF27" s="27"/>
      <c r="AG27" s="27"/>
      <c r="AH27" s="27">
        <f t="shared" si="37"/>
        <v>0</v>
      </c>
      <c r="AI27" s="27"/>
      <c r="AJ27" s="27"/>
      <c r="AK27" s="27"/>
      <c r="AL27" s="27">
        <f t="shared" si="38"/>
        <v>0</v>
      </c>
      <c r="AM27" s="27"/>
      <c r="AN27" s="27"/>
      <c r="AO27" s="27"/>
      <c r="AP27" s="27">
        <f t="shared" si="39"/>
        <v>0</v>
      </c>
      <c r="AQ27" s="27"/>
      <c r="AR27" s="27"/>
      <c r="AS27" s="27"/>
      <c r="AT27" s="27">
        <f t="shared" si="40"/>
        <v>0</v>
      </c>
      <c r="AU27" s="27"/>
      <c r="AV27" s="27"/>
      <c r="AW27" s="27"/>
      <c r="AX27" s="27">
        <f t="shared" si="41"/>
        <v>0</v>
      </c>
      <c r="AY27" s="27"/>
      <c r="AZ27" s="27"/>
      <c r="BA27" s="27"/>
      <c r="BB27" s="27">
        <f t="shared" si="42"/>
        <v>0</v>
      </c>
      <c r="BC27" s="27">
        <f t="shared" si="43"/>
        <v>2</v>
      </c>
      <c r="BD27" s="27">
        <f t="shared" si="44"/>
        <v>6</v>
      </c>
      <c r="BE27" s="27">
        <f t="shared" si="45"/>
        <v>2</v>
      </c>
      <c r="BF27" s="27">
        <f t="shared" si="46"/>
        <v>2.6</v>
      </c>
      <c r="BG27" s="27">
        <v>652563</v>
      </c>
      <c r="BH27" s="27">
        <v>413000</v>
      </c>
      <c r="BI27" s="27">
        <v>413727</v>
      </c>
      <c r="BJ27" s="29">
        <v>2.2999999999999998</v>
      </c>
      <c r="BK27" s="29">
        <v>2.4</v>
      </c>
      <c r="BL27" s="31">
        <v>2.8</v>
      </c>
      <c r="BM27" s="116">
        <v>2.6</v>
      </c>
      <c r="BN27" s="117" t="s">
        <v>49</v>
      </c>
      <c r="BO27" s="118">
        <v>502122</v>
      </c>
      <c r="BP27" s="117" t="s">
        <v>49</v>
      </c>
      <c r="BQ27" s="119">
        <f>BO27*1.302</f>
        <v>653762.84400000004</v>
      </c>
      <c r="BR27" s="120">
        <f>BO27*1.302-BG27</f>
        <v>1199.844000000041</v>
      </c>
      <c r="BS27" s="120">
        <f t="shared" si="3"/>
        <v>16093.653846153846</v>
      </c>
      <c r="BT27" s="116">
        <v>34836.300000000003</v>
      </c>
      <c r="BU27" s="121">
        <v>100</v>
      </c>
      <c r="BV27" s="122">
        <f t="shared" si="47"/>
        <v>3265.694</v>
      </c>
      <c r="BW27" s="121">
        <f t="shared" si="4"/>
        <v>34836.300000000003</v>
      </c>
      <c r="BX27" s="120">
        <f t="shared" si="48"/>
        <v>1415134</v>
      </c>
      <c r="BY27" s="121">
        <v>0.354047</v>
      </c>
      <c r="BZ27" s="123">
        <f t="shared" si="49"/>
        <v>501024</v>
      </c>
    </row>
    <row r="28" spans="1:84" ht="20.100000000000001" customHeight="1">
      <c r="A28" s="23">
        <v>19</v>
      </c>
      <c r="B28" s="24">
        <v>80204</v>
      </c>
      <c r="C28" s="25" t="s">
        <v>80</v>
      </c>
      <c r="D28" s="26" t="s">
        <v>80</v>
      </c>
      <c r="E28" s="27">
        <v>1</v>
      </c>
      <c r="F28" s="27">
        <f t="shared" si="30"/>
        <v>3</v>
      </c>
      <c r="G28" s="27">
        <v>1</v>
      </c>
      <c r="H28" s="27">
        <v>4</v>
      </c>
      <c r="I28" s="27"/>
      <c r="J28" s="27">
        <f t="shared" si="31"/>
        <v>0</v>
      </c>
      <c r="K28" s="27"/>
      <c r="L28" s="27"/>
      <c r="M28" s="27"/>
      <c r="N28" s="27">
        <f t="shared" si="32"/>
        <v>0</v>
      </c>
      <c r="O28" s="27"/>
      <c r="P28" s="27"/>
      <c r="Q28" s="27"/>
      <c r="R28" s="27">
        <f t="shared" si="33"/>
        <v>0</v>
      </c>
      <c r="S28" s="27"/>
      <c r="T28" s="27"/>
      <c r="U28" s="27"/>
      <c r="V28" s="27">
        <f t="shared" si="34"/>
        <v>0</v>
      </c>
      <c r="W28" s="27"/>
      <c r="X28" s="27"/>
      <c r="Y28" s="27"/>
      <c r="Z28" s="27">
        <f t="shared" si="35"/>
        <v>0</v>
      </c>
      <c r="AA28" s="27"/>
      <c r="AB28" s="27"/>
      <c r="AC28" s="27"/>
      <c r="AD28" s="27">
        <f t="shared" si="36"/>
        <v>0</v>
      </c>
      <c r="AE28" s="27"/>
      <c r="AF28" s="27"/>
      <c r="AG28" s="27"/>
      <c r="AH28" s="27">
        <f t="shared" si="37"/>
        <v>0</v>
      </c>
      <c r="AI28" s="27"/>
      <c r="AJ28" s="27"/>
      <c r="AK28" s="27"/>
      <c r="AL28" s="27">
        <f t="shared" si="38"/>
        <v>0</v>
      </c>
      <c r="AM28" s="27"/>
      <c r="AN28" s="27"/>
      <c r="AO28" s="27"/>
      <c r="AP28" s="27">
        <f t="shared" si="39"/>
        <v>0</v>
      </c>
      <c r="AQ28" s="27"/>
      <c r="AR28" s="27"/>
      <c r="AS28" s="27"/>
      <c r="AT28" s="27">
        <f t="shared" si="40"/>
        <v>0</v>
      </c>
      <c r="AU28" s="27"/>
      <c r="AV28" s="27"/>
      <c r="AW28" s="27"/>
      <c r="AX28" s="27">
        <f t="shared" si="41"/>
        <v>0</v>
      </c>
      <c r="AY28" s="27"/>
      <c r="AZ28" s="27"/>
      <c r="BA28" s="27"/>
      <c r="BB28" s="27">
        <f t="shared" si="42"/>
        <v>0</v>
      </c>
      <c r="BC28" s="27">
        <f t="shared" si="43"/>
        <v>1</v>
      </c>
      <c r="BD28" s="27">
        <f t="shared" si="44"/>
        <v>3</v>
      </c>
      <c r="BE28" s="27">
        <f t="shared" si="45"/>
        <v>1</v>
      </c>
      <c r="BF28" s="27">
        <f t="shared" si="46"/>
        <v>4</v>
      </c>
      <c r="BG28" s="27">
        <v>922924</v>
      </c>
      <c r="BH28" s="27">
        <v>925000</v>
      </c>
      <c r="BI28" s="27">
        <v>827454</v>
      </c>
      <c r="BJ28" s="29">
        <v>5</v>
      </c>
      <c r="BK28" s="29">
        <v>5</v>
      </c>
      <c r="BL28" s="31">
        <v>5</v>
      </c>
      <c r="BM28" s="116">
        <v>3.7</v>
      </c>
      <c r="BN28" s="117" t="s">
        <v>49</v>
      </c>
      <c r="BO28" s="118">
        <v>704952.08</v>
      </c>
      <c r="BP28" s="117" t="s">
        <v>49</v>
      </c>
      <c r="BQ28" s="119">
        <f>BO28*1.302</f>
        <v>917847.60815999995</v>
      </c>
      <c r="BR28" s="120">
        <f>BO28*1.302-BG28</f>
        <v>-5076.3918400000548</v>
      </c>
      <c r="BS28" s="120">
        <f t="shared" si="3"/>
        <v>15877.299099099097</v>
      </c>
      <c r="BT28" s="116">
        <v>34836.300000000003</v>
      </c>
      <c r="BU28" s="121">
        <v>100</v>
      </c>
      <c r="BV28" s="122">
        <f t="shared" si="47"/>
        <v>1632.847</v>
      </c>
      <c r="BW28" s="121">
        <f t="shared" si="4"/>
        <v>34836.300000000003</v>
      </c>
      <c r="BX28" s="120">
        <f t="shared" si="48"/>
        <v>2013845</v>
      </c>
      <c r="BY28" s="121">
        <v>0.354047</v>
      </c>
      <c r="BZ28" s="123">
        <f t="shared" si="49"/>
        <v>712996</v>
      </c>
    </row>
    <row r="29" spans="1:84" ht="20.100000000000001" customHeight="1">
      <c r="A29" s="23">
        <v>20</v>
      </c>
      <c r="B29" s="24">
        <v>80205</v>
      </c>
      <c r="C29" s="25" t="s">
        <v>81</v>
      </c>
      <c r="D29" s="26" t="s">
        <v>82</v>
      </c>
      <c r="E29" s="27">
        <v>2</v>
      </c>
      <c r="F29" s="27">
        <f t="shared" si="30"/>
        <v>6</v>
      </c>
      <c r="G29" s="27">
        <v>2</v>
      </c>
      <c r="H29" s="27">
        <v>2</v>
      </c>
      <c r="I29" s="27"/>
      <c r="J29" s="27">
        <f t="shared" si="31"/>
        <v>0</v>
      </c>
      <c r="K29" s="27"/>
      <c r="L29" s="27"/>
      <c r="M29" s="27"/>
      <c r="N29" s="27">
        <f t="shared" si="32"/>
        <v>0</v>
      </c>
      <c r="O29" s="27"/>
      <c r="P29" s="27"/>
      <c r="Q29" s="27"/>
      <c r="R29" s="27">
        <f t="shared" si="33"/>
        <v>0</v>
      </c>
      <c r="S29" s="27"/>
      <c r="T29" s="27"/>
      <c r="U29" s="27"/>
      <c r="V29" s="27">
        <f t="shared" si="34"/>
        <v>0</v>
      </c>
      <c r="W29" s="27"/>
      <c r="X29" s="27"/>
      <c r="Y29" s="27"/>
      <c r="Z29" s="27">
        <f t="shared" si="35"/>
        <v>0</v>
      </c>
      <c r="AA29" s="27"/>
      <c r="AB29" s="27"/>
      <c r="AC29" s="27"/>
      <c r="AD29" s="27">
        <f t="shared" si="36"/>
        <v>0</v>
      </c>
      <c r="AE29" s="27"/>
      <c r="AF29" s="27"/>
      <c r="AG29" s="27"/>
      <c r="AH29" s="27">
        <f t="shared" si="37"/>
        <v>0</v>
      </c>
      <c r="AI29" s="27"/>
      <c r="AJ29" s="27"/>
      <c r="AK29" s="27"/>
      <c r="AL29" s="27">
        <f t="shared" si="38"/>
        <v>0</v>
      </c>
      <c r="AM29" s="27"/>
      <c r="AN29" s="27"/>
      <c r="AO29" s="27">
        <v>2</v>
      </c>
      <c r="AP29" s="27">
        <f t="shared" si="39"/>
        <v>2</v>
      </c>
      <c r="AQ29" s="27">
        <v>2</v>
      </c>
      <c r="AR29" s="27">
        <v>0.3</v>
      </c>
      <c r="AS29" s="27"/>
      <c r="AT29" s="27">
        <f t="shared" si="40"/>
        <v>0</v>
      </c>
      <c r="AU29" s="27"/>
      <c r="AV29" s="27"/>
      <c r="AW29" s="27"/>
      <c r="AX29" s="27">
        <f t="shared" si="41"/>
        <v>0</v>
      </c>
      <c r="AY29" s="27"/>
      <c r="AZ29" s="27"/>
      <c r="BA29" s="27"/>
      <c r="BB29" s="27">
        <f t="shared" si="42"/>
        <v>0</v>
      </c>
      <c r="BC29" s="27">
        <f t="shared" si="43"/>
        <v>2</v>
      </c>
      <c r="BD29" s="27">
        <f t="shared" si="44"/>
        <v>8</v>
      </c>
      <c r="BE29" s="27">
        <f t="shared" si="45"/>
        <v>2</v>
      </c>
      <c r="BF29" s="27">
        <f t="shared" si="46"/>
        <v>2.2999999999999998</v>
      </c>
      <c r="BG29" s="27">
        <v>629882.21</v>
      </c>
      <c r="BH29" s="27">
        <v>562000</v>
      </c>
      <c r="BI29" s="27">
        <v>380629</v>
      </c>
      <c r="BJ29" s="29">
        <v>2.2999999999999998</v>
      </c>
      <c r="BK29" s="29">
        <v>2.2999999999999998</v>
      </c>
      <c r="BL29" s="31">
        <v>2.2999999999999998</v>
      </c>
      <c r="BM29" s="116">
        <v>2.1</v>
      </c>
      <c r="BN29" s="117" t="s">
        <v>49</v>
      </c>
      <c r="BO29" s="118">
        <v>431856.98</v>
      </c>
      <c r="BP29" s="117" t="s">
        <v>49</v>
      </c>
      <c r="BQ29" s="119">
        <f>BO29*1.302</f>
        <v>562277.78795999999</v>
      </c>
      <c r="BR29" s="120">
        <f>BO29*1.302-BG29</f>
        <v>-67604.422039999976</v>
      </c>
      <c r="BS29" s="120">
        <f t="shared" si="3"/>
        <v>17137.181746031743</v>
      </c>
      <c r="BT29" s="116">
        <v>34836.300000000003</v>
      </c>
      <c r="BU29" s="121">
        <v>100</v>
      </c>
      <c r="BV29" s="122">
        <f t="shared" si="47"/>
        <v>4354.259</v>
      </c>
      <c r="BW29" s="121">
        <f t="shared" si="4"/>
        <v>34836.300000000003</v>
      </c>
      <c r="BX29" s="120">
        <f t="shared" si="48"/>
        <v>1142993</v>
      </c>
      <c r="BY29" s="121">
        <v>0.354047</v>
      </c>
      <c r="BZ29" s="123">
        <f t="shared" si="49"/>
        <v>404673</v>
      </c>
    </row>
    <row r="30" spans="1:84" ht="20.100000000000001" customHeight="1">
      <c r="A30" s="23">
        <v>21</v>
      </c>
      <c r="B30" s="24">
        <v>80206</v>
      </c>
      <c r="C30" s="25" t="s">
        <v>83</v>
      </c>
      <c r="D30" s="26" t="s">
        <v>83</v>
      </c>
      <c r="E30" s="27">
        <v>1</v>
      </c>
      <c r="F30" s="27">
        <f t="shared" si="30"/>
        <v>3</v>
      </c>
      <c r="G30" s="27">
        <v>1</v>
      </c>
      <c r="H30" s="27">
        <v>2.7</v>
      </c>
      <c r="I30" s="27"/>
      <c r="J30" s="27">
        <f t="shared" si="31"/>
        <v>0</v>
      </c>
      <c r="K30" s="27"/>
      <c r="L30" s="27"/>
      <c r="M30" s="27"/>
      <c r="N30" s="27">
        <f t="shared" si="32"/>
        <v>0</v>
      </c>
      <c r="O30" s="27"/>
      <c r="P30" s="27"/>
      <c r="Q30" s="27"/>
      <c r="R30" s="27">
        <f t="shared" si="33"/>
        <v>0</v>
      </c>
      <c r="S30" s="27"/>
      <c r="T30" s="27"/>
      <c r="U30" s="27"/>
      <c r="V30" s="27">
        <f t="shared" si="34"/>
        <v>0</v>
      </c>
      <c r="W30" s="27"/>
      <c r="X30" s="27"/>
      <c r="Y30" s="27"/>
      <c r="Z30" s="27">
        <f t="shared" si="35"/>
        <v>0</v>
      </c>
      <c r="AA30" s="27"/>
      <c r="AB30" s="27"/>
      <c r="AC30" s="27"/>
      <c r="AD30" s="27">
        <f t="shared" si="36"/>
        <v>0</v>
      </c>
      <c r="AE30" s="27"/>
      <c r="AF30" s="27"/>
      <c r="AG30" s="27"/>
      <c r="AH30" s="27">
        <f t="shared" si="37"/>
        <v>0</v>
      </c>
      <c r="AI30" s="27"/>
      <c r="AJ30" s="27"/>
      <c r="AK30" s="27"/>
      <c r="AL30" s="27">
        <f t="shared" si="38"/>
        <v>0</v>
      </c>
      <c r="AM30" s="27"/>
      <c r="AN30" s="27"/>
      <c r="AO30" s="27"/>
      <c r="AP30" s="27">
        <f t="shared" si="39"/>
        <v>0</v>
      </c>
      <c r="AQ30" s="27"/>
      <c r="AR30" s="27"/>
      <c r="AS30" s="27"/>
      <c r="AT30" s="27">
        <f t="shared" si="40"/>
        <v>0</v>
      </c>
      <c r="AU30" s="27"/>
      <c r="AV30" s="27"/>
      <c r="AW30" s="27"/>
      <c r="AX30" s="27">
        <f t="shared" si="41"/>
        <v>0</v>
      </c>
      <c r="AY30" s="27"/>
      <c r="AZ30" s="27"/>
      <c r="BA30" s="27"/>
      <c r="BB30" s="27">
        <f t="shared" si="42"/>
        <v>0</v>
      </c>
      <c r="BC30" s="27">
        <f t="shared" si="43"/>
        <v>1</v>
      </c>
      <c r="BD30" s="27">
        <f t="shared" si="44"/>
        <v>3</v>
      </c>
      <c r="BE30" s="27">
        <f t="shared" si="45"/>
        <v>1</v>
      </c>
      <c r="BF30" s="27">
        <f t="shared" si="46"/>
        <v>2.7</v>
      </c>
      <c r="BG30" s="27">
        <v>818928</v>
      </c>
      <c r="BH30" s="27">
        <v>489000</v>
      </c>
      <c r="BI30" s="27">
        <v>446825</v>
      </c>
      <c r="BJ30" s="29">
        <v>2.6</v>
      </c>
      <c r="BK30" s="29">
        <v>2.7</v>
      </c>
      <c r="BL30" s="31">
        <v>2.7</v>
      </c>
      <c r="BM30" s="116">
        <v>2.2999999999999998</v>
      </c>
      <c r="BN30" s="117" t="s">
        <v>49</v>
      </c>
      <c r="BO30" s="118">
        <v>507782.64</v>
      </c>
      <c r="BP30" s="117" t="s">
        <v>49</v>
      </c>
      <c r="BQ30" s="119">
        <f>BO30*1.302</f>
        <v>661132.99728000001</v>
      </c>
      <c r="BR30" s="120">
        <f>BO30*1.302-BG30</f>
        <v>-157795.00271999999</v>
      </c>
      <c r="BS30" s="120">
        <f t="shared" si="3"/>
        <v>18397.921739130437</v>
      </c>
      <c r="BT30" s="116">
        <v>34836.300000000003</v>
      </c>
      <c r="BU30" s="121">
        <v>100</v>
      </c>
      <c r="BV30" s="122">
        <f t="shared" si="47"/>
        <v>1632.847</v>
      </c>
      <c r="BW30" s="121">
        <f t="shared" si="4"/>
        <v>34836.300000000003</v>
      </c>
      <c r="BX30" s="120">
        <f t="shared" si="48"/>
        <v>1251849</v>
      </c>
      <c r="BY30" s="121">
        <v>0.354047</v>
      </c>
      <c r="BZ30" s="123">
        <f t="shared" si="49"/>
        <v>443213</v>
      </c>
    </row>
    <row r="31" spans="1:84" ht="20.100000000000001" customHeight="1">
      <c r="A31" s="23">
        <v>22</v>
      </c>
      <c r="B31" s="24">
        <v>80207</v>
      </c>
      <c r="C31" s="25" t="s">
        <v>84</v>
      </c>
      <c r="D31" s="26" t="s">
        <v>85</v>
      </c>
      <c r="E31" s="27">
        <v>1</v>
      </c>
      <c r="F31" s="27">
        <f t="shared" si="30"/>
        <v>3</v>
      </c>
      <c r="G31" s="27">
        <v>1</v>
      </c>
      <c r="H31" s="27">
        <v>2.2000000000000002</v>
      </c>
      <c r="I31" s="27"/>
      <c r="J31" s="27">
        <f t="shared" si="31"/>
        <v>0</v>
      </c>
      <c r="K31" s="27"/>
      <c r="L31" s="27"/>
      <c r="M31" s="27"/>
      <c r="N31" s="27">
        <f t="shared" si="32"/>
        <v>0</v>
      </c>
      <c r="O31" s="27"/>
      <c r="P31" s="27"/>
      <c r="Q31" s="27"/>
      <c r="R31" s="27">
        <f t="shared" si="33"/>
        <v>0</v>
      </c>
      <c r="S31" s="27"/>
      <c r="T31" s="27"/>
      <c r="U31" s="27"/>
      <c r="V31" s="27">
        <f t="shared" si="34"/>
        <v>0</v>
      </c>
      <c r="W31" s="27"/>
      <c r="X31" s="27"/>
      <c r="Y31" s="27"/>
      <c r="Z31" s="27">
        <f t="shared" si="35"/>
        <v>0</v>
      </c>
      <c r="AA31" s="27"/>
      <c r="AB31" s="27"/>
      <c r="AC31" s="27"/>
      <c r="AD31" s="27">
        <f t="shared" si="36"/>
        <v>0</v>
      </c>
      <c r="AE31" s="27"/>
      <c r="AF31" s="27"/>
      <c r="AG31" s="27"/>
      <c r="AH31" s="27">
        <f t="shared" si="37"/>
        <v>0</v>
      </c>
      <c r="AI31" s="27"/>
      <c r="AJ31" s="27"/>
      <c r="AK31" s="27"/>
      <c r="AL31" s="27">
        <f t="shared" si="38"/>
        <v>0</v>
      </c>
      <c r="AM31" s="27"/>
      <c r="AN31" s="27"/>
      <c r="AO31" s="27">
        <v>2</v>
      </c>
      <c r="AP31" s="27">
        <f t="shared" si="39"/>
        <v>2</v>
      </c>
      <c r="AQ31" s="27">
        <v>2</v>
      </c>
      <c r="AR31" s="27">
        <v>1.2</v>
      </c>
      <c r="AS31" s="27"/>
      <c r="AT31" s="27">
        <f t="shared" si="40"/>
        <v>0</v>
      </c>
      <c r="AU31" s="27"/>
      <c r="AV31" s="27"/>
      <c r="AW31" s="27"/>
      <c r="AX31" s="27">
        <f t="shared" si="41"/>
        <v>0</v>
      </c>
      <c r="AY31" s="27"/>
      <c r="AZ31" s="27"/>
      <c r="BA31" s="27"/>
      <c r="BB31" s="27">
        <f t="shared" si="42"/>
        <v>0</v>
      </c>
      <c r="BC31" s="27">
        <f t="shared" si="43"/>
        <v>1</v>
      </c>
      <c r="BD31" s="27">
        <f t="shared" si="44"/>
        <v>5</v>
      </c>
      <c r="BE31" s="27">
        <f t="shared" si="45"/>
        <v>1</v>
      </c>
      <c r="BF31" s="27">
        <f t="shared" si="46"/>
        <v>3.4000000000000004</v>
      </c>
      <c r="BG31" s="27">
        <v>858059.62</v>
      </c>
      <c r="BH31" s="27">
        <v>671200</v>
      </c>
      <c r="BI31" s="27">
        <v>496473</v>
      </c>
      <c r="BJ31" s="29">
        <v>3</v>
      </c>
      <c r="BK31" s="29">
        <v>3</v>
      </c>
      <c r="BL31" s="31">
        <v>3</v>
      </c>
      <c r="BM31" s="116">
        <v>2.9</v>
      </c>
      <c r="BN31" s="118">
        <v>0.5</v>
      </c>
      <c r="BO31" s="118">
        <v>612918.93999999994</v>
      </c>
      <c r="BP31" s="118">
        <v>48924</v>
      </c>
      <c r="BQ31" s="119">
        <f>(BO31+BP31)*1.302</f>
        <v>861719.50787999993</v>
      </c>
      <c r="BR31" s="120">
        <f>(BO31+BP31)*1.302-BG31</f>
        <v>3659.8878799999366</v>
      </c>
      <c r="BS31" s="120">
        <f t="shared" si="3"/>
        <v>17612.613218390801</v>
      </c>
      <c r="BT31" s="116">
        <v>34836.300000000003</v>
      </c>
      <c r="BU31" s="121">
        <v>100</v>
      </c>
      <c r="BV31" s="122">
        <f t="shared" si="47"/>
        <v>2721.4119999999998</v>
      </c>
      <c r="BW31" s="121">
        <f t="shared" si="4"/>
        <v>34836.300000000003</v>
      </c>
      <c r="BX31" s="120">
        <f t="shared" si="48"/>
        <v>1578419</v>
      </c>
      <c r="BY31" s="121">
        <v>0.354047</v>
      </c>
      <c r="BZ31" s="123">
        <f t="shared" si="49"/>
        <v>558835</v>
      </c>
    </row>
    <row r="32" spans="1:84" ht="20.100000000000001" customHeight="1">
      <c r="A32" s="23">
        <v>23</v>
      </c>
      <c r="B32" s="24">
        <v>80208</v>
      </c>
      <c r="C32" s="25" t="s">
        <v>86</v>
      </c>
      <c r="D32" s="26" t="s">
        <v>87</v>
      </c>
      <c r="E32" s="27">
        <v>1</v>
      </c>
      <c r="F32" s="27">
        <f t="shared" si="30"/>
        <v>3</v>
      </c>
      <c r="G32" s="27">
        <v>1</v>
      </c>
      <c r="H32" s="27">
        <v>2.0499999999999998</v>
      </c>
      <c r="I32" s="27"/>
      <c r="J32" s="27">
        <f t="shared" si="31"/>
        <v>0</v>
      </c>
      <c r="K32" s="27"/>
      <c r="L32" s="27"/>
      <c r="M32" s="27"/>
      <c r="N32" s="27">
        <f t="shared" si="32"/>
        <v>0</v>
      </c>
      <c r="O32" s="27"/>
      <c r="P32" s="27"/>
      <c r="Q32" s="27"/>
      <c r="R32" s="27">
        <f t="shared" si="33"/>
        <v>0</v>
      </c>
      <c r="S32" s="27"/>
      <c r="T32" s="27"/>
      <c r="U32" s="27"/>
      <c r="V32" s="27">
        <f t="shared" si="34"/>
        <v>0</v>
      </c>
      <c r="W32" s="27"/>
      <c r="X32" s="27"/>
      <c r="Y32" s="27"/>
      <c r="Z32" s="27">
        <f t="shared" si="35"/>
        <v>0</v>
      </c>
      <c r="AA32" s="27"/>
      <c r="AB32" s="27"/>
      <c r="AC32" s="27"/>
      <c r="AD32" s="27">
        <f t="shared" si="36"/>
        <v>0</v>
      </c>
      <c r="AE32" s="27"/>
      <c r="AF32" s="27"/>
      <c r="AG32" s="27"/>
      <c r="AH32" s="27">
        <f t="shared" si="37"/>
        <v>0</v>
      </c>
      <c r="AI32" s="27"/>
      <c r="AJ32" s="27"/>
      <c r="AK32" s="27"/>
      <c r="AL32" s="27">
        <f t="shared" si="38"/>
        <v>0</v>
      </c>
      <c r="AM32" s="27"/>
      <c r="AN32" s="27"/>
      <c r="AO32" s="27">
        <v>2</v>
      </c>
      <c r="AP32" s="27">
        <f t="shared" si="39"/>
        <v>2</v>
      </c>
      <c r="AQ32" s="27">
        <v>2</v>
      </c>
      <c r="AR32" s="27">
        <v>0.75</v>
      </c>
      <c r="AS32" s="27"/>
      <c r="AT32" s="27">
        <f t="shared" si="40"/>
        <v>0</v>
      </c>
      <c r="AU32" s="27"/>
      <c r="AV32" s="27"/>
      <c r="AW32" s="27"/>
      <c r="AX32" s="27">
        <f t="shared" si="41"/>
        <v>0</v>
      </c>
      <c r="AY32" s="27"/>
      <c r="AZ32" s="27"/>
      <c r="BA32" s="27"/>
      <c r="BB32" s="27">
        <f t="shared" si="42"/>
        <v>0</v>
      </c>
      <c r="BC32" s="27">
        <f t="shared" si="43"/>
        <v>1</v>
      </c>
      <c r="BD32" s="27">
        <f t="shared" si="44"/>
        <v>5</v>
      </c>
      <c r="BE32" s="27">
        <f t="shared" si="45"/>
        <v>1</v>
      </c>
      <c r="BF32" s="27">
        <f t="shared" si="46"/>
        <v>2.8</v>
      </c>
      <c r="BG32" s="27">
        <v>734402.54</v>
      </c>
      <c r="BH32" s="27">
        <v>414036</v>
      </c>
      <c r="BI32" s="27">
        <v>397178</v>
      </c>
      <c r="BJ32" s="29">
        <v>2.4</v>
      </c>
      <c r="BK32" s="29">
        <v>2.2999999999999998</v>
      </c>
      <c r="BL32" s="31">
        <v>2.4</v>
      </c>
      <c r="BM32" s="116">
        <v>1.6</v>
      </c>
      <c r="BN32" s="117" t="s">
        <v>49</v>
      </c>
      <c r="BO32" s="118">
        <v>564125.04</v>
      </c>
      <c r="BP32" s="117" t="s">
        <v>49</v>
      </c>
      <c r="BQ32" s="119">
        <f>BO32*1.302</f>
        <v>734490.80208000005</v>
      </c>
      <c r="BR32" s="120">
        <f>BO32*1.302-BG32</f>
        <v>88.262080000014976</v>
      </c>
      <c r="BS32" s="120">
        <f t="shared" si="3"/>
        <v>29381.512500000001</v>
      </c>
      <c r="BT32" s="116">
        <v>34836.300000000003</v>
      </c>
      <c r="BU32" s="121">
        <v>100</v>
      </c>
      <c r="BV32" s="122">
        <f t="shared" si="47"/>
        <v>2721.4119999999998</v>
      </c>
      <c r="BW32" s="121">
        <f t="shared" si="4"/>
        <v>34836.300000000003</v>
      </c>
      <c r="BX32" s="120">
        <f t="shared" si="48"/>
        <v>870852</v>
      </c>
      <c r="BY32" s="121">
        <v>0.354047</v>
      </c>
      <c r="BZ32" s="123">
        <f t="shared" si="49"/>
        <v>308323</v>
      </c>
    </row>
    <row r="33" spans="1:84" s="22" customFormat="1" ht="25.5" customHeight="1">
      <c r="A33" s="16"/>
      <c r="B33" s="17"/>
      <c r="C33" s="32" t="s">
        <v>88</v>
      </c>
      <c r="D33" s="33" t="s">
        <v>89</v>
      </c>
      <c r="E33" s="34">
        <f t="shared" ref="E33:AJ33" si="50">SUM(E34:E46)</f>
        <v>8</v>
      </c>
      <c r="F33" s="34">
        <f t="shared" si="50"/>
        <v>24</v>
      </c>
      <c r="G33" s="34">
        <f t="shared" si="50"/>
        <v>8</v>
      </c>
      <c r="H33" s="34">
        <f t="shared" si="50"/>
        <v>11.6</v>
      </c>
      <c r="I33" s="34">
        <f t="shared" si="50"/>
        <v>1</v>
      </c>
      <c r="J33" s="34">
        <f t="shared" si="50"/>
        <v>3</v>
      </c>
      <c r="K33" s="34">
        <f t="shared" si="50"/>
        <v>1</v>
      </c>
      <c r="L33" s="34">
        <f t="shared" si="50"/>
        <v>7.9</v>
      </c>
      <c r="M33" s="34">
        <f t="shared" si="50"/>
        <v>7</v>
      </c>
      <c r="N33" s="34">
        <f t="shared" si="50"/>
        <v>14</v>
      </c>
      <c r="O33" s="34">
        <f t="shared" si="50"/>
        <v>7</v>
      </c>
      <c r="P33" s="34">
        <f t="shared" si="50"/>
        <v>9.85</v>
      </c>
      <c r="Q33" s="34">
        <f t="shared" si="50"/>
        <v>0</v>
      </c>
      <c r="R33" s="34">
        <f t="shared" si="50"/>
        <v>0</v>
      </c>
      <c r="S33" s="34">
        <f t="shared" si="50"/>
        <v>0</v>
      </c>
      <c r="T33" s="34">
        <f t="shared" si="50"/>
        <v>0</v>
      </c>
      <c r="U33" s="34">
        <f t="shared" si="50"/>
        <v>0</v>
      </c>
      <c r="V33" s="34">
        <f t="shared" si="50"/>
        <v>0</v>
      </c>
      <c r="W33" s="34">
        <f t="shared" si="50"/>
        <v>0</v>
      </c>
      <c r="X33" s="34">
        <f t="shared" si="50"/>
        <v>0</v>
      </c>
      <c r="Y33" s="34">
        <f t="shared" si="50"/>
        <v>1</v>
      </c>
      <c r="Z33" s="34">
        <f t="shared" si="50"/>
        <v>1</v>
      </c>
      <c r="AA33" s="34">
        <f t="shared" si="50"/>
        <v>1</v>
      </c>
      <c r="AB33" s="34">
        <f t="shared" si="50"/>
        <v>0.5</v>
      </c>
      <c r="AC33" s="34">
        <f t="shared" si="50"/>
        <v>0</v>
      </c>
      <c r="AD33" s="34">
        <f t="shared" si="50"/>
        <v>0</v>
      </c>
      <c r="AE33" s="34">
        <f t="shared" si="50"/>
        <v>0</v>
      </c>
      <c r="AF33" s="34">
        <f t="shared" si="50"/>
        <v>0</v>
      </c>
      <c r="AG33" s="34">
        <f t="shared" si="50"/>
        <v>0</v>
      </c>
      <c r="AH33" s="34">
        <f t="shared" si="50"/>
        <v>0</v>
      </c>
      <c r="AI33" s="34">
        <f t="shared" si="50"/>
        <v>0</v>
      </c>
      <c r="AJ33" s="34">
        <f t="shared" si="50"/>
        <v>0</v>
      </c>
      <c r="AK33" s="34">
        <f t="shared" ref="AK33:BP33" si="51">SUM(AK34:AK46)</f>
        <v>0</v>
      </c>
      <c r="AL33" s="34">
        <f t="shared" si="51"/>
        <v>0</v>
      </c>
      <c r="AM33" s="34">
        <f t="shared" si="51"/>
        <v>0</v>
      </c>
      <c r="AN33" s="34">
        <f t="shared" si="51"/>
        <v>0</v>
      </c>
      <c r="AO33" s="34">
        <f t="shared" si="51"/>
        <v>0</v>
      </c>
      <c r="AP33" s="34">
        <f t="shared" si="51"/>
        <v>0</v>
      </c>
      <c r="AQ33" s="34">
        <f t="shared" si="51"/>
        <v>0</v>
      </c>
      <c r="AR33" s="34">
        <f t="shared" si="51"/>
        <v>0</v>
      </c>
      <c r="AS33" s="34">
        <f t="shared" si="51"/>
        <v>0</v>
      </c>
      <c r="AT33" s="34">
        <f t="shared" si="51"/>
        <v>0</v>
      </c>
      <c r="AU33" s="34">
        <f t="shared" si="51"/>
        <v>0</v>
      </c>
      <c r="AV33" s="34">
        <f t="shared" si="51"/>
        <v>0</v>
      </c>
      <c r="AW33" s="34">
        <f t="shared" si="51"/>
        <v>2</v>
      </c>
      <c r="AX33" s="34">
        <f t="shared" si="51"/>
        <v>2</v>
      </c>
      <c r="AY33" s="34">
        <f t="shared" si="51"/>
        <v>2</v>
      </c>
      <c r="AZ33" s="34">
        <f t="shared" si="51"/>
        <v>1.85</v>
      </c>
      <c r="BA33" s="34">
        <f t="shared" si="51"/>
        <v>0</v>
      </c>
      <c r="BB33" s="34">
        <f t="shared" si="51"/>
        <v>0</v>
      </c>
      <c r="BC33" s="34">
        <f t="shared" si="51"/>
        <v>18</v>
      </c>
      <c r="BD33" s="34">
        <f t="shared" si="51"/>
        <v>44</v>
      </c>
      <c r="BE33" s="34">
        <f t="shared" si="51"/>
        <v>18</v>
      </c>
      <c r="BF33" s="34">
        <f t="shared" si="51"/>
        <v>31.7</v>
      </c>
      <c r="BG33" s="34">
        <f t="shared" si="51"/>
        <v>8434087.3499999996</v>
      </c>
      <c r="BH33" s="34">
        <f t="shared" si="51"/>
        <v>8828712</v>
      </c>
      <c r="BI33" s="35">
        <f t="shared" si="51"/>
        <v>4584095</v>
      </c>
      <c r="BJ33" s="35">
        <f t="shared" si="51"/>
        <v>25.750000000000004</v>
      </c>
      <c r="BK33" s="35">
        <f t="shared" si="51"/>
        <v>26.7</v>
      </c>
      <c r="BL33" s="35">
        <f t="shared" si="51"/>
        <v>27.7</v>
      </c>
      <c r="BM33" s="124">
        <f t="shared" si="51"/>
        <v>28.650000000000002</v>
      </c>
      <c r="BN33" s="124">
        <f t="shared" si="51"/>
        <v>3.81</v>
      </c>
      <c r="BO33" s="124">
        <f t="shared" si="51"/>
        <v>7912965.3600000003</v>
      </c>
      <c r="BP33" s="124">
        <f t="shared" si="51"/>
        <v>806936.05999999994</v>
      </c>
      <c r="BQ33" s="124">
        <f t="shared" ref="BQ33:BR33" si="52">SUM(BQ34:BQ46)</f>
        <v>11353311.648840003</v>
      </c>
      <c r="BR33" s="124">
        <f t="shared" si="52"/>
        <v>2919224.2988400003</v>
      </c>
      <c r="BS33" s="114">
        <f t="shared" si="3"/>
        <v>23016.187783595113</v>
      </c>
      <c r="BT33" s="138">
        <v>34836.300000000003</v>
      </c>
      <c r="BU33" s="113">
        <v>100</v>
      </c>
      <c r="BV33" s="124">
        <f>SUM(BV34:BV46)</f>
        <v>23948.424000000006</v>
      </c>
      <c r="BW33" s="113">
        <f t="shared" si="4"/>
        <v>34836.300000000003</v>
      </c>
      <c r="BX33" s="138">
        <f>SUM(BX34:BX46)</f>
        <v>15593689</v>
      </c>
      <c r="BY33" s="121">
        <v>0.354047</v>
      </c>
      <c r="BZ33" s="115">
        <f>BZ35+BZ36+BZ37+BZ38+BZ39+BZ40+BZ41+BZ42+BZ43+BZ44+BZ45+BZ46</f>
        <v>5520898</v>
      </c>
      <c r="CA33" s="103"/>
      <c r="CB33" s="103"/>
      <c r="CC33" s="103"/>
      <c r="CD33" s="103"/>
      <c r="CE33" s="103"/>
      <c r="CF33" s="103"/>
    </row>
    <row r="34" spans="1:84" ht="21.75" hidden="1" customHeight="1">
      <c r="A34" s="23"/>
      <c r="B34" s="36"/>
      <c r="C34" s="25"/>
      <c r="D34" s="26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37"/>
      <c r="BK34" s="37"/>
      <c r="BL34" s="31"/>
      <c r="BM34" s="125"/>
      <c r="BN34" s="126"/>
      <c r="BO34" s="127"/>
      <c r="BP34" s="126"/>
      <c r="BQ34" s="128"/>
      <c r="BR34" s="114"/>
      <c r="BS34" s="114"/>
      <c r="BT34" s="138">
        <v>34836.300000000003</v>
      </c>
      <c r="BU34" s="113"/>
      <c r="BV34" s="129"/>
      <c r="BW34" s="113"/>
      <c r="BX34" s="114"/>
      <c r="BY34" s="121">
        <v>0.354047</v>
      </c>
      <c r="BZ34" s="130"/>
    </row>
    <row r="35" spans="1:84" ht="20.100000000000001" customHeight="1">
      <c r="A35" s="23">
        <v>26</v>
      </c>
      <c r="B35" s="36">
        <v>80303</v>
      </c>
      <c r="C35" s="25" t="s">
        <v>90</v>
      </c>
      <c r="D35" s="26" t="s">
        <v>91</v>
      </c>
      <c r="E35" s="27"/>
      <c r="F35" s="27">
        <f t="shared" ref="F35:F46" si="53">E35*3</f>
        <v>0</v>
      </c>
      <c r="G35" s="27"/>
      <c r="H35" s="27"/>
      <c r="I35" s="27">
        <v>1</v>
      </c>
      <c r="J35" s="27">
        <f t="shared" ref="J35:J46" si="54">I35*3</f>
        <v>3</v>
      </c>
      <c r="K35" s="27">
        <v>1</v>
      </c>
      <c r="L35" s="27">
        <v>7.9</v>
      </c>
      <c r="M35" s="27"/>
      <c r="N35" s="27">
        <f t="shared" ref="N35:N46" si="55">M35*2</f>
        <v>0</v>
      </c>
      <c r="O35" s="27"/>
      <c r="P35" s="27"/>
      <c r="Q35" s="27"/>
      <c r="R35" s="27">
        <f t="shared" ref="R35:R46" si="56">Q35*1.5</f>
        <v>0</v>
      </c>
      <c r="S35" s="27"/>
      <c r="T35" s="27"/>
      <c r="U35" s="27"/>
      <c r="V35" s="27">
        <f t="shared" ref="V35:V46" si="57">U35*1</f>
        <v>0</v>
      </c>
      <c r="W35" s="27"/>
      <c r="X35" s="27"/>
      <c r="Y35" s="27"/>
      <c r="Z35" s="27">
        <f t="shared" ref="Z35:Z46" si="58">Y35*1</f>
        <v>0</v>
      </c>
      <c r="AA35" s="27"/>
      <c r="AB35" s="27"/>
      <c r="AC35" s="27"/>
      <c r="AD35" s="27">
        <f t="shared" ref="AD35:AD46" si="59">AC35*1</f>
        <v>0</v>
      </c>
      <c r="AE35" s="27"/>
      <c r="AF35" s="27"/>
      <c r="AG35" s="27"/>
      <c r="AH35" s="27">
        <f t="shared" ref="AH35:AH46" si="60">AG35*1</f>
        <v>0</v>
      </c>
      <c r="AI35" s="27"/>
      <c r="AJ35" s="27"/>
      <c r="AK35" s="27"/>
      <c r="AL35" s="27">
        <f t="shared" ref="AL35:AL46" si="61">AK35*1</f>
        <v>0</v>
      </c>
      <c r="AM35" s="27"/>
      <c r="AN35" s="27"/>
      <c r="AO35" s="27"/>
      <c r="AP35" s="27">
        <f t="shared" ref="AP35:AP46" si="62">AO35*1</f>
        <v>0</v>
      </c>
      <c r="AQ35" s="27"/>
      <c r="AR35" s="27"/>
      <c r="AS35" s="27"/>
      <c r="AT35" s="27">
        <f t="shared" ref="AT35:AT46" si="63">AS35*1</f>
        <v>0</v>
      </c>
      <c r="AU35" s="27"/>
      <c r="AV35" s="27"/>
      <c r="AW35" s="27">
        <v>2</v>
      </c>
      <c r="AX35" s="27">
        <f t="shared" ref="AX35:AX46" si="64">AW35*1</f>
        <v>2</v>
      </c>
      <c r="AY35" s="27">
        <v>2</v>
      </c>
      <c r="AZ35" s="27">
        <v>1.85</v>
      </c>
      <c r="BA35" s="27"/>
      <c r="BB35" s="27">
        <f t="shared" ref="BB35:BB46" si="65">BA35*0.75</f>
        <v>0</v>
      </c>
      <c r="BC35" s="27">
        <f t="shared" ref="BC35:BC46" si="66">E35+I35+M35+U35+AC35+AK35+AW35</f>
        <v>3</v>
      </c>
      <c r="BD35" s="27">
        <f t="shared" ref="BD35:BD46" si="67">F35+J35+N35+R35+V35+Z35+AD35+AH35+AL35+AP35+AT35+AX35+BB35</f>
        <v>5</v>
      </c>
      <c r="BE35" s="27">
        <f t="shared" ref="BE35:BE46" si="68">G35+K35+O35+W35+AE35+AM35+AY35</f>
        <v>3</v>
      </c>
      <c r="BF35" s="27">
        <f t="shared" ref="BF35:BF46" si="69">H35+L35+P35+T35+X35+AB35+AF35+AJ35+AN35+AR35+AV35+AZ35</f>
        <v>9.75</v>
      </c>
      <c r="BG35" s="27">
        <v>2437926</v>
      </c>
      <c r="BH35" s="27">
        <v>2750000</v>
      </c>
      <c r="BI35" s="27">
        <v>1348750</v>
      </c>
      <c r="BJ35" s="29">
        <v>8.1</v>
      </c>
      <c r="BK35" s="29">
        <v>8.5</v>
      </c>
      <c r="BL35" s="31">
        <v>8.5</v>
      </c>
      <c r="BM35" s="116">
        <v>8.6999999999999993</v>
      </c>
      <c r="BN35" s="127">
        <v>1.26</v>
      </c>
      <c r="BO35" s="127">
        <v>1540440.98</v>
      </c>
      <c r="BP35" s="127">
        <v>332006.46999999997</v>
      </c>
      <c r="BQ35" s="128">
        <f t="shared" ref="BQ35:BQ46" si="70">(BO35+BP35)*1.302</f>
        <v>2437926.5799000002</v>
      </c>
      <c r="BR35" s="114">
        <f t="shared" ref="BR35:BR46" si="71">(BO35+BP35)*1.302-BG35</f>
        <v>0.57990000024437904</v>
      </c>
      <c r="BS35" s="114">
        <f t="shared" ref="BS35:BS46" si="72">BO35/BM35/12</f>
        <v>14755.181800766286</v>
      </c>
      <c r="BT35" s="116">
        <v>34836.300000000003</v>
      </c>
      <c r="BU35" s="121">
        <v>100</v>
      </c>
      <c r="BV35" s="122">
        <f t="shared" ref="BV35:BV46" si="73">ROUND((BD35*BT35*BU35/100*12)*1.302/1000,3)</f>
        <v>2721.4119999999998</v>
      </c>
      <c r="BW35" s="121">
        <f t="shared" ref="BW35:BW46" si="74">BT35</f>
        <v>34836.300000000003</v>
      </c>
      <c r="BX35" s="120">
        <f t="shared" ref="BX35:BX46" si="75">ROUND((BM35*BT35*BU35/100*12)*1.302,0)</f>
        <v>4735256</v>
      </c>
      <c r="BY35" s="121">
        <v>0.354047</v>
      </c>
      <c r="BZ35" s="123">
        <v>1676504</v>
      </c>
    </row>
    <row r="36" spans="1:84" ht="20.100000000000001" customHeight="1">
      <c r="A36" s="23">
        <v>27</v>
      </c>
      <c r="B36" s="24">
        <v>80304</v>
      </c>
      <c r="C36" s="25" t="s">
        <v>92</v>
      </c>
      <c r="D36" s="26" t="s">
        <v>93</v>
      </c>
      <c r="E36" s="27"/>
      <c r="F36" s="27">
        <f t="shared" si="53"/>
        <v>0</v>
      </c>
      <c r="G36" s="27"/>
      <c r="H36" s="27"/>
      <c r="I36" s="27"/>
      <c r="J36" s="27">
        <f t="shared" si="54"/>
        <v>0</v>
      </c>
      <c r="K36" s="27"/>
      <c r="L36" s="27"/>
      <c r="M36" s="27">
        <v>1</v>
      </c>
      <c r="N36" s="27">
        <f t="shared" si="55"/>
        <v>2</v>
      </c>
      <c r="O36" s="27">
        <v>1</v>
      </c>
      <c r="P36" s="27">
        <v>1</v>
      </c>
      <c r="Q36" s="27"/>
      <c r="R36" s="27">
        <f t="shared" si="56"/>
        <v>0</v>
      </c>
      <c r="S36" s="27"/>
      <c r="T36" s="27"/>
      <c r="U36" s="27"/>
      <c r="V36" s="27">
        <f t="shared" si="57"/>
        <v>0</v>
      </c>
      <c r="W36" s="27"/>
      <c r="X36" s="27"/>
      <c r="Y36" s="27"/>
      <c r="Z36" s="27">
        <f t="shared" si="58"/>
        <v>0</v>
      </c>
      <c r="AA36" s="27"/>
      <c r="AB36" s="27"/>
      <c r="AC36" s="27"/>
      <c r="AD36" s="27">
        <f t="shared" si="59"/>
        <v>0</v>
      </c>
      <c r="AE36" s="27"/>
      <c r="AF36" s="27"/>
      <c r="AG36" s="27"/>
      <c r="AH36" s="27">
        <f t="shared" si="60"/>
        <v>0</v>
      </c>
      <c r="AI36" s="27"/>
      <c r="AJ36" s="27"/>
      <c r="AK36" s="27"/>
      <c r="AL36" s="27">
        <f t="shared" si="61"/>
        <v>0</v>
      </c>
      <c r="AM36" s="27"/>
      <c r="AN36" s="27"/>
      <c r="AO36" s="27"/>
      <c r="AP36" s="27">
        <f t="shared" si="62"/>
        <v>0</v>
      </c>
      <c r="AQ36" s="27"/>
      <c r="AR36" s="27"/>
      <c r="AS36" s="27"/>
      <c r="AT36" s="27">
        <f t="shared" si="63"/>
        <v>0</v>
      </c>
      <c r="AU36" s="27"/>
      <c r="AV36" s="27"/>
      <c r="AW36" s="27"/>
      <c r="AX36" s="27">
        <f t="shared" si="64"/>
        <v>0</v>
      </c>
      <c r="AY36" s="27"/>
      <c r="AZ36" s="27"/>
      <c r="BA36" s="27"/>
      <c r="BB36" s="27">
        <f t="shared" si="65"/>
        <v>0</v>
      </c>
      <c r="BC36" s="27">
        <f t="shared" si="66"/>
        <v>1</v>
      </c>
      <c r="BD36" s="27">
        <f t="shared" si="67"/>
        <v>2</v>
      </c>
      <c r="BE36" s="27">
        <f t="shared" si="68"/>
        <v>1</v>
      </c>
      <c r="BF36" s="27">
        <f t="shared" si="69"/>
        <v>1</v>
      </c>
      <c r="BG36" s="27">
        <v>154760</v>
      </c>
      <c r="BH36" s="27">
        <v>259000</v>
      </c>
      <c r="BI36" s="27">
        <v>82745</v>
      </c>
      <c r="BJ36" s="29">
        <v>0.5</v>
      </c>
      <c r="BK36" s="29">
        <v>0.5</v>
      </c>
      <c r="BL36" s="31">
        <v>0.5</v>
      </c>
      <c r="BM36" s="116">
        <v>0.6</v>
      </c>
      <c r="BN36" s="126" t="s">
        <v>49</v>
      </c>
      <c r="BO36" s="127">
        <v>264959.09999999998</v>
      </c>
      <c r="BP36" s="126"/>
      <c r="BQ36" s="128">
        <f t="shared" si="70"/>
        <v>344976.74819999997</v>
      </c>
      <c r="BR36" s="114">
        <f t="shared" si="71"/>
        <v>190216.74819999997</v>
      </c>
      <c r="BS36" s="114">
        <f t="shared" si="72"/>
        <v>36799.875</v>
      </c>
      <c r="BT36" s="116">
        <v>34836.300000000003</v>
      </c>
      <c r="BU36" s="121">
        <v>100</v>
      </c>
      <c r="BV36" s="122">
        <f t="shared" si="73"/>
        <v>1088.5650000000001</v>
      </c>
      <c r="BW36" s="121">
        <f t="shared" si="74"/>
        <v>34836.300000000003</v>
      </c>
      <c r="BX36" s="120">
        <f t="shared" si="75"/>
        <v>326569</v>
      </c>
      <c r="BY36" s="121">
        <v>0.354047</v>
      </c>
      <c r="BZ36" s="123">
        <f t="shared" ref="BZ36:BZ46" si="76">ROUND(BX36*BY36,0)</f>
        <v>115621</v>
      </c>
    </row>
    <row r="37" spans="1:84" ht="20.100000000000001" customHeight="1">
      <c r="A37" s="23">
        <v>28</v>
      </c>
      <c r="B37" s="24">
        <v>80305</v>
      </c>
      <c r="C37" s="25" t="s">
        <v>94</v>
      </c>
      <c r="D37" s="26" t="s">
        <v>95</v>
      </c>
      <c r="E37" s="27">
        <v>1</v>
      </c>
      <c r="F37" s="27">
        <f t="shared" si="53"/>
        <v>3</v>
      </c>
      <c r="G37" s="27">
        <v>1</v>
      </c>
      <c r="H37" s="27">
        <v>1</v>
      </c>
      <c r="I37" s="27"/>
      <c r="J37" s="27">
        <f t="shared" si="54"/>
        <v>0</v>
      </c>
      <c r="K37" s="27"/>
      <c r="L37" s="27"/>
      <c r="M37" s="27">
        <v>1</v>
      </c>
      <c r="N37" s="27">
        <f t="shared" si="55"/>
        <v>2</v>
      </c>
      <c r="O37" s="27">
        <v>1</v>
      </c>
      <c r="P37" s="27">
        <v>0.15</v>
      </c>
      <c r="Q37" s="27"/>
      <c r="R37" s="27">
        <f t="shared" si="56"/>
        <v>0</v>
      </c>
      <c r="S37" s="27"/>
      <c r="T37" s="27"/>
      <c r="U37" s="27"/>
      <c r="V37" s="27">
        <f t="shared" si="57"/>
        <v>0</v>
      </c>
      <c r="W37" s="27"/>
      <c r="X37" s="27"/>
      <c r="Y37" s="27"/>
      <c r="Z37" s="27">
        <f t="shared" si="58"/>
        <v>0</v>
      </c>
      <c r="AA37" s="27"/>
      <c r="AB37" s="27"/>
      <c r="AC37" s="27"/>
      <c r="AD37" s="27">
        <f t="shared" si="59"/>
        <v>0</v>
      </c>
      <c r="AE37" s="27"/>
      <c r="AF37" s="27"/>
      <c r="AG37" s="27"/>
      <c r="AH37" s="27">
        <f t="shared" si="60"/>
        <v>0</v>
      </c>
      <c r="AI37" s="27"/>
      <c r="AJ37" s="27"/>
      <c r="AK37" s="27"/>
      <c r="AL37" s="27">
        <f t="shared" si="61"/>
        <v>0</v>
      </c>
      <c r="AM37" s="27"/>
      <c r="AN37" s="27"/>
      <c r="AO37" s="27"/>
      <c r="AP37" s="27">
        <f t="shared" si="62"/>
        <v>0</v>
      </c>
      <c r="AQ37" s="27"/>
      <c r="AR37" s="27"/>
      <c r="AS37" s="27"/>
      <c r="AT37" s="27">
        <f t="shared" si="63"/>
        <v>0</v>
      </c>
      <c r="AU37" s="27"/>
      <c r="AV37" s="27"/>
      <c r="AW37" s="27"/>
      <c r="AX37" s="27">
        <f t="shared" si="64"/>
        <v>0</v>
      </c>
      <c r="AY37" s="27"/>
      <c r="AZ37" s="27"/>
      <c r="BA37" s="27"/>
      <c r="BB37" s="27">
        <f t="shared" si="65"/>
        <v>0</v>
      </c>
      <c r="BC37" s="27">
        <f t="shared" si="66"/>
        <v>2</v>
      </c>
      <c r="BD37" s="27">
        <f t="shared" si="67"/>
        <v>5</v>
      </c>
      <c r="BE37" s="27">
        <f t="shared" si="68"/>
        <v>2</v>
      </c>
      <c r="BF37" s="27">
        <f t="shared" si="69"/>
        <v>1.1499999999999999</v>
      </c>
      <c r="BG37" s="27">
        <v>362207.15</v>
      </c>
      <c r="BH37" s="27">
        <v>290000</v>
      </c>
      <c r="BI37" s="27">
        <v>165491</v>
      </c>
      <c r="BJ37" s="29">
        <v>0.8</v>
      </c>
      <c r="BK37" s="29">
        <v>1</v>
      </c>
      <c r="BL37" s="29">
        <v>1</v>
      </c>
      <c r="BM37" s="116">
        <v>1</v>
      </c>
      <c r="BN37" s="127">
        <v>0.3</v>
      </c>
      <c r="BO37" s="127">
        <v>290614.67</v>
      </c>
      <c r="BP37" s="127">
        <v>51756.43</v>
      </c>
      <c r="BQ37" s="128">
        <f t="shared" si="70"/>
        <v>445767.17219999997</v>
      </c>
      <c r="BR37" s="114">
        <f t="shared" si="71"/>
        <v>83560.022199999948</v>
      </c>
      <c r="BS37" s="114">
        <f t="shared" si="72"/>
        <v>24217.889166666664</v>
      </c>
      <c r="BT37" s="116">
        <v>34836.300000000003</v>
      </c>
      <c r="BU37" s="121">
        <v>100</v>
      </c>
      <c r="BV37" s="122">
        <f t="shared" si="73"/>
        <v>2721.4119999999998</v>
      </c>
      <c r="BW37" s="121">
        <f t="shared" si="74"/>
        <v>34836.300000000003</v>
      </c>
      <c r="BX37" s="120">
        <f t="shared" si="75"/>
        <v>544282</v>
      </c>
      <c r="BY37" s="121">
        <v>0.354047</v>
      </c>
      <c r="BZ37" s="123">
        <f t="shared" si="76"/>
        <v>192701</v>
      </c>
    </row>
    <row r="38" spans="1:84" ht="20.100000000000001" customHeight="1">
      <c r="A38" s="23">
        <v>29</v>
      </c>
      <c r="B38" s="24">
        <v>80306</v>
      </c>
      <c r="C38" s="25" t="s">
        <v>96</v>
      </c>
      <c r="D38" s="26" t="s">
        <v>97</v>
      </c>
      <c r="E38" s="27">
        <v>1</v>
      </c>
      <c r="F38" s="27">
        <f t="shared" si="53"/>
        <v>3</v>
      </c>
      <c r="G38" s="27">
        <v>1</v>
      </c>
      <c r="H38" s="27">
        <v>1</v>
      </c>
      <c r="I38" s="27"/>
      <c r="J38" s="27">
        <f t="shared" si="54"/>
        <v>0</v>
      </c>
      <c r="K38" s="27"/>
      <c r="L38" s="27"/>
      <c r="M38" s="27">
        <v>1</v>
      </c>
      <c r="N38" s="27">
        <f t="shared" si="55"/>
        <v>2</v>
      </c>
      <c r="O38" s="27">
        <v>1</v>
      </c>
      <c r="P38" s="27">
        <v>0.45</v>
      </c>
      <c r="Q38" s="27"/>
      <c r="R38" s="27">
        <f t="shared" si="56"/>
        <v>0</v>
      </c>
      <c r="S38" s="27"/>
      <c r="T38" s="27"/>
      <c r="U38" s="27"/>
      <c r="V38" s="27">
        <f t="shared" si="57"/>
        <v>0</v>
      </c>
      <c r="W38" s="27"/>
      <c r="X38" s="27"/>
      <c r="Y38" s="27"/>
      <c r="Z38" s="27">
        <f t="shared" si="58"/>
        <v>0</v>
      </c>
      <c r="AA38" s="27"/>
      <c r="AB38" s="27"/>
      <c r="AC38" s="27"/>
      <c r="AD38" s="27">
        <f t="shared" si="59"/>
        <v>0</v>
      </c>
      <c r="AE38" s="27"/>
      <c r="AF38" s="27"/>
      <c r="AG38" s="27"/>
      <c r="AH38" s="27">
        <f t="shared" si="60"/>
        <v>0</v>
      </c>
      <c r="AI38" s="27"/>
      <c r="AJ38" s="27"/>
      <c r="AK38" s="27"/>
      <c r="AL38" s="27">
        <f t="shared" si="61"/>
        <v>0</v>
      </c>
      <c r="AM38" s="27"/>
      <c r="AN38" s="27"/>
      <c r="AO38" s="27"/>
      <c r="AP38" s="27">
        <f t="shared" si="62"/>
        <v>0</v>
      </c>
      <c r="AQ38" s="27"/>
      <c r="AR38" s="27"/>
      <c r="AS38" s="27"/>
      <c r="AT38" s="27">
        <f t="shared" si="63"/>
        <v>0</v>
      </c>
      <c r="AU38" s="27"/>
      <c r="AV38" s="27"/>
      <c r="AW38" s="27"/>
      <c r="AX38" s="27">
        <f t="shared" si="64"/>
        <v>0</v>
      </c>
      <c r="AY38" s="27"/>
      <c r="AZ38" s="27"/>
      <c r="BA38" s="27"/>
      <c r="BB38" s="27">
        <f t="shared" si="65"/>
        <v>0</v>
      </c>
      <c r="BC38" s="27">
        <f t="shared" si="66"/>
        <v>2</v>
      </c>
      <c r="BD38" s="27">
        <f t="shared" si="67"/>
        <v>5</v>
      </c>
      <c r="BE38" s="27">
        <f t="shared" si="68"/>
        <v>2</v>
      </c>
      <c r="BF38" s="27">
        <f t="shared" si="69"/>
        <v>1.45</v>
      </c>
      <c r="BG38" s="27">
        <v>506087.4</v>
      </c>
      <c r="BH38" s="27">
        <v>327000</v>
      </c>
      <c r="BI38" s="27">
        <v>678512</v>
      </c>
      <c r="BJ38" s="29">
        <v>1.3</v>
      </c>
      <c r="BK38" s="29">
        <v>1.5</v>
      </c>
      <c r="BL38" s="31">
        <v>1.5</v>
      </c>
      <c r="BM38" s="116">
        <v>1.5</v>
      </c>
      <c r="BN38" s="126" t="s">
        <v>49</v>
      </c>
      <c r="BO38" s="127">
        <v>584235.59</v>
      </c>
      <c r="BP38" s="126"/>
      <c r="BQ38" s="128">
        <f t="shared" si="70"/>
        <v>760674.73817999999</v>
      </c>
      <c r="BR38" s="114">
        <f t="shared" si="71"/>
        <v>254587.33817999996</v>
      </c>
      <c r="BS38" s="114">
        <f t="shared" si="72"/>
        <v>32457.532777777775</v>
      </c>
      <c r="BT38" s="116">
        <v>34836.300000000003</v>
      </c>
      <c r="BU38" s="121">
        <v>100</v>
      </c>
      <c r="BV38" s="122">
        <f t="shared" si="73"/>
        <v>2721.4119999999998</v>
      </c>
      <c r="BW38" s="121">
        <f t="shared" si="74"/>
        <v>34836.300000000003</v>
      </c>
      <c r="BX38" s="120">
        <f t="shared" si="75"/>
        <v>816424</v>
      </c>
      <c r="BY38" s="121">
        <v>0.354047</v>
      </c>
      <c r="BZ38" s="123">
        <f t="shared" si="76"/>
        <v>289052</v>
      </c>
    </row>
    <row r="39" spans="1:84" ht="20.100000000000001" customHeight="1">
      <c r="A39" s="23">
        <v>30</v>
      </c>
      <c r="B39" s="24">
        <v>80307</v>
      </c>
      <c r="C39" s="25" t="s">
        <v>98</v>
      </c>
      <c r="D39" s="26" t="s">
        <v>99</v>
      </c>
      <c r="E39" s="27"/>
      <c r="F39" s="27">
        <f t="shared" si="53"/>
        <v>0</v>
      </c>
      <c r="G39" s="27"/>
      <c r="H39" s="27"/>
      <c r="I39" s="27"/>
      <c r="J39" s="27">
        <f t="shared" si="54"/>
        <v>0</v>
      </c>
      <c r="K39" s="27"/>
      <c r="L39" s="27"/>
      <c r="M39" s="27">
        <v>2</v>
      </c>
      <c r="N39" s="27">
        <f t="shared" si="55"/>
        <v>4</v>
      </c>
      <c r="O39" s="27">
        <v>2</v>
      </c>
      <c r="P39" s="27">
        <v>5.25</v>
      </c>
      <c r="Q39" s="27"/>
      <c r="R39" s="27">
        <f t="shared" si="56"/>
        <v>0</v>
      </c>
      <c r="S39" s="27"/>
      <c r="T39" s="27"/>
      <c r="U39" s="27"/>
      <c r="V39" s="27">
        <f t="shared" si="57"/>
        <v>0</v>
      </c>
      <c r="W39" s="27"/>
      <c r="X39" s="27"/>
      <c r="Y39" s="27"/>
      <c r="Z39" s="27">
        <f t="shared" si="58"/>
        <v>0</v>
      </c>
      <c r="AA39" s="27"/>
      <c r="AB39" s="27"/>
      <c r="AC39" s="27"/>
      <c r="AD39" s="27">
        <f t="shared" si="59"/>
        <v>0</v>
      </c>
      <c r="AE39" s="27"/>
      <c r="AF39" s="27"/>
      <c r="AG39" s="27"/>
      <c r="AH39" s="27">
        <f t="shared" si="60"/>
        <v>0</v>
      </c>
      <c r="AI39" s="27"/>
      <c r="AJ39" s="27"/>
      <c r="AK39" s="27"/>
      <c r="AL39" s="27">
        <f t="shared" si="61"/>
        <v>0</v>
      </c>
      <c r="AM39" s="27"/>
      <c r="AN39" s="27"/>
      <c r="AO39" s="27"/>
      <c r="AP39" s="27">
        <f t="shared" si="62"/>
        <v>0</v>
      </c>
      <c r="AQ39" s="27"/>
      <c r="AR39" s="27"/>
      <c r="AS39" s="27"/>
      <c r="AT39" s="27">
        <f t="shared" si="63"/>
        <v>0</v>
      </c>
      <c r="AU39" s="27"/>
      <c r="AV39" s="27"/>
      <c r="AW39" s="27"/>
      <c r="AX39" s="27">
        <f t="shared" si="64"/>
        <v>0</v>
      </c>
      <c r="AY39" s="27"/>
      <c r="AZ39" s="27"/>
      <c r="BA39" s="27"/>
      <c r="BB39" s="27">
        <f t="shared" si="65"/>
        <v>0</v>
      </c>
      <c r="BC39" s="27">
        <f t="shared" si="66"/>
        <v>2</v>
      </c>
      <c r="BD39" s="27">
        <f t="shared" si="67"/>
        <v>4</v>
      </c>
      <c r="BE39" s="27">
        <f t="shared" si="68"/>
        <v>2</v>
      </c>
      <c r="BF39" s="27">
        <f t="shared" si="69"/>
        <v>5.25</v>
      </c>
      <c r="BG39" s="27">
        <v>1332206</v>
      </c>
      <c r="BH39" s="27">
        <v>1585000</v>
      </c>
      <c r="BI39" s="27">
        <v>165491</v>
      </c>
      <c r="BJ39" s="29">
        <v>3.15</v>
      </c>
      <c r="BK39" s="29">
        <v>3.15</v>
      </c>
      <c r="BL39" s="31">
        <v>3.4</v>
      </c>
      <c r="BM39" s="116">
        <v>3.4</v>
      </c>
      <c r="BN39" s="127">
        <v>1.25</v>
      </c>
      <c r="BO39" s="127">
        <v>1133653.94</v>
      </c>
      <c r="BP39" s="127">
        <v>231021.16</v>
      </c>
      <c r="BQ39" s="128">
        <f t="shared" si="70"/>
        <v>1776806.9801999999</v>
      </c>
      <c r="BR39" s="114">
        <f t="shared" si="71"/>
        <v>444600.98019999987</v>
      </c>
      <c r="BS39" s="114">
        <f t="shared" si="72"/>
        <v>27785.635784313723</v>
      </c>
      <c r="BT39" s="116">
        <v>34836.300000000003</v>
      </c>
      <c r="BU39" s="121">
        <v>100</v>
      </c>
      <c r="BV39" s="122">
        <f t="shared" si="73"/>
        <v>2177.1289999999999</v>
      </c>
      <c r="BW39" s="121">
        <f t="shared" si="74"/>
        <v>34836.300000000003</v>
      </c>
      <c r="BX39" s="120">
        <f t="shared" si="75"/>
        <v>1850560</v>
      </c>
      <c r="BY39" s="121">
        <v>0.354047</v>
      </c>
      <c r="BZ39" s="123">
        <f t="shared" si="76"/>
        <v>655185</v>
      </c>
    </row>
    <row r="40" spans="1:84" ht="20.100000000000001" customHeight="1">
      <c r="A40" s="23">
        <v>31</v>
      </c>
      <c r="B40" s="24">
        <v>80308</v>
      </c>
      <c r="C40" s="25" t="s">
        <v>100</v>
      </c>
      <c r="D40" s="26" t="s">
        <v>101</v>
      </c>
      <c r="E40" s="27"/>
      <c r="F40" s="27">
        <f t="shared" si="53"/>
        <v>0</v>
      </c>
      <c r="G40" s="27"/>
      <c r="H40" s="27"/>
      <c r="I40" s="27"/>
      <c r="J40" s="27">
        <f t="shared" si="54"/>
        <v>0</v>
      </c>
      <c r="K40" s="27"/>
      <c r="L40" s="27"/>
      <c r="M40" s="27">
        <v>1</v>
      </c>
      <c r="N40" s="27">
        <f t="shared" si="55"/>
        <v>2</v>
      </c>
      <c r="O40" s="27">
        <v>1</v>
      </c>
      <c r="P40" s="27">
        <v>0.7</v>
      </c>
      <c r="Q40" s="27"/>
      <c r="R40" s="27">
        <f t="shared" si="56"/>
        <v>0</v>
      </c>
      <c r="S40" s="27"/>
      <c r="T40" s="27"/>
      <c r="U40" s="27"/>
      <c r="V40" s="27">
        <f t="shared" si="57"/>
        <v>0</v>
      </c>
      <c r="W40" s="27"/>
      <c r="X40" s="27"/>
      <c r="Y40" s="27"/>
      <c r="Z40" s="27">
        <f t="shared" si="58"/>
        <v>0</v>
      </c>
      <c r="AA40" s="27"/>
      <c r="AB40" s="27"/>
      <c r="AC40" s="27"/>
      <c r="AD40" s="27">
        <f t="shared" si="59"/>
        <v>0</v>
      </c>
      <c r="AE40" s="27"/>
      <c r="AF40" s="27"/>
      <c r="AG40" s="27"/>
      <c r="AH40" s="27">
        <f t="shared" si="60"/>
        <v>0</v>
      </c>
      <c r="AI40" s="27"/>
      <c r="AJ40" s="27"/>
      <c r="AK40" s="27"/>
      <c r="AL40" s="27">
        <f t="shared" si="61"/>
        <v>0</v>
      </c>
      <c r="AM40" s="27"/>
      <c r="AN40" s="27"/>
      <c r="AO40" s="27"/>
      <c r="AP40" s="27">
        <f t="shared" si="62"/>
        <v>0</v>
      </c>
      <c r="AQ40" s="27"/>
      <c r="AR40" s="27"/>
      <c r="AS40" s="27"/>
      <c r="AT40" s="27">
        <f t="shared" si="63"/>
        <v>0</v>
      </c>
      <c r="AU40" s="27"/>
      <c r="AV40" s="27"/>
      <c r="AW40" s="27"/>
      <c r="AX40" s="27">
        <f t="shared" si="64"/>
        <v>0</v>
      </c>
      <c r="AY40" s="27"/>
      <c r="AZ40" s="27"/>
      <c r="BA40" s="27"/>
      <c r="BB40" s="27">
        <f t="shared" si="65"/>
        <v>0</v>
      </c>
      <c r="BC40" s="27">
        <f t="shared" si="66"/>
        <v>1</v>
      </c>
      <c r="BD40" s="27">
        <f t="shared" si="67"/>
        <v>2</v>
      </c>
      <c r="BE40" s="27">
        <f t="shared" si="68"/>
        <v>1</v>
      </c>
      <c r="BF40" s="27">
        <f t="shared" si="69"/>
        <v>0.7</v>
      </c>
      <c r="BG40" s="27">
        <v>233839.2</v>
      </c>
      <c r="BH40" s="27">
        <v>131512</v>
      </c>
      <c r="BI40" s="27">
        <v>297884</v>
      </c>
      <c r="BJ40" s="29">
        <v>0.9</v>
      </c>
      <c r="BK40" s="29">
        <v>1</v>
      </c>
      <c r="BL40" s="31">
        <v>1</v>
      </c>
      <c r="BM40" s="116">
        <v>0.8</v>
      </c>
      <c r="BN40" s="126" t="s">
        <v>49</v>
      </c>
      <c r="BO40" s="127">
        <v>277269.21999999997</v>
      </c>
      <c r="BP40" s="126"/>
      <c r="BQ40" s="128">
        <f t="shared" si="70"/>
        <v>361004.52443999995</v>
      </c>
      <c r="BR40" s="114">
        <f t="shared" si="71"/>
        <v>127165.32443999994</v>
      </c>
      <c r="BS40" s="114">
        <f t="shared" si="72"/>
        <v>28882.210416666665</v>
      </c>
      <c r="BT40" s="116">
        <v>34836.300000000003</v>
      </c>
      <c r="BU40" s="121">
        <v>100</v>
      </c>
      <c r="BV40" s="122">
        <f t="shared" si="73"/>
        <v>1088.5650000000001</v>
      </c>
      <c r="BW40" s="121">
        <f t="shared" si="74"/>
        <v>34836.300000000003</v>
      </c>
      <c r="BX40" s="120">
        <f t="shared" si="75"/>
        <v>435426</v>
      </c>
      <c r="BY40" s="121">
        <v>0.354047</v>
      </c>
      <c r="BZ40" s="123">
        <f t="shared" si="76"/>
        <v>154161</v>
      </c>
    </row>
    <row r="41" spans="1:84" ht="20.100000000000001" customHeight="1">
      <c r="A41" s="23">
        <v>32</v>
      </c>
      <c r="B41" s="24">
        <v>80309</v>
      </c>
      <c r="C41" s="25" t="s">
        <v>102</v>
      </c>
      <c r="D41" s="26" t="s">
        <v>103</v>
      </c>
      <c r="E41" s="27"/>
      <c r="F41" s="27">
        <f t="shared" si="53"/>
        <v>0</v>
      </c>
      <c r="G41" s="27"/>
      <c r="H41" s="27"/>
      <c r="I41" s="27"/>
      <c r="J41" s="27">
        <f t="shared" si="54"/>
        <v>0</v>
      </c>
      <c r="K41" s="27"/>
      <c r="L41" s="27"/>
      <c r="M41" s="27">
        <v>1</v>
      </c>
      <c r="N41" s="27">
        <f t="shared" si="55"/>
        <v>2</v>
      </c>
      <c r="O41" s="27">
        <v>1</v>
      </c>
      <c r="P41" s="27">
        <v>2.2999999999999998</v>
      </c>
      <c r="Q41" s="27"/>
      <c r="R41" s="27">
        <f t="shared" si="56"/>
        <v>0</v>
      </c>
      <c r="S41" s="27"/>
      <c r="T41" s="27"/>
      <c r="U41" s="27"/>
      <c r="V41" s="27">
        <f t="shared" si="57"/>
        <v>0</v>
      </c>
      <c r="W41" s="27"/>
      <c r="X41" s="27"/>
      <c r="Y41" s="27"/>
      <c r="Z41" s="27">
        <f t="shared" si="58"/>
        <v>0</v>
      </c>
      <c r="AA41" s="27"/>
      <c r="AB41" s="27"/>
      <c r="AC41" s="27"/>
      <c r="AD41" s="27">
        <f t="shared" si="59"/>
        <v>0</v>
      </c>
      <c r="AE41" s="27"/>
      <c r="AF41" s="27"/>
      <c r="AG41" s="27"/>
      <c r="AH41" s="27">
        <f t="shared" si="60"/>
        <v>0</v>
      </c>
      <c r="AI41" s="27"/>
      <c r="AJ41" s="27"/>
      <c r="AK41" s="27"/>
      <c r="AL41" s="27">
        <f t="shared" si="61"/>
        <v>0</v>
      </c>
      <c r="AM41" s="27"/>
      <c r="AN41" s="27"/>
      <c r="AO41" s="27"/>
      <c r="AP41" s="27">
        <f t="shared" si="62"/>
        <v>0</v>
      </c>
      <c r="AQ41" s="27"/>
      <c r="AR41" s="27"/>
      <c r="AS41" s="27"/>
      <c r="AT41" s="27">
        <f t="shared" si="63"/>
        <v>0</v>
      </c>
      <c r="AU41" s="27"/>
      <c r="AV41" s="27"/>
      <c r="AW41" s="27"/>
      <c r="AX41" s="27">
        <f t="shared" si="64"/>
        <v>0</v>
      </c>
      <c r="AY41" s="27"/>
      <c r="AZ41" s="27"/>
      <c r="BA41" s="27"/>
      <c r="BB41" s="27">
        <f t="shared" si="65"/>
        <v>0</v>
      </c>
      <c r="BC41" s="27">
        <f t="shared" si="66"/>
        <v>1</v>
      </c>
      <c r="BD41" s="27">
        <f t="shared" si="67"/>
        <v>2</v>
      </c>
      <c r="BE41" s="27">
        <f t="shared" si="68"/>
        <v>1</v>
      </c>
      <c r="BF41" s="27">
        <f t="shared" si="69"/>
        <v>2.2999999999999998</v>
      </c>
      <c r="BG41" s="27">
        <v>282013.2</v>
      </c>
      <c r="BH41" s="27">
        <v>597000</v>
      </c>
      <c r="BI41" s="27">
        <v>182040</v>
      </c>
      <c r="BJ41" s="29">
        <v>1.8</v>
      </c>
      <c r="BK41" s="29">
        <v>1.8</v>
      </c>
      <c r="BL41" s="29">
        <v>1.8</v>
      </c>
      <c r="BM41" s="116">
        <v>1.8</v>
      </c>
      <c r="BN41" s="126" t="s">
        <v>49</v>
      </c>
      <c r="BO41" s="127">
        <v>639238.75</v>
      </c>
      <c r="BP41" s="126"/>
      <c r="BQ41" s="128">
        <f t="shared" si="70"/>
        <v>832288.85250000004</v>
      </c>
      <c r="BR41" s="114">
        <f t="shared" si="71"/>
        <v>550275.65250000008</v>
      </c>
      <c r="BS41" s="114">
        <f t="shared" si="72"/>
        <v>29594.386574074073</v>
      </c>
      <c r="BT41" s="116">
        <v>34836.300000000003</v>
      </c>
      <c r="BU41" s="121">
        <v>100</v>
      </c>
      <c r="BV41" s="122">
        <f t="shared" si="73"/>
        <v>1088.5650000000001</v>
      </c>
      <c r="BW41" s="121">
        <f t="shared" si="74"/>
        <v>34836.300000000003</v>
      </c>
      <c r="BX41" s="120">
        <f t="shared" si="75"/>
        <v>979708</v>
      </c>
      <c r="BY41" s="121">
        <v>0.354047</v>
      </c>
      <c r="BZ41" s="123">
        <f t="shared" si="76"/>
        <v>346863</v>
      </c>
    </row>
    <row r="42" spans="1:84" ht="20.100000000000001" customHeight="1">
      <c r="A42" s="23">
        <v>33</v>
      </c>
      <c r="B42" s="24">
        <v>80310</v>
      </c>
      <c r="C42" s="25" t="s">
        <v>104</v>
      </c>
      <c r="D42" s="26" t="s">
        <v>105</v>
      </c>
      <c r="E42" s="27">
        <v>1</v>
      </c>
      <c r="F42" s="27">
        <f t="shared" si="53"/>
        <v>3</v>
      </c>
      <c r="G42" s="27">
        <v>1</v>
      </c>
      <c r="H42" s="27">
        <v>1.1000000000000001</v>
      </c>
      <c r="I42" s="27"/>
      <c r="J42" s="27">
        <f t="shared" si="54"/>
        <v>0</v>
      </c>
      <c r="K42" s="27"/>
      <c r="L42" s="27"/>
      <c r="M42" s="27"/>
      <c r="N42" s="27">
        <f t="shared" si="55"/>
        <v>0</v>
      </c>
      <c r="O42" s="27"/>
      <c r="P42" s="27"/>
      <c r="Q42" s="27"/>
      <c r="R42" s="27">
        <f t="shared" si="56"/>
        <v>0</v>
      </c>
      <c r="S42" s="27"/>
      <c r="T42" s="27"/>
      <c r="U42" s="27"/>
      <c r="V42" s="27">
        <f t="shared" si="57"/>
        <v>0</v>
      </c>
      <c r="W42" s="27"/>
      <c r="X42" s="27"/>
      <c r="Y42" s="27"/>
      <c r="Z42" s="27">
        <f t="shared" si="58"/>
        <v>0</v>
      </c>
      <c r="AA42" s="27"/>
      <c r="AB42" s="27"/>
      <c r="AC42" s="27"/>
      <c r="AD42" s="27">
        <f t="shared" si="59"/>
        <v>0</v>
      </c>
      <c r="AE42" s="27"/>
      <c r="AF42" s="27"/>
      <c r="AG42" s="27"/>
      <c r="AH42" s="27">
        <f t="shared" si="60"/>
        <v>0</v>
      </c>
      <c r="AI42" s="27"/>
      <c r="AJ42" s="27"/>
      <c r="AK42" s="27"/>
      <c r="AL42" s="27">
        <f t="shared" si="61"/>
        <v>0</v>
      </c>
      <c r="AM42" s="27"/>
      <c r="AN42" s="27"/>
      <c r="AO42" s="27"/>
      <c r="AP42" s="27">
        <f t="shared" si="62"/>
        <v>0</v>
      </c>
      <c r="AQ42" s="27"/>
      <c r="AR42" s="27"/>
      <c r="AS42" s="27"/>
      <c r="AT42" s="27">
        <f t="shared" si="63"/>
        <v>0</v>
      </c>
      <c r="AU42" s="27"/>
      <c r="AV42" s="27"/>
      <c r="AW42" s="27"/>
      <c r="AX42" s="27">
        <f t="shared" si="64"/>
        <v>0</v>
      </c>
      <c r="AY42" s="27"/>
      <c r="AZ42" s="27"/>
      <c r="BA42" s="27"/>
      <c r="BB42" s="27">
        <f t="shared" si="65"/>
        <v>0</v>
      </c>
      <c r="BC42" s="27">
        <f t="shared" si="66"/>
        <v>1</v>
      </c>
      <c r="BD42" s="27">
        <f t="shared" si="67"/>
        <v>3</v>
      </c>
      <c r="BE42" s="27">
        <f t="shared" si="68"/>
        <v>1</v>
      </c>
      <c r="BF42" s="27">
        <f t="shared" si="69"/>
        <v>1.1000000000000001</v>
      </c>
      <c r="BG42" s="27">
        <v>580561.80000000005</v>
      </c>
      <c r="BH42" s="27">
        <v>273000</v>
      </c>
      <c r="BI42" s="27">
        <v>604041</v>
      </c>
      <c r="BJ42" s="29">
        <v>1.1000000000000001</v>
      </c>
      <c r="BK42" s="29">
        <v>1.1000000000000001</v>
      </c>
      <c r="BL42" s="29">
        <v>1.1000000000000001</v>
      </c>
      <c r="BM42" s="116">
        <v>1.1000000000000001</v>
      </c>
      <c r="BN42" s="126" t="s">
        <v>49</v>
      </c>
      <c r="BO42" s="127">
        <v>352291</v>
      </c>
      <c r="BP42" s="126"/>
      <c r="BQ42" s="128">
        <f t="shared" si="70"/>
        <v>458682.88200000004</v>
      </c>
      <c r="BR42" s="114">
        <f t="shared" si="71"/>
        <v>-121878.91800000001</v>
      </c>
      <c r="BS42" s="114">
        <f t="shared" si="72"/>
        <v>26688.712121212116</v>
      </c>
      <c r="BT42" s="116">
        <v>34836.300000000003</v>
      </c>
      <c r="BU42" s="121">
        <v>100</v>
      </c>
      <c r="BV42" s="122">
        <f t="shared" si="73"/>
        <v>1632.847</v>
      </c>
      <c r="BW42" s="121">
        <f t="shared" si="74"/>
        <v>34836.300000000003</v>
      </c>
      <c r="BX42" s="120">
        <f t="shared" si="75"/>
        <v>598711</v>
      </c>
      <c r="BY42" s="121">
        <v>0.354047</v>
      </c>
      <c r="BZ42" s="123">
        <f t="shared" si="76"/>
        <v>211972</v>
      </c>
    </row>
    <row r="43" spans="1:84" ht="20.100000000000001" customHeight="1">
      <c r="A43" s="23">
        <v>34</v>
      </c>
      <c r="B43" s="24">
        <v>80311</v>
      </c>
      <c r="C43" s="25" t="s">
        <v>106</v>
      </c>
      <c r="D43" s="26" t="s">
        <v>107</v>
      </c>
      <c r="E43" s="27">
        <v>2</v>
      </c>
      <c r="F43" s="27">
        <f t="shared" si="53"/>
        <v>6</v>
      </c>
      <c r="G43" s="27">
        <v>2</v>
      </c>
      <c r="H43" s="27">
        <v>3.65</v>
      </c>
      <c r="I43" s="27"/>
      <c r="J43" s="27">
        <f t="shared" si="54"/>
        <v>0</v>
      </c>
      <c r="K43" s="27"/>
      <c r="L43" s="27"/>
      <c r="M43" s="27"/>
      <c r="N43" s="27">
        <f t="shared" si="55"/>
        <v>0</v>
      </c>
      <c r="O43" s="27"/>
      <c r="P43" s="27"/>
      <c r="Q43" s="27"/>
      <c r="R43" s="27">
        <f t="shared" si="56"/>
        <v>0</v>
      </c>
      <c r="S43" s="27"/>
      <c r="T43" s="27"/>
      <c r="U43" s="27"/>
      <c r="V43" s="27">
        <f t="shared" si="57"/>
        <v>0</v>
      </c>
      <c r="W43" s="27"/>
      <c r="X43" s="27"/>
      <c r="Y43" s="27"/>
      <c r="Z43" s="27">
        <f t="shared" si="58"/>
        <v>0</v>
      </c>
      <c r="AA43" s="27"/>
      <c r="AB43" s="27"/>
      <c r="AC43" s="27"/>
      <c r="AD43" s="27">
        <f t="shared" si="59"/>
        <v>0</v>
      </c>
      <c r="AE43" s="27"/>
      <c r="AF43" s="27"/>
      <c r="AG43" s="27"/>
      <c r="AH43" s="27">
        <f t="shared" si="60"/>
        <v>0</v>
      </c>
      <c r="AI43" s="27"/>
      <c r="AJ43" s="27"/>
      <c r="AK43" s="27"/>
      <c r="AL43" s="27">
        <f t="shared" si="61"/>
        <v>0</v>
      </c>
      <c r="AM43" s="27"/>
      <c r="AN43" s="27"/>
      <c r="AO43" s="27"/>
      <c r="AP43" s="27">
        <f t="shared" si="62"/>
        <v>0</v>
      </c>
      <c r="AQ43" s="27"/>
      <c r="AR43" s="27"/>
      <c r="AS43" s="27"/>
      <c r="AT43" s="27">
        <f t="shared" si="63"/>
        <v>0</v>
      </c>
      <c r="AU43" s="27"/>
      <c r="AV43" s="27"/>
      <c r="AW43" s="27"/>
      <c r="AX43" s="27">
        <f t="shared" si="64"/>
        <v>0</v>
      </c>
      <c r="AY43" s="27"/>
      <c r="AZ43" s="27"/>
      <c r="BA43" s="27"/>
      <c r="BB43" s="27">
        <f t="shared" si="65"/>
        <v>0</v>
      </c>
      <c r="BC43" s="27">
        <f t="shared" si="66"/>
        <v>2</v>
      </c>
      <c r="BD43" s="27">
        <f t="shared" si="67"/>
        <v>6</v>
      </c>
      <c r="BE43" s="27">
        <f t="shared" si="68"/>
        <v>2</v>
      </c>
      <c r="BF43" s="27">
        <f t="shared" si="69"/>
        <v>3.65</v>
      </c>
      <c r="BG43" s="27">
        <v>1023197</v>
      </c>
      <c r="BH43" s="27">
        <v>870000</v>
      </c>
      <c r="BI43" s="27">
        <v>215138</v>
      </c>
      <c r="BJ43" s="29">
        <v>3.3</v>
      </c>
      <c r="BK43" s="29">
        <v>2.9</v>
      </c>
      <c r="BL43" s="31">
        <v>3.65</v>
      </c>
      <c r="BM43" s="116">
        <v>3.9</v>
      </c>
      <c r="BN43" s="126" t="s">
        <v>49</v>
      </c>
      <c r="BO43" s="127">
        <v>1055961</v>
      </c>
      <c r="BP43" s="126"/>
      <c r="BQ43" s="128">
        <f t="shared" si="70"/>
        <v>1374861.2220000001</v>
      </c>
      <c r="BR43" s="114">
        <f t="shared" si="71"/>
        <v>351664.22200000007</v>
      </c>
      <c r="BS43" s="114">
        <f t="shared" si="72"/>
        <v>22563.26923076923</v>
      </c>
      <c r="BT43" s="116">
        <v>34836.300000000003</v>
      </c>
      <c r="BU43" s="121">
        <v>100</v>
      </c>
      <c r="BV43" s="122">
        <f t="shared" si="73"/>
        <v>3265.694</v>
      </c>
      <c r="BW43" s="121">
        <f t="shared" si="74"/>
        <v>34836.300000000003</v>
      </c>
      <c r="BX43" s="120">
        <f t="shared" si="75"/>
        <v>2122701</v>
      </c>
      <c r="BY43" s="121">
        <v>0.354047</v>
      </c>
      <c r="BZ43" s="123">
        <f t="shared" si="76"/>
        <v>751536</v>
      </c>
    </row>
    <row r="44" spans="1:84" ht="20.100000000000001" customHeight="1">
      <c r="A44" s="23">
        <v>35</v>
      </c>
      <c r="B44" s="24">
        <v>80312</v>
      </c>
      <c r="C44" s="25" t="s">
        <v>108</v>
      </c>
      <c r="D44" s="26" t="s">
        <v>109</v>
      </c>
      <c r="E44" s="27">
        <v>1</v>
      </c>
      <c r="F44" s="27">
        <f t="shared" si="53"/>
        <v>3</v>
      </c>
      <c r="G44" s="27">
        <v>1</v>
      </c>
      <c r="H44" s="27">
        <v>2.15</v>
      </c>
      <c r="I44" s="27"/>
      <c r="J44" s="27">
        <f t="shared" si="54"/>
        <v>0</v>
      </c>
      <c r="K44" s="27"/>
      <c r="L44" s="27"/>
      <c r="M44" s="27"/>
      <c r="N44" s="27">
        <f t="shared" si="55"/>
        <v>0</v>
      </c>
      <c r="O44" s="27"/>
      <c r="P44" s="27"/>
      <c r="Q44" s="27"/>
      <c r="R44" s="27">
        <f t="shared" si="56"/>
        <v>0</v>
      </c>
      <c r="S44" s="27"/>
      <c r="T44" s="27"/>
      <c r="U44" s="27"/>
      <c r="V44" s="27">
        <f t="shared" si="57"/>
        <v>0</v>
      </c>
      <c r="W44" s="27"/>
      <c r="X44" s="27"/>
      <c r="Y44" s="27"/>
      <c r="Z44" s="27">
        <f t="shared" si="58"/>
        <v>0</v>
      </c>
      <c r="AA44" s="27"/>
      <c r="AB44" s="27"/>
      <c r="AC44" s="27"/>
      <c r="AD44" s="27">
        <f t="shared" si="59"/>
        <v>0</v>
      </c>
      <c r="AE44" s="27"/>
      <c r="AF44" s="27"/>
      <c r="AG44" s="27"/>
      <c r="AH44" s="27">
        <f t="shared" si="60"/>
        <v>0</v>
      </c>
      <c r="AI44" s="27"/>
      <c r="AJ44" s="27"/>
      <c r="AK44" s="27"/>
      <c r="AL44" s="27">
        <f t="shared" si="61"/>
        <v>0</v>
      </c>
      <c r="AM44" s="27"/>
      <c r="AN44" s="27"/>
      <c r="AO44" s="27"/>
      <c r="AP44" s="27">
        <f t="shared" si="62"/>
        <v>0</v>
      </c>
      <c r="AQ44" s="27"/>
      <c r="AR44" s="27"/>
      <c r="AS44" s="27"/>
      <c r="AT44" s="27">
        <f t="shared" si="63"/>
        <v>0</v>
      </c>
      <c r="AU44" s="27"/>
      <c r="AV44" s="27"/>
      <c r="AW44" s="27"/>
      <c r="AX44" s="27">
        <f t="shared" si="64"/>
        <v>0</v>
      </c>
      <c r="AY44" s="27"/>
      <c r="AZ44" s="27"/>
      <c r="BA44" s="27"/>
      <c r="BB44" s="27">
        <f t="shared" si="65"/>
        <v>0</v>
      </c>
      <c r="BC44" s="27">
        <f t="shared" si="66"/>
        <v>1</v>
      </c>
      <c r="BD44" s="27">
        <f t="shared" si="67"/>
        <v>3</v>
      </c>
      <c r="BE44" s="27">
        <f t="shared" si="68"/>
        <v>1</v>
      </c>
      <c r="BF44" s="27">
        <f t="shared" si="69"/>
        <v>2.15</v>
      </c>
      <c r="BG44" s="27">
        <v>462730.8</v>
      </c>
      <c r="BH44" s="27">
        <v>745000</v>
      </c>
      <c r="BI44" s="27">
        <v>455100</v>
      </c>
      <c r="BJ44" s="29">
        <v>2.5</v>
      </c>
      <c r="BK44" s="29">
        <v>2.8</v>
      </c>
      <c r="BL44" s="31">
        <v>2.8</v>
      </c>
      <c r="BM44" s="116">
        <v>2.85</v>
      </c>
      <c r="BN44" s="126" t="s">
        <v>49</v>
      </c>
      <c r="BO44" s="127">
        <v>535344.11</v>
      </c>
      <c r="BP44" s="126"/>
      <c r="BQ44" s="128">
        <f t="shared" si="70"/>
        <v>697018.03122</v>
      </c>
      <c r="BR44" s="114">
        <f t="shared" si="71"/>
        <v>234287.23122000002</v>
      </c>
      <c r="BS44" s="114">
        <f t="shared" si="72"/>
        <v>15653.336549707601</v>
      </c>
      <c r="BT44" s="116">
        <v>34836.300000000003</v>
      </c>
      <c r="BU44" s="121">
        <v>100</v>
      </c>
      <c r="BV44" s="122">
        <f t="shared" si="73"/>
        <v>1632.847</v>
      </c>
      <c r="BW44" s="121">
        <f t="shared" si="74"/>
        <v>34836.300000000003</v>
      </c>
      <c r="BX44" s="120">
        <f t="shared" si="75"/>
        <v>1551205</v>
      </c>
      <c r="BY44" s="121">
        <v>0.354047</v>
      </c>
      <c r="BZ44" s="123">
        <f t="shared" si="76"/>
        <v>549199</v>
      </c>
    </row>
    <row r="45" spans="1:84" ht="20.100000000000001" customHeight="1">
      <c r="A45" s="23">
        <v>36</v>
      </c>
      <c r="B45" s="24">
        <v>80313</v>
      </c>
      <c r="C45" s="25" t="s">
        <v>110</v>
      </c>
      <c r="D45" s="26" t="s">
        <v>111</v>
      </c>
      <c r="E45" s="27">
        <v>1</v>
      </c>
      <c r="F45" s="27">
        <f t="shared" si="53"/>
        <v>3</v>
      </c>
      <c r="G45" s="27">
        <v>1</v>
      </c>
      <c r="H45" s="27">
        <v>1.7</v>
      </c>
      <c r="I45" s="27"/>
      <c r="J45" s="27">
        <f t="shared" si="54"/>
        <v>0</v>
      </c>
      <c r="K45" s="27"/>
      <c r="L45" s="27"/>
      <c r="M45" s="27"/>
      <c r="N45" s="27">
        <f t="shared" si="55"/>
        <v>0</v>
      </c>
      <c r="O45" s="27"/>
      <c r="P45" s="27"/>
      <c r="Q45" s="27"/>
      <c r="R45" s="27">
        <f t="shared" si="56"/>
        <v>0</v>
      </c>
      <c r="S45" s="27"/>
      <c r="T45" s="27"/>
      <c r="U45" s="27"/>
      <c r="V45" s="27">
        <f t="shared" si="57"/>
        <v>0</v>
      </c>
      <c r="W45" s="27"/>
      <c r="X45" s="27"/>
      <c r="Y45" s="27"/>
      <c r="Z45" s="27">
        <f t="shared" si="58"/>
        <v>0</v>
      </c>
      <c r="AA45" s="27"/>
      <c r="AB45" s="27"/>
      <c r="AC45" s="27"/>
      <c r="AD45" s="27">
        <f t="shared" si="59"/>
        <v>0</v>
      </c>
      <c r="AE45" s="27"/>
      <c r="AF45" s="27"/>
      <c r="AG45" s="27"/>
      <c r="AH45" s="27">
        <f t="shared" si="60"/>
        <v>0</v>
      </c>
      <c r="AI45" s="27"/>
      <c r="AJ45" s="27"/>
      <c r="AK45" s="27"/>
      <c r="AL45" s="27">
        <f t="shared" si="61"/>
        <v>0</v>
      </c>
      <c r="AM45" s="27"/>
      <c r="AN45" s="27"/>
      <c r="AO45" s="27"/>
      <c r="AP45" s="27">
        <f t="shared" si="62"/>
        <v>0</v>
      </c>
      <c r="AQ45" s="27"/>
      <c r="AR45" s="27"/>
      <c r="AS45" s="27"/>
      <c r="AT45" s="27">
        <f t="shared" si="63"/>
        <v>0</v>
      </c>
      <c r="AU45" s="27"/>
      <c r="AV45" s="27"/>
      <c r="AW45" s="27"/>
      <c r="AX45" s="27">
        <f t="shared" si="64"/>
        <v>0</v>
      </c>
      <c r="AY45" s="27"/>
      <c r="AZ45" s="27"/>
      <c r="BA45" s="27"/>
      <c r="BB45" s="27">
        <f t="shared" si="65"/>
        <v>0</v>
      </c>
      <c r="BC45" s="27">
        <f t="shared" si="66"/>
        <v>1</v>
      </c>
      <c r="BD45" s="27">
        <f t="shared" si="67"/>
        <v>3</v>
      </c>
      <c r="BE45" s="27">
        <f t="shared" si="68"/>
        <v>1</v>
      </c>
      <c r="BF45" s="27">
        <f t="shared" si="69"/>
        <v>1.7</v>
      </c>
      <c r="BG45" s="27">
        <v>550909</v>
      </c>
      <c r="BH45" s="27">
        <v>533200</v>
      </c>
      <c r="BI45" s="27">
        <v>140667</v>
      </c>
      <c r="BJ45" s="29">
        <v>0.85</v>
      </c>
      <c r="BK45" s="29">
        <v>1</v>
      </c>
      <c r="BL45" s="29">
        <v>1</v>
      </c>
      <c r="BM45" s="116">
        <v>1.55</v>
      </c>
      <c r="BN45" s="127">
        <v>1</v>
      </c>
      <c r="BO45" s="127">
        <v>559168</v>
      </c>
      <c r="BP45" s="127">
        <v>192152</v>
      </c>
      <c r="BQ45" s="128">
        <f t="shared" si="70"/>
        <v>978218.64</v>
      </c>
      <c r="BR45" s="114">
        <f t="shared" si="71"/>
        <v>427309.64</v>
      </c>
      <c r="BS45" s="114">
        <f t="shared" si="72"/>
        <v>30062.795698924732</v>
      </c>
      <c r="BT45" s="116">
        <v>34836.300000000003</v>
      </c>
      <c r="BU45" s="121">
        <v>100</v>
      </c>
      <c r="BV45" s="122">
        <f t="shared" si="73"/>
        <v>1632.847</v>
      </c>
      <c r="BW45" s="121">
        <f t="shared" si="74"/>
        <v>34836.300000000003</v>
      </c>
      <c r="BX45" s="120">
        <f t="shared" si="75"/>
        <v>843638</v>
      </c>
      <c r="BY45" s="121">
        <v>0.354047</v>
      </c>
      <c r="BZ45" s="123">
        <v>298687</v>
      </c>
    </row>
    <row r="46" spans="1:84" ht="18.75" customHeight="1">
      <c r="A46" s="23">
        <v>37</v>
      </c>
      <c r="B46" s="24">
        <v>80314</v>
      </c>
      <c r="C46" s="25" t="s">
        <v>112</v>
      </c>
      <c r="D46" s="26" t="s">
        <v>113</v>
      </c>
      <c r="E46" s="27">
        <v>1</v>
      </c>
      <c r="F46" s="27">
        <f t="shared" si="53"/>
        <v>3</v>
      </c>
      <c r="G46" s="27">
        <v>1</v>
      </c>
      <c r="H46" s="27">
        <v>1</v>
      </c>
      <c r="I46" s="27"/>
      <c r="J46" s="27">
        <f t="shared" si="54"/>
        <v>0</v>
      </c>
      <c r="K46" s="27"/>
      <c r="L46" s="27"/>
      <c r="M46" s="27"/>
      <c r="N46" s="27">
        <f t="shared" si="55"/>
        <v>0</v>
      </c>
      <c r="O46" s="27"/>
      <c r="P46" s="27"/>
      <c r="Q46" s="27"/>
      <c r="R46" s="27">
        <f t="shared" si="56"/>
        <v>0</v>
      </c>
      <c r="S46" s="27"/>
      <c r="T46" s="27"/>
      <c r="U46" s="27"/>
      <c r="V46" s="27">
        <f t="shared" si="57"/>
        <v>0</v>
      </c>
      <c r="W46" s="27"/>
      <c r="X46" s="27"/>
      <c r="Y46" s="27">
        <v>1</v>
      </c>
      <c r="Z46" s="27">
        <f t="shared" si="58"/>
        <v>1</v>
      </c>
      <c r="AA46" s="27">
        <v>1</v>
      </c>
      <c r="AB46" s="27">
        <v>0.5</v>
      </c>
      <c r="AC46" s="27"/>
      <c r="AD46" s="27">
        <f t="shared" si="59"/>
        <v>0</v>
      </c>
      <c r="AE46" s="27"/>
      <c r="AF46" s="27"/>
      <c r="AG46" s="27"/>
      <c r="AH46" s="27">
        <f t="shared" si="60"/>
        <v>0</v>
      </c>
      <c r="AI46" s="27"/>
      <c r="AJ46" s="27"/>
      <c r="AK46" s="27"/>
      <c r="AL46" s="27">
        <f t="shared" si="61"/>
        <v>0</v>
      </c>
      <c r="AM46" s="27"/>
      <c r="AN46" s="27"/>
      <c r="AO46" s="27"/>
      <c r="AP46" s="27">
        <f t="shared" si="62"/>
        <v>0</v>
      </c>
      <c r="AQ46" s="27"/>
      <c r="AR46" s="27"/>
      <c r="AS46" s="27"/>
      <c r="AT46" s="27">
        <f t="shared" si="63"/>
        <v>0</v>
      </c>
      <c r="AU46" s="27"/>
      <c r="AV46" s="27"/>
      <c r="AW46" s="27"/>
      <c r="AX46" s="27">
        <f t="shared" si="64"/>
        <v>0</v>
      </c>
      <c r="AY46" s="27"/>
      <c r="AZ46" s="27"/>
      <c r="BA46" s="27"/>
      <c r="BB46" s="27">
        <f t="shared" si="65"/>
        <v>0</v>
      </c>
      <c r="BC46" s="27">
        <f t="shared" si="66"/>
        <v>1</v>
      </c>
      <c r="BD46" s="27">
        <f t="shared" si="67"/>
        <v>4</v>
      </c>
      <c r="BE46" s="27">
        <f t="shared" si="68"/>
        <v>1</v>
      </c>
      <c r="BF46" s="27">
        <f t="shared" si="69"/>
        <v>1.5</v>
      </c>
      <c r="BG46" s="27">
        <v>507649.8</v>
      </c>
      <c r="BH46" s="27">
        <v>468000</v>
      </c>
      <c r="BI46" s="27">
        <v>248236</v>
      </c>
      <c r="BJ46" s="29">
        <v>1.45</v>
      </c>
      <c r="BK46" s="29">
        <v>1.45</v>
      </c>
      <c r="BL46" s="31">
        <v>1.45</v>
      </c>
      <c r="BM46" s="116">
        <v>1.45</v>
      </c>
      <c r="BN46" s="131" t="s">
        <v>49</v>
      </c>
      <c r="BO46" s="127">
        <v>679789</v>
      </c>
      <c r="BP46" s="126"/>
      <c r="BQ46" s="128">
        <f t="shared" si="70"/>
        <v>885085.27800000005</v>
      </c>
      <c r="BR46" s="114">
        <f t="shared" si="71"/>
        <v>377435.47800000006</v>
      </c>
      <c r="BS46" s="114">
        <f t="shared" si="72"/>
        <v>39068.333333333336</v>
      </c>
      <c r="BT46" s="116">
        <v>34836.300000000003</v>
      </c>
      <c r="BU46" s="121">
        <v>100</v>
      </c>
      <c r="BV46" s="122">
        <f t="shared" si="73"/>
        <v>2177.1289999999999</v>
      </c>
      <c r="BW46" s="121">
        <f t="shared" si="74"/>
        <v>34836.300000000003</v>
      </c>
      <c r="BX46" s="120">
        <f t="shared" si="75"/>
        <v>789209</v>
      </c>
      <c r="BY46" s="121">
        <v>0.354047</v>
      </c>
      <c r="BZ46" s="123">
        <f t="shared" si="76"/>
        <v>279417</v>
      </c>
    </row>
    <row r="47" spans="1:84" ht="19.5" hidden="1" customHeight="1">
      <c r="A47" s="23"/>
      <c r="B47" s="24"/>
      <c r="C47" s="25"/>
      <c r="D47" s="26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37"/>
      <c r="BK47" s="37"/>
      <c r="BL47" s="31"/>
      <c r="BM47" s="125"/>
      <c r="BN47" s="131"/>
      <c r="BO47" s="127"/>
      <c r="BP47" s="126"/>
      <c r="BQ47" s="128"/>
      <c r="BR47" s="114"/>
      <c r="BS47" s="114"/>
      <c r="BT47" s="138">
        <v>34836.300000000003</v>
      </c>
      <c r="BU47" s="113"/>
      <c r="BV47" s="129"/>
      <c r="BW47" s="113"/>
      <c r="BX47" s="114"/>
      <c r="BY47" s="121">
        <v>0.354047</v>
      </c>
      <c r="BZ47" s="130"/>
    </row>
    <row r="48" spans="1:84" s="22" customFormat="1" ht="20.100000000000001" customHeight="1">
      <c r="A48" s="16"/>
      <c r="B48" s="17"/>
      <c r="C48" s="32" t="s">
        <v>114</v>
      </c>
      <c r="D48" s="33" t="s">
        <v>115</v>
      </c>
      <c r="E48" s="20">
        <f t="shared" ref="E48:AJ48" si="77">SUM(E49:E63)</f>
        <v>9</v>
      </c>
      <c r="F48" s="20">
        <f t="shared" si="77"/>
        <v>27</v>
      </c>
      <c r="G48" s="20">
        <f t="shared" si="77"/>
        <v>9</v>
      </c>
      <c r="H48" s="20">
        <f t="shared" si="77"/>
        <v>12.5</v>
      </c>
      <c r="I48" s="20">
        <f t="shared" si="77"/>
        <v>0</v>
      </c>
      <c r="J48" s="20">
        <f t="shared" si="77"/>
        <v>0</v>
      </c>
      <c r="K48" s="20">
        <f t="shared" si="77"/>
        <v>0</v>
      </c>
      <c r="L48" s="20">
        <f t="shared" si="77"/>
        <v>0</v>
      </c>
      <c r="M48" s="20">
        <f t="shared" si="77"/>
        <v>9</v>
      </c>
      <c r="N48" s="20">
        <f t="shared" si="77"/>
        <v>18</v>
      </c>
      <c r="O48" s="20">
        <f t="shared" si="77"/>
        <v>9</v>
      </c>
      <c r="P48" s="20">
        <f t="shared" si="77"/>
        <v>9.3000000000000007</v>
      </c>
      <c r="Q48" s="20">
        <f t="shared" si="77"/>
        <v>0</v>
      </c>
      <c r="R48" s="20">
        <f t="shared" si="77"/>
        <v>0</v>
      </c>
      <c r="S48" s="20">
        <f t="shared" si="77"/>
        <v>0</v>
      </c>
      <c r="T48" s="20">
        <f t="shared" si="77"/>
        <v>0</v>
      </c>
      <c r="U48" s="20">
        <f t="shared" si="77"/>
        <v>0</v>
      </c>
      <c r="V48" s="20">
        <f t="shared" si="77"/>
        <v>0</v>
      </c>
      <c r="W48" s="20">
        <f t="shared" si="77"/>
        <v>0</v>
      </c>
      <c r="X48" s="20">
        <f t="shared" si="77"/>
        <v>0</v>
      </c>
      <c r="Y48" s="20">
        <f t="shared" si="77"/>
        <v>5</v>
      </c>
      <c r="Z48" s="20">
        <f t="shared" si="77"/>
        <v>5</v>
      </c>
      <c r="AA48" s="20">
        <f t="shared" si="77"/>
        <v>5</v>
      </c>
      <c r="AB48" s="20">
        <f t="shared" si="77"/>
        <v>4</v>
      </c>
      <c r="AC48" s="20">
        <f t="shared" si="77"/>
        <v>0</v>
      </c>
      <c r="AD48" s="20">
        <f t="shared" si="77"/>
        <v>0</v>
      </c>
      <c r="AE48" s="20">
        <f t="shared" si="77"/>
        <v>0</v>
      </c>
      <c r="AF48" s="20">
        <f t="shared" si="77"/>
        <v>0</v>
      </c>
      <c r="AG48" s="20">
        <f t="shared" si="77"/>
        <v>0</v>
      </c>
      <c r="AH48" s="20">
        <f t="shared" si="77"/>
        <v>0</v>
      </c>
      <c r="AI48" s="20">
        <f t="shared" si="77"/>
        <v>0</v>
      </c>
      <c r="AJ48" s="20">
        <f t="shared" si="77"/>
        <v>0</v>
      </c>
      <c r="AK48" s="20">
        <f t="shared" ref="AK48:BP48" si="78">SUM(AK49:AK63)</f>
        <v>0</v>
      </c>
      <c r="AL48" s="20">
        <f t="shared" si="78"/>
        <v>0</v>
      </c>
      <c r="AM48" s="20">
        <f t="shared" si="78"/>
        <v>0</v>
      </c>
      <c r="AN48" s="20">
        <f t="shared" si="78"/>
        <v>0</v>
      </c>
      <c r="AO48" s="20">
        <f t="shared" si="78"/>
        <v>4</v>
      </c>
      <c r="AP48" s="20">
        <f t="shared" si="78"/>
        <v>4</v>
      </c>
      <c r="AQ48" s="20">
        <f t="shared" si="78"/>
        <v>4</v>
      </c>
      <c r="AR48" s="20">
        <f t="shared" si="78"/>
        <v>2.4500000000000002</v>
      </c>
      <c r="AS48" s="20">
        <f t="shared" si="78"/>
        <v>1</v>
      </c>
      <c r="AT48" s="20">
        <f t="shared" si="78"/>
        <v>1</v>
      </c>
      <c r="AU48" s="20">
        <f t="shared" si="78"/>
        <v>1</v>
      </c>
      <c r="AV48" s="20">
        <f t="shared" si="78"/>
        <v>0.6</v>
      </c>
      <c r="AW48" s="20">
        <f t="shared" si="78"/>
        <v>1</v>
      </c>
      <c r="AX48" s="20">
        <f t="shared" si="78"/>
        <v>1</v>
      </c>
      <c r="AY48" s="20">
        <f t="shared" si="78"/>
        <v>1</v>
      </c>
      <c r="AZ48" s="20">
        <f t="shared" si="78"/>
        <v>0.9</v>
      </c>
      <c r="BA48" s="20">
        <f t="shared" si="78"/>
        <v>0</v>
      </c>
      <c r="BB48" s="20">
        <f t="shared" si="78"/>
        <v>0</v>
      </c>
      <c r="BC48" s="20">
        <f t="shared" si="78"/>
        <v>19</v>
      </c>
      <c r="BD48" s="20">
        <f t="shared" si="78"/>
        <v>56</v>
      </c>
      <c r="BE48" s="20">
        <f t="shared" si="78"/>
        <v>19</v>
      </c>
      <c r="BF48" s="20">
        <f t="shared" si="78"/>
        <v>29.750000000000004</v>
      </c>
      <c r="BG48" s="20">
        <f t="shared" si="78"/>
        <v>6040600</v>
      </c>
      <c r="BH48" s="20">
        <f t="shared" si="78"/>
        <v>7009000</v>
      </c>
      <c r="BI48" s="20">
        <f t="shared" si="78"/>
        <v>3036667</v>
      </c>
      <c r="BJ48" s="20">
        <f t="shared" si="78"/>
        <v>15.600000000000001</v>
      </c>
      <c r="BK48" s="20">
        <f t="shared" si="78"/>
        <v>15.399999999999999</v>
      </c>
      <c r="BL48" s="21">
        <f t="shared" si="78"/>
        <v>17.2</v>
      </c>
      <c r="BM48" s="113">
        <f t="shared" si="78"/>
        <v>14.200000000000001</v>
      </c>
      <c r="BN48" s="113">
        <f t="shared" si="78"/>
        <v>0</v>
      </c>
      <c r="BO48" s="113">
        <f t="shared" si="78"/>
        <v>4700325.5</v>
      </c>
      <c r="BP48" s="113">
        <f t="shared" si="78"/>
        <v>0</v>
      </c>
      <c r="BQ48" s="113">
        <f t="shared" ref="BQ48:BR48" si="79">SUM(BQ49:BQ63)</f>
        <v>6119823.8010000009</v>
      </c>
      <c r="BR48" s="113">
        <f t="shared" si="79"/>
        <v>79223.801000000298</v>
      </c>
      <c r="BS48" s="114">
        <f t="shared" ref="BS48:BS71" si="80">BO48/BM48/12</f>
        <v>27584.069835680752</v>
      </c>
      <c r="BT48" s="138">
        <v>34836.300000000003</v>
      </c>
      <c r="BU48" s="113">
        <v>100</v>
      </c>
      <c r="BV48" s="113">
        <f>SUM(BV49:BV63)</f>
        <v>30479.810999999998</v>
      </c>
      <c r="BW48" s="113">
        <f t="shared" ref="BW48:BW71" si="81">BT48</f>
        <v>34836.300000000003</v>
      </c>
      <c r="BX48" s="138">
        <f>SUM(BX49:BX63)</f>
        <v>7728809</v>
      </c>
      <c r="BY48" s="121">
        <v>0.354047</v>
      </c>
      <c r="BZ48" s="115">
        <f>BZ49+BZ50+BZ51+BZ52+BZ53+BZ54+BZ55+BZ56+BZ57+BZ58+BZ59+BZ60+BZ61+BZ62+BZ63</f>
        <v>2736363</v>
      </c>
      <c r="CA48" s="103"/>
      <c r="CB48" s="103"/>
      <c r="CC48" s="103"/>
      <c r="CD48" s="103"/>
      <c r="CE48" s="103"/>
      <c r="CF48" s="103"/>
    </row>
    <row r="49" spans="1:84" ht="20.100000000000001" customHeight="1">
      <c r="A49" s="23">
        <v>39</v>
      </c>
      <c r="B49" s="24">
        <v>80402</v>
      </c>
      <c r="C49" s="38" t="s">
        <v>116</v>
      </c>
      <c r="D49" s="26" t="s">
        <v>117</v>
      </c>
      <c r="E49" s="27"/>
      <c r="F49" s="27">
        <f t="shared" ref="F49:F63" si="82">E49*3</f>
        <v>0</v>
      </c>
      <c r="G49" s="27"/>
      <c r="H49" s="27"/>
      <c r="I49" s="27"/>
      <c r="J49" s="27">
        <f t="shared" ref="J49:J55" si="83">I49*3</f>
        <v>0</v>
      </c>
      <c r="K49" s="27"/>
      <c r="L49" s="27"/>
      <c r="M49" s="27">
        <v>2</v>
      </c>
      <c r="N49" s="27">
        <f t="shared" ref="N49:N55" si="84">M49*2</f>
        <v>4</v>
      </c>
      <c r="O49" s="27">
        <v>2</v>
      </c>
      <c r="P49" s="27">
        <v>3.5</v>
      </c>
      <c r="Q49" s="27"/>
      <c r="R49" s="27">
        <f t="shared" ref="R49:R55" si="85">Q49*1.5</f>
        <v>0</v>
      </c>
      <c r="S49" s="27"/>
      <c r="T49" s="27"/>
      <c r="U49" s="27"/>
      <c r="V49" s="27">
        <f t="shared" ref="V49:V55" si="86">U49*1</f>
        <v>0</v>
      </c>
      <c r="W49" s="27"/>
      <c r="X49" s="27"/>
      <c r="Y49" s="27"/>
      <c r="Z49" s="27">
        <f t="shared" ref="Z49:Z55" si="87">Y49*1</f>
        <v>0</v>
      </c>
      <c r="AA49" s="27"/>
      <c r="AB49" s="27"/>
      <c r="AC49" s="27"/>
      <c r="AD49" s="27">
        <f t="shared" ref="AD49:AD55" si="88">AC49*1</f>
        <v>0</v>
      </c>
      <c r="AE49" s="27"/>
      <c r="AF49" s="27"/>
      <c r="AG49" s="27"/>
      <c r="AH49" s="27">
        <f t="shared" ref="AH49:AH55" si="89">AG49*1</f>
        <v>0</v>
      </c>
      <c r="AI49" s="27"/>
      <c r="AJ49" s="27"/>
      <c r="AK49" s="27"/>
      <c r="AL49" s="27">
        <f t="shared" ref="AL49:AL55" si="90">AK49*1</f>
        <v>0</v>
      </c>
      <c r="AM49" s="27"/>
      <c r="AN49" s="27"/>
      <c r="AO49" s="27"/>
      <c r="AP49" s="27">
        <f t="shared" ref="AP49:AP55" si="91">AO49*1</f>
        <v>0</v>
      </c>
      <c r="AQ49" s="27"/>
      <c r="AR49" s="27"/>
      <c r="AS49" s="27"/>
      <c r="AT49" s="27">
        <f t="shared" ref="AT49:AT55" si="92">AS49*1</f>
        <v>0</v>
      </c>
      <c r="AU49" s="27"/>
      <c r="AV49" s="27"/>
      <c r="AW49" s="27">
        <v>1</v>
      </c>
      <c r="AX49" s="27">
        <f t="shared" ref="AX49:AX55" si="93">AW49*1</f>
        <v>1</v>
      </c>
      <c r="AY49" s="27">
        <v>1</v>
      </c>
      <c r="AZ49" s="27">
        <v>0.9</v>
      </c>
      <c r="BA49" s="27"/>
      <c r="BB49" s="27">
        <f t="shared" ref="BB49:BB63" si="94">BA49*0.75</f>
        <v>0</v>
      </c>
      <c r="BC49" s="27">
        <f t="shared" ref="BC49:BC63" si="95">E49+I49+M49+U49+AC49+AK49+AW49</f>
        <v>3</v>
      </c>
      <c r="BD49" s="27">
        <f t="shared" ref="BD49:BD63" si="96">F49+J49+N49+R49+V49+Z49+AD49+AH49+AL49+AP49+AT49+AX49+BB49</f>
        <v>5</v>
      </c>
      <c r="BE49" s="27">
        <f t="shared" ref="BE49:BE63" si="97">G49+K49+O49+W49+AE49+AM49+AY49</f>
        <v>3</v>
      </c>
      <c r="BF49" s="27">
        <f t="shared" ref="BF49:BF63" si="98">H49+L49+P49+T49+X49+AB49+AF49+AJ49+AN49+AR49+AV49+AZ49</f>
        <v>4.4000000000000004</v>
      </c>
      <c r="BG49" s="27">
        <v>1134000</v>
      </c>
      <c r="BH49" s="27">
        <v>1160000</v>
      </c>
      <c r="BI49" s="27">
        <v>595767</v>
      </c>
      <c r="BJ49" s="29">
        <v>2.6</v>
      </c>
      <c r="BK49" s="29">
        <v>2.6</v>
      </c>
      <c r="BL49" s="31">
        <v>3.6</v>
      </c>
      <c r="BM49" s="116">
        <v>2.6</v>
      </c>
      <c r="BN49" s="131" t="s">
        <v>49</v>
      </c>
      <c r="BO49" s="127">
        <v>895565.69</v>
      </c>
      <c r="BP49" s="131"/>
      <c r="BQ49" s="128">
        <f t="shared" ref="BQ49:BQ63" si="99">(BO49+BP49)*1.302</f>
        <v>1166026.52838</v>
      </c>
      <c r="BR49" s="114">
        <f t="shared" ref="BR49:BR63" si="100">BO49*1.302-BG49</f>
        <v>32026.528380000032</v>
      </c>
      <c r="BS49" s="114">
        <f t="shared" si="80"/>
        <v>28704.028525641024</v>
      </c>
      <c r="BT49" s="116">
        <v>34836.300000000003</v>
      </c>
      <c r="BU49" s="121">
        <v>100</v>
      </c>
      <c r="BV49" s="122">
        <f t="shared" ref="BV49:BV63" si="101">ROUND((BD49*BT49*BU49/100*12)*1.302/1000,3)</f>
        <v>2721.4119999999998</v>
      </c>
      <c r="BW49" s="121">
        <f t="shared" si="81"/>
        <v>34836.300000000003</v>
      </c>
      <c r="BX49" s="120">
        <f t="shared" ref="BX49:BX63" si="102">ROUND((BM49*BT49*BU49/100*12)*1.302,0)</f>
        <v>1415134</v>
      </c>
      <c r="BY49" s="121">
        <v>0.354047</v>
      </c>
      <c r="BZ49" s="123">
        <f t="shared" ref="BZ49:BZ63" si="103">ROUND(BX49*BY49,0)</f>
        <v>501024</v>
      </c>
    </row>
    <row r="50" spans="1:84" ht="20.100000000000001" customHeight="1">
      <c r="A50" s="23">
        <v>40</v>
      </c>
      <c r="B50" s="24">
        <v>80403</v>
      </c>
      <c r="C50" s="38" t="s">
        <v>118</v>
      </c>
      <c r="D50" s="26" t="s">
        <v>119</v>
      </c>
      <c r="E50" s="27">
        <v>1</v>
      </c>
      <c r="F50" s="27">
        <f t="shared" si="82"/>
        <v>3</v>
      </c>
      <c r="G50" s="27">
        <v>1</v>
      </c>
      <c r="H50" s="27">
        <v>1</v>
      </c>
      <c r="I50" s="27"/>
      <c r="J50" s="27">
        <f t="shared" si="83"/>
        <v>0</v>
      </c>
      <c r="K50" s="27"/>
      <c r="L50" s="27"/>
      <c r="M50" s="27"/>
      <c r="N50" s="27">
        <f t="shared" si="84"/>
        <v>0</v>
      </c>
      <c r="O50" s="27"/>
      <c r="P50" s="27"/>
      <c r="Q50" s="27"/>
      <c r="R50" s="27">
        <f t="shared" si="85"/>
        <v>0</v>
      </c>
      <c r="S50" s="27"/>
      <c r="T50" s="27"/>
      <c r="U50" s="27"/>
      <c r="V50" s="27">
        <f t="shared" si="86"/>
        <v>0</v>
      </c>
      <c r="W50" s="27"/>
      <c r="X50" s="27"/>
      <c r="Y50" s="27">
        <v>1</v>
      </c>
      <c r="Z50" s="27">
        <f t="shared" si="87"/>
        <v>1</v>
      </c>
      <c r="AA50" s="27">
        <v>1</v>
      </c>
      <c r="AB50" s="27">
        <v>0.1</v>
      </c>
      <c r="AC50" s="27"/>
      <c r="AD50" s="27">
        <f t="shared" si="88"/>
        <v>0</v>
      </c>
      <c r="AE50" s="27"/>
      <c r="AF50" s="27"/>
      <c r="AG50" s="27"/>
      <c r="AH50" s="27">
        <f t="shared" si="89"/>
        <v>0</v>
      </c>
      <c r="AI50" s="27"/>
      <c r="AJ50" s="27"/>
      <c r="AK50" s="27"/>
      <c r="AL50" s="27">
        <f t="shared" si="90"/>
        <v>0</v>
      </c>
      <c r="AM50" s="27"/>
      <c r="AN50" s="27"/>
      <c r="AO50" s="27"/>
      <c r="AP50" s="27">
        <f t="shared" si="91"/>
        <v>0</v>
      </c>
      <c r="AQ50" s="27"/>
      <c r="AR50" s="27"/>
      <c r="AS50" s="27"/>
      <c r="AT50" s="27">
        <f t="shared" si="92"/>
        <v>0</v>
      </c>
      <c r="AU50" s="27"/>
      <c r="AV50" s="27"/>
      <c r="AW50" s="27"/>
      <c r="AX50" s="27">
        <f t="shared" si="93"/>
        <v>0</v>
      </c>
      <c r="AY50" s="27"/>
      <c r="AZ50" s="27"/>
      <c r="BA50" s="27"/>
      <c r="BB50" s="27">
        <f t="shared" si="94"/>
        <v>0</v>
      </c>
      <c r="BC50" s="27">
        <f t="shared" si="95"/>
        <v>1</v>
      </c>
      <c r="BD50" s="27">
        <f t="shared" si="96"/>
        <v>4</v>
      </c>
      <c r="BE50" s="27">
        <f t="shared" si="97"/>
        <v>1</v>
      </c>
      <c r="BF50" s="27">
        <f t="shared" si="98"/>
        <v>1.1000000000000001</v>
      </c>
      <c r="BG50" s="27">
        <v>160300</v>
      </c>
      <c r="BH50" s="27">
        <v>262000</v>
      </c>
      <c r="BI50" s="27">
        <v>82745</v>
      </c>
      <c r="BJ50" s="29">
        <v>0.7</v>
      </c>
      <c r="BK50" s="29">
        <v>0.7</v>
      </c>
      <c r="BL50" s="31">
        <v>0.5</v>
      </c>
      <c r="BM50" s="116">
        <v>0.7</v>
      </c>
      <c r="BN50" s="131" t="s">
        <v>49</v>
      </c>
      <c r="BO50" s="127">
        <v>119799.27</v>
      </c>
      <c r="BP50" s="131"/>
      <c r="BQ50" s="128">
        <f t="shared" si="99"/>
        <v>155978.64954000001</v>
      </c>
      <c r="BR50" s="114">
        <f t="shared" si="100"/>
        <v>-4321.3504599999869</v>
      </c>
      <c r="BS50" s="114">
        <f t="shared" si="80"/>
        <v>14261.817857142858</v>
      </c>
      <c r="BT50" s="116">
        <v>34836.300000000003</v>
      </c>
      <c r="BU50" s="121">
        <v>100</v>
      </c>
      <c r="BV50" s="122">
        <f t="shared" si="101"/>
        <v>2177.1289999999999</v>
      </c>
      <c r="BW50" s="121">
        <f t="shared" si="81"/>
        <v>34836.300000000003</v>
      </c>
      <c r="BX50" s="120">
        <f t="shared" si="102"/>
        <v>380998</v>
      </c>
      <c r="BY50" s="121">
        <v>0.354047</v>
      </c>
      <c r="BZ50" s="123">
        <f t="shared" si="103"/>
        <v>134891</v>
      </c>
    </row>
    <row r="51" spans="1:84" ht="20.100000000000001" customHeight="1">
      <c r="A51" s="23">
        <v>41</v>
      </c>
      <c r="B51" s="24">
        <v>80404</v>
      </c>
      <c r="C51" s="38" t="s">
        <v>120</v>
      </c>
      <c r="D51" s="26" t="s">
        <v>121</v>
      </c>
      <c r="E51" s="27">
        <v>1</v>
      </c>
      <c r="F51" s="27">
        <f t="shared" si="82"/>
        <v>3</v>
      </c>
      <c r="G51" s="27">
        <v>1</v>
      </c>
      <c r="H51" s="27">
        <v>2</v>
      </c>
      <c r="I51" s="27"/>
      <c r="J51" s="27">
        <f t="shared" si="83"/>
        <v>0</v>
      </c>
      <c r="K51" s="27"/>
      <c r="L51" s="27"/>
      <c r="M51" s="27"/>
      <c r="N51" s="27">
        <f t="shared" si="84"/>
        <v>0</v>
      </c>
      <c r="O51" s="27"/>
      <c r="P51" s="27"/>
      <c r="Q51" s="27"/>
      <c r="R51" s="27">
        <f t="shared" si="85"/>
        <v>0</v>
      </c>
      <c r="S51" s="27"/>
      <c r="T51" s="27"/>
      <c r="U51" s="27"/>
      <c r="V51" s="27">
        <f t="shared" si="86"/>
        <v>0</v>
      </c>
      <c r="W51" s="27"/>
      <c r="X51" s="27"/>
      <c r="Y51" s="27"/>
      <c r="Z51" s="27">
        <f t="shared" si="87"/>
        <v>0</v>
      </c>
      <c r="AA51" s="27"/>
      <c r="AB51" s="27"/>
      <c r="AC51" s="27"/>
      <c r="AD51" s="27">
        <f t="shared" si="88"/>
        <v>0</v>
      </c>
      <c r="AE51" s="27"/>
      <c r="AF51" s="27"/>
      <c r="AG51" s="27"/>
      <c r="AH51" s="27">
        <f t="shared" si="89"/>
        <v>0</v>
      </c>
      <c r="AI51" s="27"/>
      <c r="AJ51" s="27"/>
      <c r="AK51" s="27"/>
      <c r="AL51" s="27">
        <f t="shared" si="90"/>
        <v>0</v>
      </c>
      <c r="AM51" s="27"/>
      <c r="AN51" s="27"/>
      <c r="AO51" s="27">
        <v>1</v>
      </c>
      <c r="AP51" s="27">
        <f t="shared" si="91"/>
        <v>1</v>
      </c>
      <c r="AQ51" s="27">
        <v>1</v>
      </c>
      <c r="AR51" s="27">
        <v>0.5</v>
      </c>
      <c r="AS51" s="27"/>
      <c r="AT51" s="27">
        <f t="shared" si="92"/>
        <v>0</v>
      </c>
      <c r="AU51" s="27"/>
      <c r="AV51" s="27"/>
      <c r="AW51" s="27"/>
      <c r="AX51" s="27">
        <f t="shared" si="93"/>
        <v>0</v>
      </c>
      <c r="AY51" s="27"/>
      <c r="AZ51" s="27"/>
      <c r="BA51" s="27"/>
      <c r="BB51" s="27">
        <f t="shared" si="94"/>
        <v>0</v>
      </c>
      <c r="BC51" s="27">
        <f t="shared" si="95"/>
        <v>1</v>
      </c>
      <c r="BD51" s="27">
        <f t="shared" si="96"/>
        <v>4</v>
      </c>
      <c r="BE51" s="27">
        <f t="shared" si="97"/>
        <v>1</v>
      </c>
      <c r="BF51" s="27">
        <f t="shared" si="98"/>
        <v>2.5</v>
      </c>
      <c r="BG51" s="27">
        <v>390400</v>
      </c>
      <c r="BH51" s="27">
        <v>488300</v>
      </c>
      <c r="BI51" s="27">
        <v>231687</v>
      </c>
      <c r="BJ51" s="29">
        <v>1.5</v>
      </c>
      <c r="BK51" s="29">
        <v>1.2</v>
      </c>
      <c r="BL51" s="31">
        <v>1.4</v>
      </c>
      <c r="BM51" s="116">
        <v>1.1000000000000001</v>
      </c>
      <c r="BN51" s="131" t="s">
        <v>49</v>
      </c>
      <c r="BO51" s="127">
        <v>308506.02</v>
      </c>
      <c r="BP51" s="131"/>
      <c r="BQ51" s="128">
        <f t="shared" si="99"/>
        <v>401674.83804000006</v>
      </c>
      <c r="BR51" s="114">
        <f t="shared" si="100"/>
        <v>11274.838040000061</v>
      </c>
      <c r="BS51" s="114">
        <f t="shared" si="80"/>
        <v>23371.668181818182</v>
      </c>
      <c r="BT51" s="116">
        <v>34836.300000000003</v>
      </c>
      <c r="BU51" s="121">
        <v>100</v>
      </c>
      <c r="BV51" s="122">
        <f t="shared" si="101"/>
        <v>2177.1289999999999</v>
      </c>
      <c r="BW51" s="121">
        <f t="shared" si="81"/>
        <v>34836.300000000003</v>
      </c>
      <c r="BX51" s="120">
        <f t="shared" si="102"/>
        <v>598711</v>
      </c>
      <c r="BY51" s="121">
        <v>0.354047</v>
      </c>
      <c r="BZ51" s="123">
        <f t="shared" si="103"/>
        <v>211972</v>
      </c>
    </row>
    <row r="52" spans="1:84" ht="20.100000000000001" customHeight="1">
      <c r="A52" s="23">
        <v>42</v>
      </c>
      <c r="B52" s="24">
        <v>80405</v>
      </c>
      <c r="C52" s="38" t="s">
        <v>122</v>
      </c>
      <c r="D52" s="26" t="s">
        <v>123</v>
      </c>
      <c r="E52" s="27"/>
      <c r="F52" s="27">
        <f t="shared" si="82"/>
        <v>0</v>
      </c>
      <c r="G52" s="27"/>
      <c r="H52" s="27"/>
      <c r="I52" s="27"/>
      <c r="J52" s="27">
        <f t="shared" si="83"/>
        <v>0</v>
      </c>
      <c r="K52" s="27"/>
      <c r="L52" s="27"/>
      <c r="M52" s="27">
        <v>1</v>
      </c>
      <c r="N52" s="27">
        <f t="shared" si="84"/>
        <v>2</v>
      </c>
      <c r="O52" s="27">
        <v>1</v>
      </c>
      <c r="P52" s="27">
        <v>0.9</v>
      </c>
      <c r="Q52" s="27"/>
      <c r="R52" s="27">
        <f t="shared" si="85"/>
        <v>0</v>
      </c>
      <c r="S52" s="27"/>
      <c r="T52" s="27"/>
      <c r="U52" s="27"/>
      <c r="V52" s="27">
        <f t="shared" si="86"/>
        <v>0</v>
      </c>
      <c r="W52" s="27"/>
      <c r="X52" s="27"/>
      <c r="Y52" s="27"/>
      <c r="Z52" s="27">
        <f t="shared" si="87"/>
        <v>0</v>
      </c>
      <c r="AA52" s="27"/>
      <c r="AB52" s="27"/>
      <c r="AC52" s="27"/>
      <c r="AD52" s="27">
        <f t="shared" si="88"/>
        <v>0</v>
      </c>
      <c r="AE52" s="27"/>
      <c r="AF52" s="27"/>
      <c r="AG52" s="27"/>
      <c r="AH52" s="27">
        <f t="shared" si="89"/>
        <v>0</v>
      </c>
      <c r="AI52" s="27"/>
      <c r="AJ52" s="27"/>
      <c r="AK52" s="27"/>
      <c r="AL52" s="27">
        <f t="shared" si="90"/>
        <v>0</v>
      </c>
      <c r="AM52" s="27"/>
      <c r="AN52" s="27"/>
      <c r="AO52" s="27"/>
      <c r="AP52" s="27">
        <f t="shared" si="91"/>
        <v>0</v>
      </c>
      <c r="AQ52" s="27"/>
      <c r="AR52" s="27"/>
      <c r="AS52" s="27"/>
      <c r="AT52" s="27">
        <f t="shared" si="92"/>
        <v>0</v>
      </c>
      <c r="AU52" s="27"/>
      <c r="AV52" s="27"/>
      <c r="AW52" s="27"/>
      <c r="AX52" s="27">
        <f t="shared" si="93"/>
        <v>0</v>
      </c>
      <c r="AY52" s="27"/>
      <c r="AZ52" s="27"/>
      <c r="BA52" s="27"/>
      <c r="BB52" s="27">
        <f t="shared" si="94"/>
        <v>0</v>
      </c>
      <c r="BC52" s="27">
        <f t="shared" si="95"/>
        <v>1</v>
      </c>
      <c r="BD52" s="27">
        <f t="shared" si="96"/>
        <v>2</v>
      </c>
      <c r="BE52" s="27">
        <f t="shared" si="97"/>
        <v>1</v>
      </c>
      <c r="BF52" s="27">
        <f t="shared" si="98"/>
        <v>0.9</v>
      </c>
      <c r="BG52" s="27">
        <v>216300</v>
      </c>
      <c r="BH52" s="27">
        <v>171400</v>
      </c>
      <c r="BI52" s="27">
        <v>82745</v>
      </c>
      <c r="BJ52" s="29">
        <v>0.5</v>
      </c>
      <c r="BK52" s="29">
        <v>0.5</v>
      </c>
      <c r="BL52" s="29">
        <v>0.5</v>
      </c>
      <c r="BM52" s="116">
        <v>0.5</v>
      </c>
      <c r="BN52" s="131" t="s">
        <v>49</v>
      </c>
      <c r="BO52" s="127">
        <v>163317.32999999999</v>
      </c>
      <c r="BP52" s="131"/>
      <c r="BQ52" s="128">
        <f t="shared" si="99"/>
        <v>212639.16365999999</v>
      </c>
      <c r="BR52" s="114">
        <f t="shared" si="100"/>
        <v>-3660.8363400000089</v>
      </c>
      <c r="BS52" s="114">
        <f t="shared" si="80"/>
        <v>27219.554999999997</v>
      </c>
      <c r="BT52" s="116">
        <v>34836.300000000003</v>
      </c>
      <c r="BU52" s="121">
        <v>100</v>
      </c>
      <c r="BV52" s="122">
        <f t="shared" si="101"/>
        <v>1088.5650000000001</v>
      </c>
      <c r="BW52" s="121">
        <f t="shared" si="81"/>
        <v>34836.300000000003</v>
      </c>
      <c r="BX52" s="120">
        <f t="shared" si="102"/>
        <v>272141</v>
      </c>
      <c r="BY52" s="121">
        <v>0.354047</v>
      </c>
      <c r="BZ52" s="123">
        <f t="shared" si="103"/>
        <v>96351</v>
      </c>
    </row>
    <row r="53" spans="1:84" ht="20.100000000000001" customHeight="1">
      <c r="A53" s="23">
        <v>43</v>
      </c>
      <c r="B53" s="24">
        <v>80406</v>
      </c>
      <c r="C53" s="38" t="s">
        <v>124</v>
      </c>
      <c r="D53" s="26" t="s">
        <v>125</v>
      </c>
      <c r="E53" s="27"/>
      <c r="F53" s="27">
        <f t="shared" si="82"/>
        <v>0</v>
      </c>
      <c r="G53" s="27"/>
      <c r="H53" s="27"/>
      <c r="I53" s="27"/>
      <c r="J53" s="27">
        <f t="shared" si="83"/>
        <v>0</v>
      </c>
      <c r="K53" s="27"/>
      <c r="L53" s="27"/>
      <c r="M53" s="27">
        <v>1</v>
      </c>
      <c r="N53" s="27">
        <f t="shared" si="84"/>
        <v>2</v>
      </c>
      <c r="O53" s="27">
        <v>1</v>
      </c>
      <c r="P53" s="27">
        <v>0.5</v>
      </c>
      <c r="Q53" s="27"/>
      <c r="R53" s="27">
        <f t="shared" si="85"/>
        <v>0</v>
      </c>
      <c r="S53" s="27"/>
      <c r="T53" s="27"/>
      <c r="U53" s="27"/>
      <c r="V53" s="27">
        <f t="shared" si="86"/>
        <v>0</v>
      </c>
      <c r="W53" s="27"/>
      <c r="X53" s="27"/>
      <c r="Y53" s="27"/>
      <c r="Z53" s="27">
        <f t="shared" si="87"/>
        <v>0</v>
      </c>
      <c r="AA53" s="27"/>
      <c r="AB53" s="27"/>
      <c r="AC53" s="27"/>
      <c r="AD53" s="27">
        <f t="shared" si="88"/>
        <v>0</v>
      </c>
      <c r="AE53" s="27"/>
      <c r="AF53" s="27"/>
      <c r="AG53" s="27"/>
      <c r="AH53" s="27">
        <f t="shared" si="89"/>
        <v>0</v>
      </c>
      <c r="AI53" s="27"/>
      <c r="AJ53" s="27"/>
      <c r="AK53" s="27"/>
      <c r="AL53" s="27">
        <f t="shared" si="90"/>
        <v>0</v>
      </c>
      <c r="AM53" s="27"/>
      <c r="AN53" s="27"/>
      <c r="AO53" s="27"/>
      <c r="AP53" s="27">
        <f t="shared" si="91"/>
        <v>0</v>
      </c>
      <c r="AQ53" s="27"/>
      <c r="AR53" s="27"/>
      <c r="AS53" s="27"/>
      <c r="AT53" s="27">
        <f t="shared" si="92"/>
        <v>0</v>
      </c>
      <c r="AU53" s="27"/>
      <c r="AV53" s="27"/>
      <c r="AW53" s="27"/>
      <c r="AX53" s="27">
        <f t="shared" si="93"/>
        <v>0</v>
      </c>
      <c r="AY53" s="27"/>
      <c r="AZ53" s="27"/>
      <c r="BA53" s="27"/>
      <c r="BB53" s="27">
        <f t="shared" si="94"/>
        <v>0</v>
      </c>
      <c r="BC53" s="27">
        <f t="shared" si="95"/>
        <v>1</v>
      </c>
      <c r="BD53" s="27">
        <f t="shared" si="96"/>
        <v>2</v>
      </c>
      <c r="BE53" s="27">
        <f t="shared" si="97"/>
        <v>1</v>
      </c>
      <c r="BF53" s="27">
        <f t="shared" si="98"/>
        <v>0.5</v>
      </c>
      <c r="BG53" s="27">
        <v>65700</v>
      </c>
      <c r="BH53" s="27">
        <v>86500</v>
      </c>
      <c r="BI53" s="27">
        <v>33098</v>
      </c>
      <c r="BJ53" s="29">
        <v>0.1</v>
      </c>
      <c r="BK53" s="29">
        <v>0</v>
      </c>
      <c r="BL53" s="31">
        <v>0.2</v>
      </c>
      <c r="BM53" s="116">
        <v>0</v>
      </c>
      <c r="BN53" s="131" t="s">
        <v>49</v>
      </c>
      <c r="BO53" s="127">
        <v>50600.38</v>
      </c>
      <c r="BP53" s="131"/>
      <c r="BQ53" s="128">
        <f t="shared" si="99"/>
        <v>65881.694759999998</v>
      </c>
      <c r="BR53" s="114">
        <f t="shared" si="100"/>
        <v>181.6947599999985</v>
      </c>
      <c r="BS53" s="114" t="e">
        <f t="shared" si="80"/>
        <v>#DIV/0!</v>
      </c>
      <c r="BT53" s="116">
        <v>34836.300000000003</v>
      </c>
      <c r="BU53" s="121">
        <v>100</v>
      </c>
      <c r="BV53" s="122">
        <f t="shared" si="101"/>
        <v>1088.5650000000001</v>
      </c>
      <c r="BW53" s="121">
        <f t="shared" si="81"/>
        <v>34836.300000000003</v>
      </c>
      <c r="BX53" s="120">
        <f t="shared" si="102"/>
        <v>0</v>
      </c>
      <c r="BY53" s="121">
        <v>0.354047</v>
      </c>
      <c r="BZ53" s="123">
        <f t="shared" si="103"/>
        <v>0</v>
      </c>
    </row>
    <row r="54" spans="1:84" ht="20.100000000000001" customHeight="1">
      <c r="A54" s="23">
        <v>44</v>
      </c>
      <c r="B54" s="24">
        <v>80407</v>
      </c>
      <c r="C54" s="38" t="s">
        <v>126</v>
      </c>
      <c r="D54" s="26" t="s">
        <v>127</v>
      </c>
      <c r="E54" s="27"/>
      <c r="F54" s="27">
        <f t="shared" si="82"/>
        <v>0</v>
      </c>
      <c r="G54" s="27"/>
      <c r="H54" s="27"/>
      <c r="I54" s="27"/>
      <c r="J54" s="27">
        <f t="shared" si="83"/>
        <v>0</v>
      </c>
      <c r="K54" s="27"/>
      <c r="L54" s="27"/>
      <c r="M54" s="27"/>
      <c r="N54" s="27">
        <f t="shared" si="84"/>
        <v>0</v>
      </c>
      <c r="O54" s="27"/>
      <c r="P54" s="27"/>
      <c r="Q54" s="27"/>
      <c r="R54" s="27">
        <f t="shared" si="85"/>
        <v>0</v>
      </c>
      <c r="S54" s="27"/>
      <c r="T54" s="27"/>
      <c r="U54" s="27"/>
      <c r="V54" s="27">
        <f t="shared" si="86"/>
        <v>0</v>
      </c>
      <c r="W54" s="27"/>
      <c r="X54" s="27"/>
      <c r="Y54" s="27"/>
      <c r="Z54" s="27">
        <f t="shared" si="87"/>
        <v>0</v>
      </c>
      <c r="AA54" s="27"/>
      <c r="AB54" s="27"/>
      <c r="AC54" s="27"/>
      <c r="AD54" s="27">
        <f t="shared" si="88"/>
        <v>0</v>
      </c>
      <c r="AE54" s="27"/>
      <c r="AF54" s="27"/>
      <c r="AG54" s="27"/>
      <c r="AH54" s="27">
        <f t="shared" si="89"/>
        <v>0</v>
      </c>
      <c r="AI54" s="27"/>
      <c r="AJ54" s="27"/>
      <c r="AK54" s="27"/>
      <c r="AL54" s="27">
        <f t="shared" si="90"/>
        <v>0</v>
      </c>
      <c r="AM54" s="27"/>
      <c r="AN54" s="27"/>
      <c r="AO54" s="27">
        <v>2</v>
      </c>
      <c r="AP54" s="27">
        <f t="shared" si="91"/>
        <v>2</v>
      </c>
      <c r="AQ54" s="27">
        <v>2</v>
      </c>
      <c r="AR54" s="27">
        <v>0.95</v>
      </c>
      <c r="AS54" s="27"/>
      <c r="AT54" s="27">
        <f t="shared" si="92"/>
        <v>0</v>
      </c>
      <c r="AU54" s="27"/>
      <c r="AV54" s="27"/>
      <c r="AW54" s="27"/>
      <c r="AX54" s="27">
        <f t="shared" si="93"/>
        <v>0</v>
      </c>
      <c r="AY54" s="27"/>
      <c r="AZ54" s="27"/>
      <c r="BA54" s="27"/>
      <c r="BB54" s="27">
        <f t="shared" si="94"/>
        <v>0</v>
      </c>
      <c r="BC54" s="27">
        <f t="shared" si="95"/>
        <v>0</v>
      </c>
      <c r="BD54" s="27">
        <f t="shared" si="96"/>
        <v>2</v>
      </c>
      <c r="BE54" s="27">
        <f t="shared" si="97"/>
        <v>0</v>
      </c>
      <c r="BF54" s="27">
        <f t="shared" si="98"/>
        <v>0.95</v>
      </c>
      <c r="BG54" s="27">
        <v>256900</v>
      </c>
      <c r="BH54" s="27">
        <v>189800</v>
      </c>
      <c r="BI54" s="27">
        <v>124118</v>
      </c>
      <c r="BJ54" s="29">
        <v>0.7</v>
      </c>
      <c r="BK54" s="29">
        <v>0.7</v>
      </c>
      <c r="BL54" s="31">
        <v>0.8</v>
      </c>
      <c r="BM54" s="116">
        <v>1</v>
      </c>
      <c r="BN54" s="131" t="s">
        <v>49</v>
      </c>
      <c r="BO54" s="127">
        <v>197217</v>
      </c>
      <c r="BP54" s="131"/>
      <c r="BQ54" s="128">
        <f t="shared" si="99"/>
        <v>256776.53400000001</v>
      </c>
      <c r="BR54" s="114">
        <f t="shared" si="100"/>
        <v>-123.4659999999858</v>
      </c>
      <c r="BS54" s="114">
        <f t="shared" si="80"/>
        <v>16434.75</v>
      </c>
      <c r="BT54" s="116">
        <v>34836.300000000003</v>
      </c>
      <c r="BU54" s="121">
        <v>100</v>
      </c>
      <c r="BV54" s="122">
        <f t="shared" si="101"/>
        <v>1088.5650000000001</v>
      </c>
      <c r="BW54" s="121">
        <f t="shared" si="81"/>
        <v>34836.300000000003</v>
      </c>
      <c r="BX54" s="120">
        <f t="shared" si="102"/>
        <v>544282</v>
      </c>
      <c r="BY54" s="121">
        <v>0.354047</v>
      </c>
      <c r="BZ54" s="123">
        <f t="shared" si="103"/>
        <v>192701</v>
      </c>
    </row>
    <row r="55" spans="1:84" ht="20.100000000000001" customHeight="1">
      <c r="A55" s="23">
        <v>45</v>
      </c>
      <c r="B55" s="24">
        <v>80408</v>
      </c>
      <c r="C55" s="38" t="s">
        <v>128</v>
      </c>
      <c r="D55" s="26" t="s">
        <v>129</v>
      </c>
      <c r="E55" s="27">
        <v>1</v>
      </c>
      <c r="F55" s="27">
        <f t="shared" si="82"/>
        <v>3</v>
      </c>
      <c r="G55" s="27">
        <v>1</v>
      </c>
      <c r="H55" s="27">
        <v>0.7</v>
      </c>
      <c r="I55" s="27"/>
      <c r="J55" s="27">
        <f t="shared" si="83"/>
        <v>0</v>
      </c>
      <c r="K55" s="27"/>
      <c r="L55" s="27"/>
      <c r="M55" s="27">
        <v>1</v>
      </c>
      <c r="N55" s="27">
        <f t="shared" si="84"/>
        <v>2</v>
      </c>
      <c r="O55" s="27">
        <v>1</v>
      </c>
      <c r="P55" s="27">
        <v>0.7</v>
      </c>
      <c r="Q55" s="27"/>
      <c r="R55" s="27">
        <f t="shared" si="85"/>
        <v>0</v>
      </c>
      <c r="S55" s="27"/>
      <c r="T55" s="27"/>
      <c r="U55" s="27"/>
      <c r="V55" s="27">
        <f t="shared" si="86"/>
        <v>0</v>
      </c>
      <c r="W55" s="27"/>
      <c r="X55" s="27"/>
      <c r="Y55" s="27">
        <v>1</v>
      </c>
      <c r="Z55" s="27">
        <f t="shared" si="87"/>
        <v>1</v>
      </c>
      <c r="AA55" s="27">
        <v>1</v>
      </c>
      <c r="AB55" s="27">
        <v>0.8</v>
      </c>
      <c r="AC55" s="27"/>
      <c r="AD55" s="27">
        <f t="shared" si="88"/>
        <v>0</v>
      </c>
      <c r="AE55" s="27"/>
      <c r="AF55" s="27"/>
      <c r="AG55" s="27"/>
      <c r="AH55" s="27">
        <f t="shared" si="89"/>
        <v>0</v>
      </c>
      <c r="AI55" s="27"/>
      <c r="AJ55" s="27"/>
      <c r="AK55" s="27"/>
      <c r="AL55" s="27">
        <f t="shared" si="90"/>
        <v>0</v>
      </c>
      <c r="AM55" s="27"/>
      <c r="AN55" s="27"/>
      <c r="AO55" s="27"/>
      <c r="AP55" s="27">
        <f t="shared" si="91"/>
        <v>0</v>
      </c>
      <c r="AQ55" s="27"/>
      <c r="AR55" s="27"/>
      <c r="AS55" s="27"/>
      <c r="AT55" s="27">
        <f t="shared" si="92"/>
        <v>0</v>
      </c>
      <c r="AU55" s="27"/>
      <c r="AV55" s="27"/>
      <c r="AW55" s="27"/>
      <c r="AX55" s="27">
        <f t="shared" si="93"/>
        <v>0</v>
      </c>
      <c r="AY55" s="27"/>
      <c r="AZ55" s="27"/>
      <c r="BA55" s="27"/>
      <c r="BB55" s="27">
        <f t="shared" si="94"/>
        <v>0</v>
      </c>
      <c r="BC55" s="27">
        <f t="shared" si="95"/>
        <v>2</v>
      </c>
      <c r="BD55" s="27">
        <f t="shared" si="96"/>
        <v>6</v>
      </c>
      <c r="BE55" s="27">
        <f t="shared" si="97"/>
        <v>2</v>
      </c>
      <c r="BF55" s="27">
        <f t="shared" si="98"/>
        <v>2.2000000000000002</v>
      </c>
      <c r="BG55" s="27">
        <v>183500</v>
      </c>
      <c r="BH55" s="27">
        <v>360500</v>
      </c>
      <c r="BI55" s="27">
        <v>148942</v>
      </c>
      <c r="BJ55" s="29">
        <v>0.7</v>
      </c>
      <c r="BK55" s="29">
        <v>0.8</v>
      </c>
      <c r="BL55" s="31">
        <v>0.9</v>
      </c>
      <c r="BM55" s="116">
        <v>0.8</v>
      </c>
      <c r="BN55" s="131" t="s">
        <v>49</v>
      </c>
      <c r="BO55" s="127">
        <v>155694</v>
      </c>
      <c r="BP55" s="131"/>
      <c r="BQ55" s="128">
        <f t="shared" si="99"/>
        <v>202713.58800000002</v>
      </c>
      <c r="BR55" s="114">
        <f t="shared" si="100"/>
        <v>19213.588000000018</v>
      </c>
      <c r="BS55" s="114">
        <f t="shared" si="80"/>
        <v>16218.125</v>
      </c>
      <c r="BT55" s="116">
        <v>34836.300000000003</v>
      </c>
      <c r="BU55" s="121">
        <v>100</v>
      </c>
      <c r="BV55" s="122">
        <f t="shared" si="101"/>
        <v>3265.694</v>
      </c>
      <c r="BW55" s="121">
        <f t="shared" si="81"/>
        <v>34836.300000000003</v>
      </c>
      <c r="BX55" s="120">
        <f t="shared" si="102"/>
        <v>435426</v>
      </c>
      <c r="BY55" s="121">
        <v>0.354047</v>
      </c>
      <c r="BZ55" s="123">
        <f t="shared" si="103"/>
        <v>154161</v>
      </c>
    </row>
    <row r="56" spans="1:84" ht="20.100000000000001" customHeight="1">
      <c r="A56" s="23">
        <v>46</v>
      </c>
      <c r="B56" s="24">
        <v>80409</v>
      </c>
      <c r="C56" s="38" t="s">
        <v>130</v>
      </c>
      <c r="D56" s="26" t="s">
        <v>131</v>
      </c>
      <c r="E56" s="27">
        <v>1</v>
      </c>
      <c r="F56" s="27">
        <f t="shared" si="82"/>
        <v>3</v>
      </c>
      <c r="G56" s="27">
        <v>1</v>
      </c>
      <c r="H56" s="27">
        <v>1.1000000000000001</v>
      </c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>
        <f t="shared" si="94"/>
        <v>0</v>
      </c>
      <c r="BC56" s="27">
        <f t="shared" si="95"/>
        <v>1</v>
      </c>
      <c r="BD56" s="27">
        <f t="shared" si="96"/>
        <v>3</v>
      </c>
      <c r="BE56" s="27">
        <f t="shared" si="97"/>
        <v>1</v>
      </c>
      <c r="BF56" s="27">
        <f t="shared" si="98"/>
        <v>1.1000000000000001</v>
      </c>
      <c r="BG56" s="27">
        <v>283500</v>
      </c>
      <c r="BH56" s="27">
        <v>202100</v>
      </c>
      <c r="BI56" s="27">
        <v>33009</v>
      </c>
      <c r="BJ56" s="29">
        <v>0.5</v>
      </c>
      <c r="BK56" s="29">
        <v>0.5</v>
      </c>
      <c r="BL56" s="31">
        <v>0.6</v>
      </c>
      <c r="BM56" s="116">
        <v>0.5</v>
      </c>
      <c r="BN56" s="131" t="s">
        <v>49</v>
      </c>
      <c r="BO56" s="127">
        <v>217256.88</v>
      </c>
      <c r="BP56" s="131"/>
      <c r="BQ56" s="128">
        <f t="shared" si="99"/>
        <v>282868.45776000002</v>
      </c>
      <c r="BR56" s="114">
        <f t="shared" si="100"/>
        <v>-631.54223999998067</v>
      </c>
      <c r="BS56" s="114">
        <f t="shared" si="80"/>
        <v>36209.480000000003</v>
      </c>
      <c r="BT56" s="116">
        <v>34836.300000000003</v>
      </c>
      <c r="BU56" s="121">
        <v>100</v>
      </c>
      <c r="BV56" s="122">
        <f t="shared" si="101"/>
        <v>1632.847</v>
      </c>
      <c r="BW56" s="121">
        <f t="shared" si="81"/>
        <v>34836.300000000003</v>
      </c>
      <c r="BX56" s="120">
        <f t="shared" si="102"/>
        <v>272141</v>
      </c>
      <c r="BY56" s="121">
        <v>0.354047</v>
      </c>
      <c r="BZ56" s="123">
        <f t="shared" si="103"/>
        <v>96351</v>
      </c>
    </row>
    <row r="57" spans="1:84" ht="20.100000000000001" customHeight="1">
      <c r="A57" s="23">
        <v>47</v>
      </c>
      <c r="B57" s="24">
        <v>80410</v>
      </c>
      <c r="C57" s="38" t="s">
        <v>132</v>
      </c>
      <c r="D57" s="26" t="s">
        <v>133</v>
      </c>
      <c r="E57" s="27"/>
      <c r="F57" s="27">
        <f t="shared" si="82"/>
        <v>0</v>
      </c>
      <c r="G57" s="27"/>
      <c r="H57" s="27"/>
      <c r="I57" s="27"/>
      <c r="J57" s="27">
        <f t="shared" ref="J57:J63" si="104">I57*3</f>
        <v>0</v>
      </c>
      <c r="K57" s="27"/>
      <c r="L57" s="27"/>
      <c r="M57" s="27">
        <v>1</v>
      </c>
      <c r="N57" s="27">
        <f t="shared" ref="N57:N63" si="105">M57*2</f>
        <v>2</v>
      </c>
      <c r="O57" s="27">
        <v>1</v>
      </c>
      <c r="P57" s="27">
        <v>0.5</v>
      </c>
      <c r="Q57" s="27"/>
      <c r="R57" s="27">
        <f t="shared" ref="R57:R63" si="106">Q57*1.5</f>
        <v>0</v>
      </c>
      <c r="S57" s="27"/>
      <c r="T57" s="27"/>
      <c r="U57" s="27"/>
      <c r="V57" s="27">
        <f t="shared" ref="V57:V63" si="107">U57*1</f>
        <v>0</v>
      </c>
      <c r="W57" s="27"/>
      <c r="X57" s="27"/>
      <c r="Y57" s="27"/>
      <c r="Z57" s="27">
        <f t="shared" ref="Z57:Z63" si="108">Y57*1</f>
        <v>0</v>
      </c>
      <c r="AA57" s="27"/>
      <c r="AB57" s="27"/>
      <c r="AC57" s="27"/>
      <c r="AD57" s="27">
        <f t="shared" ref="AD57:AD63" si="109">AC57*1</f>
        <v>0</v>
      </c>
      <c r="AE57" s="27"/>
      <c r="AF57" s="27"/>
      <c r="AG57" s="27"/>
      <c r="AH57" s="27">
        <f t="shared" ref="AH57:AH63" si="110">AG57*1</f>
        <v>0</v>
      </c>
      <c r="AI57" s="27"/>
      <c r="AJ57" s="27"/>
      <c r="AK57" s="27"/>
      <c r="AL57" s="27">
        <f t="shared" ref="AL57:AL63" si="111">AK57*1</f>
        <v>0</v>
      </c>
      <c r="AM57" s="27"/>
      <c r="AN57" s="27"/>
      <c r="AO57" s="27"/>
      <c r="AP57" s="27">
        <f t="shared" ref="AP57:AP63" si="112">AO57*1</f>
        <v>0</v>
      </c>
      <c r="AQ57" s="27"/>
      <c r="AR57" s="27"/>
      <c r="AS57" s="27"/>
      <c r="AT57" s="27">
        <f t="shared" ref="AT57:AT63" si="113">AS57*1</f>
        <v>0</v>
      </c>
      <c r="AU57" s="27"/>
      <c r="AV57" s="27"/>
      <c r="AW57" s="27"/>
      <c r="AX57" s="27">
        <f t="shared" ref="AX57:AX63" si="114">AW57*1</f>
        <v>0</v>
      </c>
      <c r="AY57" s="27"/>
      <c r="AZ57" s="27"/>
      <c r="BA57" s="27"/>
      <c r="BB57" s="27">
        <f t="shared" si="94"/>
        <v>0</v>
      </c>
      <c r="BC57" s="27">
        <f t="shared" si="95"/>
        <v>1</v>
      </c>
      <c r="BD57" s="27">
        <f t="shared" si="96"/>
        <v>2</v>
      </c>
      <c r="BE57" s="27">
        <f t="shared" si="97"/>
        <v>1</v>
      </c>
      <c r="BF57" s="27">
        <f t="shared" si="98"/>
        <v>0.5</v>
      </c>
      <c r="BG57" s="27">
        <v>57700</v>
      </c>
      <c r="BH57" s="27">
        <v>101000</v>
      </c>
      <c r="BI57" s="27">
        <v>99295</v>
      </c>
      <c r="BJ57" s="29">
        <v>0.2</v>
      </c>
      <c r="BK57" s="29">
        <v>0</v>
      </c>
      <c r="BL57" s="31">
        <v>0.2</v>
      </c>
      <c r="BM57" s="116">
        <v>0.3</v>
      </c>
      <c r="BN57" s="131" t="s">
        <v>49</v>
      </c>
      <c r="BO57" s="127">
        <v>44435.47</v>
      </c>
      <c r="BP57" s="131"/>
      <c r="BQ57" s="128">
        <f t="shared" si="99"/>
        <v>57854.981940000005</v>
      </c>
      <c r="BR57" s="114">
        <f t="shared" si="100"/>
        <v>154.98194000000512</v>
      </c>
      <c r="BS57" s="114">
        <f t="shared" si="80"/>
        <v>12343.186111111112</v>
      </c>
      <c r="BT57" s="116">
        <v>34836.300000000003</v>
      </c>
      <c r="BU57" s="121">
        <v>100</v>
      </c>
      <c r="BV57" s="122">
        <f t="shared" si="101"/>
        <v>1088.5650000000001</v>
      </c>
      <c r="BW57" s="121">
        <f t="shared" si="81"/>
        <v>34836.300000000003</v>
      </c>
      <c r="BX57" s="120">
        <f t="shared" si="102"/>
        <v>163285</v>
      </c>
      <c r="BY57" s="121">
        <v>0.354047</v>
      </c>
      <c r="BZ57" s="123">
        <f t="shared" si="103"/>
        <v>57811</v>
      </c>
    </row>
    <row r="58" spans="1:84" ht="20.100000000000001" customHeight="1">
      <c r="A58" s="23">
        <v>48</v>
      </c>
      <c r="B58" s="24">
        <v>80411</v>
      </c>
      <c r="C58" s="38" t="s">
        <v>134</v>
      </c>
      <c r="D58" s="26" t="s">
        <v>135</v>
      </c>
      <c r="E58" s="27">
        <v>1</v>
      </c>
      <c r="F58" s="27">
        <f t="shared" si="82"/>
        <v>3</v>
      </c>
      <c r="G58" s="27">
        <v>1</v>
      </c>
      <c r="H58" s="27">
        <v>3.2</v>
      </c>
      <c r="I58" s="27"/>
      <c r="J58" s="27">
        <f t="shared" si="104"/>
        <v>0</v>
      </c>
      <c r="K58" s="27"/>
      <c r="L58" s="27"/>
      <c r="M58" s="27"/>
      <c r="N58" s="27">
        <f t="shared" si="105"/>
        <v>0</v>
      </c>
      <c r="O58" s="27"/>
      <c r="P58" s="27"/>
      <c r="Q58" s="27"/>
      <c r="R58" s="27">
        <f t="shared" si="106"/>
        <v>0</v>
      </c>
      <c r="S58" s="27"/>
      <c r="T58" s="27"/>
      <c r="U58" s="27"/>
      <c r="V58" s="27">
        <f t="shared" si="107"/>
        <v>0</v>
      </c>
      <c r="W58" s="27"/>
      <c r="X58" s="27"/>
      <c r="Y58" s="27">
        <v>1</v>
      </c>
      <c r="Z58" s="27">
        <f t="shared" si="108"/>
        <v>1</v>
      </c>
      <c r="AA58" s="27">
        <v>1</v>
      </c>
      <c r="AB58" s="27">
        <v>0.4</v>
      </c>
      <c r="AC58" s="27"/>
      <c r="AD58" s="27">
        <f t="shared" si="109"/>
        <v>0</v>
      </c>
      <c r="AE58" s="27"/>
      <c r="AF58" s="27"/>
      <c r="AG58" s="27"/>
      <c r="AH58" s="27">
        <f t="shared" si="110"/>
        <v>0</v>
      </c>
      <c r="AI58" s="27"/>
      <c r="AJ58" s="27"/>
      <c r="AK58" s="27"/>
      <c r="AL58" s="27">
        <f t="shared" si="111"/>
        <v>0</v>
      </c>
      <c r="AM58" s="27"/>
      <c r="AN58" s="27"/>
      <c r="AO58" s="27"/>
      <c r="AP58" s="27">
        <f t="shared" si="112"/>
        <v>0</v>
      </c>
      <c r="AQ58" s="27"/>
      <c r="AR58" s="27"/>
      <c r="AS58" s="27"/>
      <c r="AT58" s="27">
        <f t="shared" si="113"/>
        <v>0</v>
      </c>
      <c r="AU58" s="27"/>
      <c r="AV58" s="27"/>
      <c r="AW58" s="27"/>
      <c r="AX58" s="27">
        <f t="shared" si="114"/>
        <v>0</v>
      </c>
      <c r="AY58" s="27"/>
      <c r="AZ58" s="27"/>
      <c r="BA58" s="27"/>
      <c r="BB58" s="27">
        <f t="shared" si="94"/>
        <v>0</v>
      </c>
      <c r="BC58" s="27">
        <f t="shared" si="95"/>
        <v>1</v>
      </c>
      <c r="BD58" s="27">
        <f t="shared" si="96"/>
        <v>4</v>
      </c>
      <c r="BE58" s="27">
        <f t="shared" si="97"/>
        <v>1</v>
      </c>
      <c r="BF58" s="27">
        <f t="shared" si="98"/>
        <v>3.6</v>
      </c>
      <c r="BG58" s="27">
        <v>683000</v>
      </c>
      <c r="BH58" s="27">
        <v>992000</v>
      </c>
      <c r="BI58" s="27">
        <v>264785</v>
      </c>
      <c r="BJ58" s="29">
        <v>1.3</v>
      </c>
      <c r="BK58" s="29">
        <v>1.3</v>
      </c>
      <c r="BL58" s="29">
        <v>1.3</v>
      </c>
      <c r="BM58" s="116">
        <v>1.4</v>
      </c>
      <c r="BN58" s="131" t="s">
        <v>49</v>
      </c>
      <c r="BO58" s="127">
        <v>526764</v>
      </c>
      <c r="BP58" s="131"/>
      <c r="BQ58" s="128">
        <f t="shared" si="99"/>
        <v>685846.728</v>
      </c>
      <c r="BR58" s="114">
        <f t="shared" si="100"/>
        <v>2846.7280000000028</v>
      </c>
      <c r="BS58" s="114">
        <f t="shared" si="80"/>
        <v>31355</v>
      </c>
      <c r="BT58" s="116">
        <v>34836.300000000003</v>
      </c>
      <c r="BU58" s="121">
        <v>100</v>
      </c>
      <c r="BV58" s="122">
        <f t="shared" si="101"/>
        <v>2177.1289999999999</v>
      </c>
      <c r="BW58" s="121">
        <f t="shared" si="81"/>
        <v>34836.300000000003</v>
      </c>
      <c r="BX58" s="120">
        <f t="shared" si="102"/>
        <v>761995</v>
      </c>
      <c r="BY58" s="121">
        <v>0.354047</v>
      </c>
      <c r="BZ58" s="123">
        <f t="shared" si="103"/>
        <v>269782</v>
      </c>
    </row>
    <row r="59" spans="1:84" ht="20.100000000000001" customHeight="1">
      <c r="A59" s="23">
        <v>49</v>
      </c>
      <c r="B59" s="24">
        <v>80412</v>
      </c>
      <c r="C59" s="38" t="s">
        <v>136</v>
      </c>
      <c r="D59" s="26" t="s">
        <v>137</v>
      </c>
      <c r="E59" s="27">
        <v>2</v>
      </c>
      <c r="F59" s="27">
        <f t="shared" si="82"/>
        <v>6</v>
      </c>
      <c r="G59" s="27">
        <v>2</v>
      </c>
      <c r="H59" s="27">
        <v>2.5</v>
      </c>
      <c r="I59" s="27"/>
      <c r="J59" s="27">
        <f t="shared" si="104"/>
        <v>0</v>
      </c>
      <c r="K59" s="27"/>
      <c r="L59" s="27"/>
      <c r="M59" s="27"/>
      <c r="N59" s="27">
        <f t="shared" si="105"/>
        <v>0</v>
      </c>
      <c r="O59" s="27"/>
      <c r="P59" s="27"/>
      <c r="Q59" s="27"/>
      <c r="R59" s="27">
        <f t="shared" si="106"/>
        <v>0</v>
      </c>
      <c r="S59" s="27"/>
      <c r="T59" s="27"/>
      <c r="U59" s="27"/>
      <c r="V59" s="27">
        <f t="shared" si="107"/>
        <v>0</v>
      </c>
      <c r="W59" s="27"/>
      <c r="X59" s="27"/>
      <c r="Y59" s="27">
        <v>1</v>
      </c>
      <c r="Z59" s="27">
        <f t="shared" si="108"/>
        <v>1</v>
      </c>
      <c r="AA59" s="27">
        <v>1</v>
      </c>
      <c r="AB59" s="27">
        <v>0.6</v>
      </c>
      <c r="AC59" s="27"/>
      <c r="AD59" s="27">
        <f t="shared" si="109"/>
        <v>0</v>
      </c>
      <c r="AE59" s="27"/>
      <c r="AF59" s="27"/>
      <c r="AG59" s="27"/>
      <c r="AH59" s="27">
        <f t="shared" si="110"/>
        <v>0</v>
      </c>
      <c r="AI59" s="27"/>
      <c r="AJ59" s="27"/>
      <c r="AK59" s="27"/>
      <c r="AL59" s="27">
        <f t="shared" si="111"/>
        <v>0</v>
      </c>
      <c r="AM59" s="27"/>
      <c r="AN59" s="27"/>
      <c r="AO59" s="27"/>
      <c r="AP59" s="27">
        <f t="shared" si="112"/>
        <v>0</v>
      </c>
      <c r="AQ59" s="27"/>
      <c r="AR59" s="27"/>
      <c r="AS59" s="27"/>
      <c r="AT59" s="27">
        <f t="shared" si="113"/>
        <v>0</v>
      </c>
      <c r="AU59" s="27"/>
      <c r="AV59" s="27"/>
      <c r="AW59" s="27"/>
      <c r="AX59" s="27">
        <f t="shared" si="114"/>
        <v>0</v>
      </c>
      <c r="AY59" s="27"/>
      <c r="AZ59" s="27"/>
      <c r="BA59" s="27"/>
      <c r="BB59" s="27">
        <f t="shared" si="94"/>
        <v>0</v>
      </c>
      <c r="BC59" s="27">
        <f t="shared" si="95"/>
        <v>2</v>
      </c>
      <c r="BD59" s="27">
        <f t="shared" si="96"/>
        <v>7</v>
      </c>
      <c r="BE59" s="27">
        <f t="shared" si="97"/>
        <v>2</v>
      </c>
      <c r="BF59" s="27">
        <f t="shared" si="98"/>
        <v>3.1</v>
      </c>
      <c r="BG59" s="27">
        <v>804800</v>
      </c>
      <c r="BH59" s="27">
        <v>960900</v>
      </c>
      <c r="BI59" s="27">
        <v>281334</v>
      </c>
      <c r="BJ59" s="29">
        <v>2.1</v>
      </c>
      <c r="BK59" s="29">
        <v>2.1</v>
      </c>
      <c r="BL59" s="31">
        <v>2.1</v>
      </c>
      <c r="BM59" s="116">
        <v>1.4</v>
      </c>
      <c r="BN59" s="131" t="s">
        <v>49</v>
      </c>
      <c r="BO59" s="127">
        <v>619716.31000000006</v>
      </c>
      <c r="BP59" s="131"/>
      <c r="BQ59" s="128">
        <f t="shared" si="99"/>
        <v>806870.63562000007</v>
      </c>
      <c r="BR59" s="114">
        <f t="shared" si="100"/>
        <v>2070.6356200000737</v>
      </c>
      <c r="BS59" s="114">
        <f t="shared" si="80"/>
        <v>36887.875595238096</v>
      </c>
      <c r="BT59" s="116">
        <v>34836.300000000003</v>
      </c>
      <c r="BU59" s="121">
        <v>100</v>
      </c>
      <c r="BV59" s="122">
        <f t="shared" si="101"/>
        <v>3809.9760000000001</v>
      </c>
      <c r="BW59" s="121">
        <f t="shared" si="81"/>
        <v>34836.300000000003</v>
      </c>
      <c r="BX59" s="120">
        <f t="shared" si="102"/>
        <v>761995</v>
      </c>
      <c r="BY59" s="121">
        <v>0.354047</v>
      </c>
      <c r="BZ59" s="123">
        <f t="shared" si="103"/>
        <v>269782</v>
      </c>
    </row>
    <row r="60" spans="1:84" ht="20.100000000000001" customHeight="1">
      <c r="A60" s="23">
        <v>50</v>
      </c>
      <c r="B60" s="24">
        <v>80413</v>
      </c>
      <c r="C60" s="38" t="s">
        <v>138</v>
      </c>
      <c r="D60" s="26" t="s">
        <v>139</v>
      </c>
      <c r="E60" s="27">
        <v>1</v>
      </c>
      <c r="F60" s="27">
        <f t="shared" si="82"/>
        <v>3</v>
      </c>
      <c r="G60" s="27">
        <v>1</v>
      </c>
      <c r="H60" s="27">
        <v>1</v>
      </c>
      <c r="I60" s="27"/>
      <c r="J60" s="27">
        <f t="shared" si="104"/>
        <v>0</v>
      </c>
      <c r="K60" s="27"/>
      <c r="L60" s="27"/>
      <c r="M60" s="27"/>
      <c r="N60" s="27">
        <f t="shared" si="105"/>
        <v>0</v>
      </c>
      <c r="O60" s="27"/>
      <c r="P60" s="27"/>
      <c r="Q60" s="27"/>
      <c r="R60" s="27">
        <f t="shared" si="106"/>
        <v>0</v>
      </c>
      <c r="S60" s="27"/>
      <c r="T60" s="27"/>
      <c r="U60" s="27"/>
      <c r="V60" s="27">
        <f t="shared" si="107"/>
        <v>0</v>
      </c>
      <c r="W60" s="27"/>
      <c r="X60" s="27"/>
      <c r="Y60" s="27">
        <v>1</v>
      </c>
      <c r="Z60" s="27">
        <f t="shared" si="108"/>
        <v>1</v>
      </c>
      <c r="AA60" s="27">
        <v>1</v>
      </c>
      <c r="AB60" s="27">
        <v>2.1</v>
      </c>
      <c r="AC60" s="27"/>
      <c r="AD60" s="27">
        <f t="shared" si="109"/>
        <v>0</v>
      </c>
      <c r="AE60" s="27"/>
      <c r="AF60" s="27"/>
      <c r="AG60" s="27"/>
      <c r="AH60" s="27">
        <f t="shared" si="110"/>
        <v>0</v>
      </c>
      <c r="AI60" s="27"/>
      <c r="AJ60" s="27"/>
      <c r="AK60" s="27"/>
      <c r="AL60" s="27">
        <f t="shared" si="111"/>
        <v>0</v>
      </c>
      <c r="AM60" s="27"/>
      <c r="AN60" s="27"/>
      <c r="AO60" s="27"/>
      <c r="AP60" s="27">
        <f t="shared" si="112"/>
        <v>0</v>
      </c>
      <c r="AQ60" s="27"/>
      <c r="AR60" s="27"/>
      <c r="AS60" s="27"/>
      <c r="AT60" s="27">
        <f t="shared" si="113"/>
        <v>0</v>
      </c>
      <c r="AU60" s="27"/>
      <c r="AV60" s="27"/>
      <c r="AW60" s="27"/>
      <c r="AX60" s="27">
        <f t="shared" si="114"/>
        <v>0</v>
      </c>
      <c r="AY60" s="27"/>
      <c r="AZ60" s="27"/>
      <c r="BA60" s="27"/>
      <c r="BB60" s="27">
        <f t="shared" si="94"/>
        <v>0</v>
      </c>
      <c r="BC60" s="27">
        <f t="shared" si="95"/>
        <v>1</v>
      </c>
      <c r="BD60" s="27">
        <f t="shared" si="96"/>
        <v>4</v>
      </c>
      <c r="BE60" s="27">
        <f t="shared" si="97"/>
        <v>1</v>
      </c>
      <c r="BF60" s="27">
        <f t="shared" si="98"/>
        <v>3.1</v>
      </c>
      <c r="BG60" s="27">
        <v>523300</v>
      </c>
      <c r="BH60" s="27">
        <v>608000</v>
      </c>
      <c r="BI60" s="27">
        <v>364080</v>
      </c>
      <c r="BJ60" s="29">
        <v>1</v>
      </c>
      <c r="BK60" s="29">
        <v>1</v>
      </c>
      <c r="BL60" s="29">
        <v>1</v>
      </c>
      <c r="BM60" s="116">
        <v>0.5</v>
      </c>
      <c r="BN60" s="131" t="s">
        <v>49</v>
      </c>
      <c r="BO60" s="127">
        <v>398869.67</v>
      </c>
      <c r="BP60" s="131"/>
      <c r="BQ60" s="128">
        <f t="shared" si="99"/>
        <v>519328.31034000003</v>
      </c>
      <c r="BR60" s="114">
        <f t="shared" si="100"/>
        <v>-3971.6896599999745</v>
      </c>
      <c r="BS60" s="114">
        <f t="shared" si="80"/>
        <v>66478.278333333335</v>
      </c>
      <c r="BT60" s="116">
        <v>34836.300000000003</v>
      </c>
      <c r="BU60" s="121">
        <v>100</v>
      </c>
      <c r="BV60" s="122">
        <f t="shared" si="101"/>
        <v>2177.1289999999999</v>
      </c>
      <c r="BW60" s="121">
        <f t="shared" si="81"/>
        <v>34836.300000000003</v>
      </c>
      <c r="BX60" s="120">
        <f t="shared" si="102"/>
        <v>272141</v>
      </c>
      <c r="BY60" s="121">
        <v>0.354047</v>
      </c>
      <c r="BZ60" s="123">
        <f t="shared" si="103"/>
        <v>96351</v>
      </c>
    </row>
    <row r="61" spans="1:84" ht="20.100000000000001" customHeight="1">
      <c r="A61" s="23">
        <v>51</v>
      </c>
      <c r="B61" s="24">
        <v>80414</v>
      </c>
      <c r="C61" s="38" t="s">
        <v>140</v>
      </c>
      <c r="D61" s="26" t="s">
        <v>141</v>
      </c>
      <c r="E61" s="27"/>
      <c r="F61" s="27">
        <f t="shared" si="82"/>
        <v>0</v>
      </c>
      <c r="G61" s="27"/>
      <c r="H61" s="27"/>
      <c r="I61" s="27"/>
      <c r="J61" s="27">
        <f t="shared" si="104"/>
        <v>0</v>
      </c>
      <c r="K61" s="27"/>
      <c r="L61" s="27"/>
      <c r="M61" s="27">
        <v>1</v>
      </c>
      <c r="N61" s="27">
        <f t="shared" si="105"/>
        <v>2</v>
      </c>
      <c r="O61" s="27">
        <v>1</v>
      </c>
      <c r="P61" s="27">
        <v>1.2</v>
      </c>
      <c r="Q61" s="27"/>
      <c r="R61" s="27">
        <f t="shared" si="106"/>
        <v>0</v>
      </c>
      <c r="S61" s="27"/>
      <c r="T61" s="27"/>
      <c r="U61" s="27"/>
      <c r="V61" s="27">
        <f t="shared" si="107"/>
        <v>0</v>
      </c>
      <c r="W61" s="27"/>
      <c r="X61" s="27"/>
      <c r="Y61" s="27"/>
      <c r="Z61" s="27">
        <f t="shared" si="108"/>
        <v>0</v>
      </c>
      <c r="AA61" s="27"/>
      <c r="AB61" s="27"/>
      <c r="AC61" s="27"/>
      <c r="AD61" s="27">
        <f t="shared" si="109"/>
        <v>0</v>
      </c>
      <c r="AE61" s="27"/>
      <c r="AF61" s="27"/>
      <c r="AG61" s="27"/>
      <c r="AH61" s="27">
        <f t="shared" si="110"/>
        <v>0</v>
      </c>
      <c r="AI61" s="27"/>
      <c r="AJ61" s="27"/>
      <c r="AK61" s="27"/>
      <c r="AL61" s="27">
        <f t="shared" si="111"/>
        <v>0</v>
      </c>
      <c r="AM61" s="27"/>
      <c r="AN61" s="27"/>
      <c r="AO61" s="27"/>
      <c r="AP61" s="27">
        <f t="shared" si="112"/>
        <v>0</v>
      </c>
      <c r="AQ61" s="27"/>
      <c r="AR61" s="27"/>
      <c r="AS61" s="27"/>
      <c r="AT61" s="27">
        <f t="shared" si="113"/>
        <v>0</v>
      </c>
      <c r="AU61" s="27"/>
      <c r="AV61" s="27"/>
      <c r="AW61" s="27"/>
      <c r="AX61" s="27">
        <f t="shared" si="114"/>
        <v>0</v>
      </c>
      <c r="AY61" s="27"/>
      <c r="AZ61" s="27"/>
      <c r="BA61" s="27"/>
      <c r="BB61" s="27">
        <f t="shared" si="94"/>
        <v>0</v>
      </c>
      <c r="BC61" s="27">
        <f t="shared" si="95"/>
        <v>1</v>
      </c>
      <c r="BD61" s="27">
        <f t="shared" si="96"/>
        <v>2</v>
      </c>
      <c r="BE61" s="27">
        <f t="shared" si="97"/>
        <v>1</v>
      </c>
      <c r="BF61" s="27">
        <f t="shared" si="98"/>
        <v>1.2</v>
      </c>
      <c r="BG61" s="27">
        <v>307700</v>
      </c>
      <c r="BH61" s="27">
        <v>329400</v>
      </c>
      <c r="BI61" s="27">
        <v>165491</v>
      </c>
      <c r="BJ61" s="29">
        <v>0.6</v>
      </c>
      <c r="BK61" s="29">
        <v>0.5</v>
      </c>
      <c r="BL61" s="29">
        <v>0.5</v>
      </c>
      <c r="BM61" s="116">
        <v>0.4</v>
      </c>
      <c r="BN61" s="131" t="s">
        <v>49</v>
      </c>
      <c r="BO61" s="127">
        <v>257896.71</v>
      </c>
      <c r="BP61" s="131"/>
      <c r="BQ61" s="128">
        <f t="shared" si="99"/>
        <v>335781.51642</v>
      </c>
      <c r="BR61" s="114">
        <f t="shared" si="100"/>
        <v>28081.51642</v>
      </c>
      <c r="BS61" s="114">
        <f t="shared" si="80"/>
        <v>53728.48124999999</v>
      </c>
      <c r="BT61" s="116">
        <v>34836.300000000003</v>
      </c>
      <c r="BU61" s="121">
        <v>100</v>
      </c>
      <c r="BV61" s="122">
        <f t="shared" si="101"/>
        <v>1088.5650000000001</v>
      </c>
      <c r="BW61" s="121">
        <f t="shared" si="81"/>
        <v>34836.300000000003</v>
      </c>
      <c r="BX61" s="120">
        <f t="shared" si="102"/>
        <v>217713</v>
      </c>
      <c r="BY61" s="121">
        <v>0.354047</v>
      </c>
      <c r="BZ61" s="123">
        <f t="shared" si="103"/>
        <v>77081</v>
      </c>
    </row>
    <row r="62" spans="1:84" ht="20.100000000000001" customHeight="1">
      <c r="A62" s="23">
        <v>52</v>
      </c>
      <c r="B62" s="24">
        <v>80415</v>
      </c>
      <c r="C62" s="38" t="s">
        <v>142</v>
      </c>
      <c r="D62" s="26" t="s">
        <v>143</v>
      </c>
      <c r="E62" s="27">
        <v>1</v>
      </c>
      <c r="F62" s="27">
        <f t="shared" si="82"/>
        <v>3</v>
      </c>
      <c r="G62" s="27">
        <v>1</v>
      </c>
      <c r="H62" s="27">
        <v>1</v>
      </c>
      <c r="I62" s="27"/>
      <c r="J62" s="27">
        <f t="shared" si="104"/>
        <v>0</v>
      </c>
      <c r="K62" s="27"/>
      <c r="L62" s="27"/>
      <c r="M62" s="27"/>
      <c r="N62" s="27">
        <f t="shared" si="105"/>
        <v>0</v>
      </c>
      <c r="O62" s="27"/>
      <c r="P62" s="27"/>
      <c r="Q62" s="27"/>
      <c r="R62" s="27">
        <f t="shared" si="106"/>
        <v>0</v>
      </c>
      <c r="S62" s="27"/>
      <c r="T62" s="27"/>
      <c r="U62" s="27"/>
      <c r="V62" s="27">
        <f t="shared" si="107"/>
        <v>0</v>
      </c>
      <c r="W62" s="27"/>
      <c r="X62" s="27"/>
      <c r="Y62" s="27"/>
      <c r="Z62" s="27">
        <f t="shared" si="108"/>
        <v>0</v>
      </c>
      <c r="AA62" s="27"/>
      <c r="AB62" s="27"/>
      <c r="AC62" s="27"/>
      <c r="AD62" s="27">
        <f t="shared" si="109"/>
        <v>0</v>
      </c>
      <c r="AE62" s="27"/>
      <c r="AF62" s="27"/>
      <c r="AG62" s="27"/>
      <c r="AH62" s="27">
        <f t="shared" si="110"/>
        <v>0</v>
      </c>
      <c r="AI62" s="27"/>
      <c r="AJ62" s="27"/>
      <c r="AK62" s="27"/>
      <c r="AL62" s="27">
        <f t="shared" si="111"/>
        <v>0</v>
      </c>
      <c r="AM62" s="27"/>
      <c r="AN62" s="27"/>
      <c r="AO62" s="27">
        <v>1</v>
      </c>
      <c r="AP62" s="27">
        <f t="shared" si="112"/>
        <v>1</v>
      </c>
      <c r="AQ62" s="27">
        <v>1</v>
      </c>
      <c r="AR62" s="27">
        <v>1</v>
      </c>
      <c r="AS62" s="27"/>
      <c r="AT62" s="27">
        <f t="shared" si="113"/>
        <v>0</v>
      </c>
      <c r="AU62" s="27"/>
      <c r="AV62" s="27"/>
      <c r="AW62" s="27"/>
      <c r="AX62" s="27">
        <f t="shared" si="114"/>
        <v>0</v>
      </c>
      <c r="AY62" s="27"/>
      <c r="AZ62" s="27"/>
      <c r="BA62" s="27"/>
      <c r="BB62" s="27">
        <f t="shared" si="94"/>
        <v>0</v>
      </c>
      <c r="BC62" s="27">
        <f t="shared" si="95"/>
        <v>1</v>
      </c>
      <c r="BD62" s="27">
        <f t="shared" si="96"/>
        <v>4</v>
      </c>
      <c r="BE62" s="27">
        <f t="shared" si="97"/>
        <v>1</v>
      </c>
      <c r="BF62" s="27">
        <f t="shared" si="98"/>
        <v>2</v>
      </c>
      <c r="BG62" s="27">
        <v>361700</v>
      </c>
      <c r="BH62" s="27">
        <v>432600</v>
      </c>
      <c r="BI62" s="27">
        <v>215138</v>
      </c>
      <c r="BJ62" s="29">
        <v>1.3</v>
      </c>
      <c r="BK62" s="29">
        <v>1.2</v>
      </c>
      <c r="BL62" s="31">
        <v>1.3</v>
      </c>
      <c r="BM62" s="116">
        <v>1.1000000000000001</v>
      </c>
      <c r="BN62" s="131" t="s">
        <v>49</v>
      </c>
      <c r="BO62" s="127">
        <v>284058.17</v>
      </c>
      <c r="BP62" s="131"/>
      <c r="BQ62" s="128">
        <f t="shared" si="99"/>
        <v>369843.73733999999</v>
      </c>
      <c r="BR62" s="114">
        <f t="shared" si="100"/>
        <v>8143.7373399999924</v>
      </c>
      <c r="BS62" s="114">
        <f t="shared" si="80"/>
        <v>21519.558333333331</v>
      </c>
      <c r="BT62" s="116">
        <v>34836.300000000003</v>
      </c>
      <c r="BU62" s="121">
        <v>100</v>
      </c>
      <c r="BV62" s="122">
        <f t="shared" si="101"/>
        <v>2177.1289999999999</v>
      </c>
      <c r="BW62" s="121">
        <f t="shared" si="81"/>
        <v>34836.300000000003</v>
      </c>
      <c r="BX62" s="120">
        <f t="shared" si="102"/>
        <v>598711</v>
      </c>
      <c r="BY62" s="121">
        <v>0.354047</v>
      </c>
      <c r="BZ62" s="123">
        <f t="shared" si="103"/>
        <v>211972</v>
      </c>
    </row>
    <row r="63" spans="1:84" ht="21" customHeight="1">
      <c r="A63" s="23">
        <v>53</v>
      </c>
      <c r="B63" s="24">
        <v>80416</v>
      </c>
      <c r="C63" s="39" t="s">
        <v>144</v>
      </c>
      <c r="D63" s="26" t="s">
        <v>145</v>
      </c>
      <c r="E63" s="40"/>
      <c r="F63" s="27">
        <f t="shared" si="82"/>
        <v>0</v>
      </c>
      <c r="G63" s="40"/>
      <c r="H63" s="40"/>
      <c r="I63" s="40"/>
      <c r="J63" s="27">
        <f t="shared" si="104"/>
        <v>0</v>
      </c>
      <c r="K63" s="40"/>
      <c r="L63" s="40"/>
      <c r="M63" s="40">
        <v>2</v>
      </c>
      <c r="N63" s="27">
        <f t="shared" si="105"/>
        <v>4</v>
      </c>
      <c r="O63" s="40">
        <v>2</v>
      </c>
      <c r="P63" s="40">
        <v>2</v>
      </c>
      <c r="Q63" s="40"/>
      <c r="R63" s="27">
        <f t="shared" si="106"/>
        <v>0</v>
      </c>
      <c r="S63" s="40"/>
      <c r="T63" s="40"/>
      <c r="U63" s="40"/>
      <c r="V63" s="27">
        <f t="shared" si="107"/>
        <v>0</v>
      </c>
      <c r="W63" s="40"/>
      <c r="X63" s="40"/>
      <c r="Y63" s="40"/>
      <c r="Z63" s="27">
        <f t="shared" si="108"/>
        <v>0</v>
      </c>
      <c r="AA63" s="40"/>
      <c r="AB63" s="40"/>
      <c r="AC63" s="40"/>
      <c r="AD63" s="27">
        <f t="shared" si="109"/>
        <v>0</v>
      </c>
      <c r="AE63" s="40"/>
      <c r="AF63" s="40"/>
      <c r="AG63" s="40"/>
      <c r="AH63" s="27">
        <f t="shared" si="110"/>
        <v>0</v>
      </c>
      <c r="AI63" s="40"/>
      <c r="AJ63" s="40"/>
      <c r="AK63" s="40"/>
      <c r="AL63" s="27">
        <f t="shared" si="111"/>
        <v>0</v>
      </c>
      <c r="AM63" s="40"/>
      <c r="AN63" s="40"/>
      <c r="AO63" s="40"/>
      <c r="AP63" s="27">
        <f t="shared" si="112"/>
        <v>0</v>
      </c>
      <c r="AQ63" s="40"/>
      <c r="AR63" s="40"/>
      <c r="AS63" s="27">
        <v>1</v>
      </c>
      <c r="AT63" s="27">
        <f t="shared" si="113"/>
        <v>1</v>
      </c>
      <c r="AU63" s="27">
        <v>1</v>
      </c>
      <c r="AV63" s="27">
        <v>0.6</v>
      </c>
      <c r="AW63" s="27"/>
      <c r="AX63" s="27">
        <f t="shared" si="114"/>
        <v>0</v>
      </c>
      <c r="AY63" s="27"/>
      <c r="AZ63" s="27"/>
      <c r="BA63" s="27"/>
      <c r="BB63" s="27">
        <f t="shared" si="94"/>
        <v>0</v>
      </c>
      <c r="BC63" s="27">
        <f t="shared" si="95"/>
        <v>2</v>
      </c>
      <c r="BD63" s="27">
        <f t="shared" si="96"/>
        <v>5</v>
      </c>
      <c r="BE63" s="27">
        <f t="shared" si="97"/>
        <v>2</v>
      </c>
      <c r="BF63" s="27">
        <f t="shared" si="98"/>
        <v>2.6</v>
      </c>
      <c r="BG63" s="27">
        <v>611800</v>
      </c>
      <c r="BH63" s="27">
        <v>664500</v>
      </c>
      <c r="BI63" s="27">
        <v>314433</v>
      </c>
      <c r="BJ63" s="29">
        <v>1.8</v>
      </c>
      <c r="BK63" s="29">
        <v>2.2999999999999998</v>
      </c>
      <c r="BL63" s="29">
        <v>2.2999999999999998</v>
      </c>
      <c r="BM63" s="116">
        <v>1.9</v>
      </c>
      <c r="BN63" s="131" t="s">
        <v>49</v>
      </c>
      <c r="BO63" s="127">
        <v>460628.6</v>
      </c>
      <c r="BP63" s="131"/>
      <c r="BQ63" s="128">
        <f t="shared" si="99"/>
        <v>599738.43720000004</v>
      </c>
      <c r="BR63" s="114">
        <f t="shared" si="100"/>
        <v>-12061.562799999956</v>
      </c>
      <c r="BS63" s="114">
        <f t="shared" si="80"/>
        <v>20203.008771929824</v>
      </c>
      <c r="BT63" s="116">
        <v>34836.300000000003</v>
      </c>
      <c r="BU63" s="121">
        <v>100</v>
      </c>
      <c r="BV63" s="122">
        <f t="shared" si="101"/>
        <v>2721.4119999999998</v>
      </c>
      <c r="BW63" s="121">
        <f t="shared" si="81"/>
        <v>34836.300000000003</v>
      </c>
      <c r="BX63" s="120">
        <f t="shared" si="102"/>
        <v>1034136</v>
      </c>
      <c r="BY63" s="121">
        <v>0.354047</v>
      </c>
      <c r="BZ63" s="123">
        <f t="shared" si="103"/>
        <v>366133</v>
      </c>
    </row>
    <row r="64" spans="1:84" s="22" customFormat="1" ht="20.100000000000001" customHeight="1">
      <c r="A64" s="16"/>
      <c r="B64" s="17"/>
      <c r="C64" s="32" t="s">
        <v>146</v>
      </c>
      <c r="D64" s="33" t="s">
        <v>147</v>
      </c>
      <c r="E64" s="34">
        <f t="shared" ref="E64:AJ64" si="115">SUM(E65:E71)</f>
        <v>6</v>
      </c>
      <c r="F64" s="34">
        <f t="shared" si="115"/>
        <v>18</v>
      </c>
      <c r="G64" s="34">
        <f t="shared" si="115"/>
        <v>6</v>
      </c>
      <c r="H64" s="34">
        <f t="shared" si="115"/>
        <v>9.1</v>
      </c>
      <c r="I64" s="34">
        <f t="shared" si="115"/>
        <v>0</v>
      </c>
      <c r="J64" s="34">
        <f t="shared" si="115"/>
        <v>0</v>
      </c>
      <c r="K64" s="34">
        <f t="shared" si="115"/>
        <v>0</v>
      </c>
      <c r="L64" s="34">
        <f t="shared" si="115"/>
        <v>0</v>
      </c>
      <c r="M64" s="34">
        <f t="shared" si="115"/>
        <v>1</v>
      </c>
      <c r="N64" s="34">
        <f t="shared" si="115"/>
        <v>2</v>
      </c>
      <c r="O64" s="34">
        <f t="shared" si="115"/>
        <v>1</v>
      </c>
      <c r="P64" s="34">
        <f t="shared" si="115"/>
        <v>2.4</v>
      </c>
      <c r="Q64" s="34">
        <f t="shared" si="115"/>
        <v>9</v>
      </c>
      <c r="R64" s="34">
        <f t="shared" si="115"/>
        <v>13.5</v>
      </c>
      <c r="S64" s="34">
        <f t="shared" si="115"/>
        <v>9</v>
      </c>
      <c r="T64" s="34">
        <f t="shared" si="115"/>
        <v>6.1</v>
      </c>
      <c r="U64" s="34">
        <f t="shared" si="115"/>
        <v>0</v>
      </c>
      <c r="V64" s="34">
        <f t="shared" si="115"/>
        <v>0</v>
      </c>
      <c r="W64" s="34">
        <f t="shared" si="115"/>
        <v>0</v>
      </c>
      <c r="X64" s="34">
        <f t="shared" si="115"/>
        <v>0</v>
      </c>
      <c r="Y64" s="34">
        <f t="shared" si="115"/>
        <v>5</v>
      </c>
      <c r="Z64" s="34">
        <f t="shared" si="115"/>
        <v>5</v>
      </c>
      <c r="AA64" s="34">
        <f t="shared" si="115"/>
        <v>5</v>
      </c>
      <c r="AB64" s="34">
        <f t="shared" si="115"/>
        <v>1.8</v>
      </c>
      <c r="AC64" s="34">
        <f t="shared" si="115"/>
        <v>0</v>
      </c>
      <c r="AD64" s="34">
        <f t="shared" si="115"/>
        <v>0</v>
      </c>
      <c r="AE64" s="34">
        <f t="shared" si="115"/>
        <v>0</v>
      </c>
      <c r="AF64" s="34">
        <f t="shared" si="115"/>
        <v>0</v>
      </c>
      <c r="AG64" s="34">
        <f t="shared" si="115"/>
        <v>0</v>
      </c>
      <c r="AH64" s="34">
        <f t="shared" si="115"/>
        <v>0</v>
      </c>
      <c r="AI64" s="34">
        <f t="shared" si="115"/>
        <v>0</v>
      </c>
      <c r="AJ64" s="34">
        <f t="shared" si="115"/>
        <v>0</v>
      </c>
      <c r="AK64" s="34">
        <f t="shared" ref="AK64:BP64" si="116">SUM(AK65:AK71)</f>
        <v>0</v>
      </c>
      <c r="AL64" s="34">
        <f t="shared" si="116"/>
        <v>0</v>
      </c>
      <c r="AM64" s="34">
        <f t="shared" si="116"/>
        <v>0</v>
      </c>
      <c r="AN64" s="34">
        <f t="shared" si="116"/>
        <v>0</v>
      </c>
      <c r="AO64" s="34">
        <f t="shared" si="116"/>
        <v>0</v>
      </c>
      <c r="AP64" s="34">
        <f t="shared" si="116"/>
        <v>0</v>
      </c>
      <c r="AQ64" s="34">
        <f t="shared" si="116"/>
        <v>0</v>
      </c>
      <c r="AR64" s="34">
        <f t="shared" si="116"/>
        <v>0</v>
      </c>
      <c r="AS64" s="34">
        <f t="shared" si="116"/>
        <v>0</v>
      </c>
      <c r="AT64" s="34">
        <f t="shared" si="116"/>
        <v>0</v>
      </c>
      <c r="AU64" s="34">
        <f t="shared" si="116"/>
        <v>0</v>
      </c>
      <c r="AV64" s="34">
        <f t="shared" si="116"/>
        <v>0</v>
      </c>
      <c r="AW64" s="34">
        <f t="shared" si="116"/>
        <v>0</v>
      </c>
      <c r="AX64" s="34">
        <f t="shared" si="116"/>
        <v>0</v>
      </c>
      <c r="AY64" s="34">
        <f t="shared" si="116"/>
        <v>0</v>
      </c>
      <c r="AZ64" s="34">
        <f t="shared" si="116"/>
        <v>0</v>
      </c>
      <c r="BA64" s="34">
        <f t="shared" si="116"/>
        <v>0</v>
      </c>
      <c r="BB64" s="34">
        <f t="shared" si="116"/>
        <v>0</v>
      </c>
      <c r="BC64" s="34">
        <f t="shared" si="116"/>
        <v>7</v>
      </c>
      <c r="BD64" s="34">
        <f t="shared" si="116"/>
        <v>38.5</v>
      </c>
      <c r="BE64" s="34">
        <f t="shared" si="116"/>
        <v>7</v>
      </c>
      <c r="BF64" s="34">
        <f t="shared" si="116"/>
        <v>19.399999999999999</v>
      </c>
      <c r="BG64" s="34">
        <f t="shared" si="116"/>
        <v>5303600</v>
      </c>
      <c r="BH64" s="34">
        <f t="shared" si="116"/>
        <v>5063200</v>
      </c>
      <c r="BI64" s="34">
        <f t="shared" si="116"/>
        <v>3111228</v>
      </c>
      <c r="BJ64" s="34">
        <f t="shared" si="116"/>
        <v>17.2</v>
      </c>
      <c r="BK64" s="34">
        <f t="shared" si="116"/>
        <v>17.399999999999999</v>
      </c>
      <c r="BL64" s="35">
        <f t="shared" si="116"/>
        <v>17.600000000000001</v>
      </c>
      <c r="BM64" s="124">
        <f t="shared" si="116"/>
        <v>18</v>
      </c>
      <c r="BN64" s="124">
        <f t="shared" si="116"/>
        <v>1.2</v>
      </c>
      <c r="BO64" s="124">
        <f t="shared" si="116"/>
        <v>3950897.12</v>
      </c>
      <c r="BP64" s="124">
        <f t="shared" si="116"/>
        <v>114209.74</v>
      </c>
      <c r="BQ64" s="124">
        <f t="shared" ref="BQ64:BR64" si="117">SUM(BQ65:BQ71)</f>
        <v>5292769.1317200009</v>
      </c>
      <c r="BR64" s="124">
        <f t="shared" si="117"/>
        <v>-10830.868279999646</v>
      </c>
      <c r="BS64" s="114">
        <f t="shared" si="80"/>
        <v>18291.190370370372</v>
      </c>
      <c r="BT64" s="138">
        <v>34836.300000000003</v>
      </c>
      <c r="BU64" s="113">
        <v>100</v>
      </c>
      <c r="BV64" s="124">
        <f>SUM(BV65:BV71)</f>
        <v>20954.87</v>
      </c>
      <c r="BW64" s="113">
        <f t="shared" si="81"/>
        <v>34836.300000000003</v>
      </c>
      <c r="BX64" s="138">
        <f>SUM(BX65:BX71)</f>
        <v>9797082</v>
      </c>
      <c r="BY64" s="121">
        <v>0.354047</v>
      </c>
      <c r="BZ64" s="115">
        <f>BZ65+BZ66+BZ67+BZ68+BZ69+BZ70+BZ71</f>
        <v>3468628</v>
      </c>
      <c r="CA64" s="103"/>
      <c r="CB64" s="103"/>
      <c r="CC64" s="103"/>
      <c r="CD64" s="103"/>
      <c r="CE64" s="103"/>
      <c r="CF64" s="103"/>
    </row>
    <row r="65" spans="1:84" ht="20.100000000000001" customHeight="1">
      <c r="A65" s="23">
        <v>55</v>
      </c>
      <c r="B65" s="24">
        <v>80503</v>
      </c>
      <c r="C65" s="41" t="s">
        <v>148</v>
      </c>
      <c r="D65" s="26" t="s">
        <v>149</v>
      </c>
      <c r="E65" s="27">
        <v>1</v>
      </c>
      <c r="F65" s="27">
        <f t="shared" ref="F65:F71" si="118">E65*3</f>
        <v>3</v>
      </c>
      <c r="G65" s="27">
        <v>1</v>
      </c>
      <c r="H65" s="27">
        <v>1</v>
      </c>
      <c r="I65" s="27"/>
      <c r="J65" s="27">
        <f t="shared" ref="J65:J71" si="119">I65*3</f>
        <v>0</v>
      </c>
      <c r="K65" s="27"/>
      <c r="L65" s="27"/>
      <c r="M65" s="27"/>
      <c r="N65" s="27">
        <f t="shared" ref="N65:N71" si="120">M65*2</f>
        <v>0</v>
      </c>
      <c r="O65" s="27"/>
      <c r="P65" s="27"/>
      <c r="Q65" s="27"/>
      <c r="R65" s="27">
        <f t="shared" ref="R65:R71" si="121">Q65*1.5</f>
        <v>0</v>
      </c>
      <c r="S65" s="27"/>
      <c r="T65" s="27"/>
      <c r="U65" s="27"/>
      <c r="V65" s="27">
        <f t="shared" ref="V65:V71" si="122">U65*1</f>
        <v>0</v>
      </c>
      <c r="W65" s="27"/>
      <c r="X65" s="27"/>
      <c r="Y65" s="27">
        <v>1</v>
      </c>
      <c r="Z65" s="27">
        <f t="shared" ref="Z65:Z71" si="123">Y65*1</f>
        <v>1</v>
      </c>
      <c r="AA65" s="27">
        <v>1</v>
      </c>
      <c r="AB65" s="27">
        <v>1</v>
      </c>
      <c r="AC65" s="27"/>
      <c r="AD65" s="27">
        <f t="shared" ref="AD65:AD71" si="124">AC65*1</f>
        <v>0</v>
      </c>
      <c r="AE65" s="27"/>
      <c r="AF65" s="27"/>
      <c r="AG65" s="27"/>
      <c r="AH65" s="27">
        <f t="shared" ref="AH65:AH71" si="125">AG65*1</f>
        <v>0</v>
      </c>
      <c r="AI65" s="27"/>
      <c r="AJ65" s="27"/>
      <c r="AK65" s="27"/>
      <c r="AL65" s="27">
        <f t="shared" ref="AL65:AL71" si="126">AK65*1</f>
        <v>0</v>
      </c>
      <c r="AM65" s="27"/>
      <c r="AN65" s="27"/>
      <c r="AO65" s="27"/>
      <c r="AP65" s="27">
        <f t="shared" ref="AP65:AP71" si="127">AO65*1</f>
        <v>0</v>
      </c>
      <c r="AQ65" s="27"/>
      <c r="AR65" s="27"/>
      <c r="AS65" s="27"/>
      <c r="AT65" s="27">
        <f t="shared" ref="AT65:AT71" si="128">AS65*1</f>
        <v>0</v>
      </c>
      <c r="AU65" s="27"/>
      <c r="AV65" s="27"/>
      <c r="AW65" s="27"/>
      <c r="AX65" s="27">
        <f t="shared" ref="AX65:AX71" si="129">AW65*1</f>
        <v>0</v>
      </c>
      <c r="AY65" s="27"/>
      <c r="AZ65" s="27"/>
      <c r="BA65" s="27"/>
      <c r="BB65" s="27">
        <f t="shared" ref="BB65:BB71" si="130">BA65*0.75</f>
        <v>0</v>
      </c>
      <c r="BC65" s="27">
        <f t="shared" ref="BC65:BC71" si="131">E65+I65+M65+U65+AC65+AK65+AW65</f>
        <v>1</v>
      </c>
      <c r="BD65" s="27">
        <f t="shared" ref="BD65:BD71" si="132">F65+J65+N65+R65+V65+Z65+AD65+AH65+AL65+AP65+AT65+AX65+BB65</f>
        <v>4</v>
      </c>
      <c r="BE65" s="27">
        <f t="shared" ref="BE65:BE71" si="133">G65+K65+O65+W65+AE65+AM65+AY65</f>
        <v>1</v>
      </c>
      <c r="BF65" s="27">
        <f t="shared" ref="BF65:BF71" si="134">H65+L65+P65+T65+X65+AB65+AF65+AJ65+AN65+AR65+AV65+AZ65</f>
        <v>2</v>
      </c>
      <c r="BG65" s="27">
        <v>504800</v>
      </c>
      <c r="BH65" s="27">
        <v>473500</v>
      </c>
      <c r="BI65" s="27">
        <v>330982</v>
      </c>
      <c r="BJ65" s="29">
        <v>2</v>
      </c>
      <c r="BK65" s="29">
        <v>1.9</v>
      </c>
      <c r="BL65" s="29">
        <v>2</v>
      </c>
      <c r="BM65" s="116">
        <v>1.9</v>
      </c>
      <c r="BN65" s="131" t="s">
        <v>49</v>
      </c>
      <c r="BO65" s="132">
        <v>394917.01</v>
      </c>
      <c r="BP65" s="131"/>
      <c r="BQ65" s="128">
        <f t="shared" ref="BQ65:BQ71" si="135">(BO65+BP65)*1.302</f>
        <v>514181.94702000002</v>
      </c>
      <c r="BR65" s="114">
        <f t="shared" ref="BR65:BR71" si="136">(BO65+BP65)*1.302-BG65</f>
        <v>9381.9470200000214</v>
      </c>
      <c r="BS65" s="114">
        <f t="shared" si="80"/>
        <v>17320.921491228069</v>
      </c>
      <c r="BT65" s="116">
        <v>34836.300000000003</v>
      </c>
      <c r="BU65" s="121">
        <v>100</v>
      </c>
      <c r="BV65" s="122">
        <f t="shared" ref="BV65:BV71" si="137">ROUND((BD65*BT65*BU65/100*12)*1.302/1000,3)</f>
        <v>2177.1289999999999</v>
      </c>
      <c r="BW65" s="121">
        <f t="shared" si="81"/>
        <v>34836.300000000003</v>
      </c>
      <c r="BX65" s="120">
        <f t="shared" ref="BX65:BX71" si="138">ROUND((BM65*BT65*BU65/100*12)*1.302,0)</f>
        <v>1034136</v>
      </c>
      <c r="BY65" s="121">
        <v>0.354047</v>
      </c>
      <c r="BZ65" s="123">
        <f t="shared" ref="BZ65:BZ71" si="139">ROUND(BX65*BY65,0)</f>
        <v>366133</v>
      </c>
    </row>
    <row r="66" spans="1:84" ht="20.100000000000001" customHeight="1">
      <c r="A66" s="23">
        <v>56</v>
      </c>
      <c r="B66" s="24">
        <v>80504</v>
      </c>
      <c r="C66" s="41" t="s">
        <v>150</v>
      </c>
      <c r="D66" s="26" t="s">
        <v>151</v>
      </c>
      <c r="E66" s="27"/>
      <c r="F66" s="27">
        <f t="shared" si="118"/>
        <v>0</v>
      </c>
      <c r="G66" s="27"/>
      <c r="H66" s="27"/>
      <c r="I66" s="27"/>
      <c r="J66" s="27">
        <f t="shared" si="119"/>
        <v>0</v>
      </c>
      <c r="K66" s="27"/>
      <c r="L66" s="27"/>
      <c r="M66" s="27">
        <v>1</v>
      </c>
      <c r="N66" s="27">
        <f t="shared" si="120"/>
        <v>2</v>
      </c>
      <c r="O66" s="27">
        <v>1</v>
      </c>
      <c r="P66" s="27">
        <v>2.4</v>
      </c>
      <c r="Q66" s="27"/>
      <c r="R66" s="27">
        <f t="shared" si="121"/>
        <v>0</v>
      </c>
      <c r="S66" s="27"/>
      <c r="T66" s="27"/>
      <c r="U66" s="27"/>
      <c r="V66" s="27">
        <f t="shared" si="122"/>
        <v>0</v>
      </c>
      <c r="W66" s="27"/>
      <c r="X66" s="27"/>
      <c r="Y66" s="27"/>
      <c r="Z66" s="27">
        <f t="shared" si="123"/>
        <v>0</v>
      </c>
      <c r="AA66" s="27"/>
      <c r="AB66" s="27"/>
      <c r="AC66" s="27"/>
      <c r="AD66" s="27">
        <f t="shared" si="124"/>
        <v>0</v>
      </c>
      <c r="AE66" s="27"/>
      <c r="AF66" s="27"/>
      <c r="AG66" s="27"/>
      <c r="AH66" s="27">
        <f t="shared" si="125"/>
        <v>0</v>
      </c>
      <c r="AI66" s="27"/>
      <c r="AJ66" s="27"/>
      <c r="AK66" s="27"/>
      <c r="AL66" s="27">
        <f t="shared" si="126"/>
        <v>0</v>
      </c>
      <c r="AM66" s="27"/>
      <c r="AN66" s="27"/>
      <c r="AO66" s="27"/>
      <c r="AP66" s="27">
        <f t="shared" si="127"/>
        <v>0</v>
      </c>
      <c r="AQ66" s="27"/>
      <c r="AR66" s="27"/>
      <c r="AS66" s="27"/>
      <c r="AT66" s="27">
        <f t="shared" si="128"/>
        <v>0</v>
      </c>
      <c r="AU66" s="27"/>
      <c r="AV66" s="27"/>
      <c r="AW66" s="27"/>
      <c r="AX66" s="27">
        <f t="shared" si="129"/>
        <v>0</v>
      </c>
      <c r="AY66" s="27"/>
      <c r="AZ66" s="27"/>
      <c r="BA66" s="27"/>
      <c r="BB66" s="27">
        <f t="shared" si="130"/>
        <v>0</v>
      </c>
      <c r="BC66" s="27">
        <f t="shared" si="131"/>
        <v>1</v>
      </c>
      <c r="BD66" s="27">
        <f t="shared" si="132"/>
        <v>2</v>
      </c>
      <c r="BE66" s="27">
        <f t="shared" si="133"/>
        <v>1</v>
      </c>
      <c r="BF66" s="27">
        <f t="shared" si="134"/>
        <v>2.4</v>
      </c>
      <c r="BG66" s="27">
        <v>672000</v>
      </c>
      <c r="BH66" s="27">
        <v>672000</v>
      </c>
      <c r="BI66" s="27">
        <v>413727</v>
      </c>
      <c r="BJ66" s="29">
        <v>1.9</v>
      </c>
      <c r="BK66" s="29">
        <v>2.2999999999999998</v>
      </c>
      <c r="BL66" s="29">
        <v>2.4</v>
      </c>
      <c r="BM66" s="116">
        <v>1.4</v>
      </c>
      <c r="BN66" s="131" t="s">
        <v>49</v>
      </c>
      <c r="BO66" s="132">
        <v>520840.5</v>
      </c>
      <c r="BP66" s="131"/>
      <c r="BQ66" s="128">
        <f t="shared" si="135"/>
        <v>678134.33100000001</v>
      </c>
      <c r="BR66" s="114">
        <f t="shared" si="136"/>
        <v>6134.3310000000056</v>
      </c>
      <c r="BS66" s="114">
        <f t="shared" si="80"/>
        <v>31002.410714285714</v>
      </c>
      <c r="BT66" s="116">
        <v>34836.300000000003</v>
      </c>
      <c r="BU66" s="121">
        <v>100</v>
      </c>
      <c r="BV66" s="122">
        <f t="shared" si="137"/>
        <v>1088.5650000000001</v>
      </c>
      <c r="BW66" s="121">
        <f t="shared" si="81"/>
        <v>34836.300000000003</v>
      </c>
      <c r="BX66" s="120">
        <f t="shared" si="138"/>
        <v>761995</v>
      </c>
      <c r="BY66" s="121">
        <v>0.354047</v>
      </c>
      <c r="BZ66" s="123">
        <f t="shared" si="139"/>
        <v>269782</v>
      </c>
    </row>
    <row r="67" spans="1:84" ht="20.100000000000001" customHeight="1">
      <c r="A67" s="23">
        <v>57</v>
      </c>
      <c r="B67" s="24">
        <v>80505</v>
      </c>
      <c r="C67" s="41" t="s">
        <v>152</v>
      </c>
      <c r="D67" s="26" t="s">
        <v>153</v>
      </c>
      <c r="E67" s="27">
        <v>1</v>
      </c>
      <c r="F67" s="27">
        <f t="shared" si="118"/>
        <v>3</v>
      </c>
      <c r="G67" s="27">
        <v>1</v>
      </c>
      <c r="H67" s="27">
        <v>2</v>
      </c>
      <c r="I67" s="27"/>
      <c r="J67" s="27">
        <f t="shared" si="119"/>
        <v>0</v>
      </c>
      <c r="K67" s="27"/>
      <c r="L67" s="27"/>
      <c r="M67" s="27"/>
      <c r="N67" s="27">
        <f t="shared" si="120"/>
        <v>0</v>
      </c>
      <c r="O67" s="27"/>
      <c r="P67" s="27"/>
      <c r="Q67" s="27">
        <v>3</v>
      </c>
      <c r="R67" s="27">
        <f t="shared" si="121"/>
        <v>4.5</v>
      </c>
      <c r="S67" s="27">
        <v>3</v>
      </c>
      <c r="T67" s="27">
        <v>1.5</v>
      </c>
      <c r="U67" s="27"/>
      <c r="V67" s="27">
        <f t="shared" si="122"/>
        <v>0</v>
      </c>
      <c r="W67" s="27"/>
      <c r="X67" s="27"/>
      <c r="Y67" s="27">
        <v>1</v>
      </c>
      <c r="Z67" s="27">
        <f t="shared" si="123"/>
        <v>1</v>
      </c>
      <c r="AA67" s="27">
        <v>1</v>
      </c>
      <c r="AB67" s="27">
        <v>0</v>
      </c>
      <c r="AC67" s="27"/>
      <c r="AD67" s="27">
        <f t="shared" si="124"/>
        <v>0</v>
      </c>
      <c r="AE67" s="27"/>
      <c r="AF67" s="27"/>
      <c r="AG67" s="27"/>
      <c r="AH67" s="27">
        <f t="shared" si="125"/>
        <v>0</v>
      </c>
      <c r="AI67" s="27"/>
      <c r="AJ67" s="27"/>
      <c r="AK67" s="27"/>
      <c r="AL67" s="27">
        <f t="shared" si="126"/>
        <v>0</v>
      </c>
      <c r="AM67" s="27"/>
      <c r="AN67" s="27"/>
      <c r="AO67" s="27"/>
      <c r="AP67" s="27">
        <f t="shared" si="127"/>
        <v>0</v>
      </c>
      <c r="AQ67" s="27"/>
      <c r="AR67" s="27"/>
      <c r="AS67" s="27"/>
      <c r="AT67" s="27">
        <f t="shared" si="128"/>
        <v>0</v>
      </c>
      <c r="AU67" s="27"/>
      <c r="AV67" s="27"/>
      <c r="AW67" s="27"/>
      <c r="AX67" s="27">
        <f t="shared" si="129"/>
        <v>0</v>
      </c>
      <c r="AY67" s="27"/>
      <c r="AZ67" s="27"/>
      <c r="BA67" s="27"/>
      <c r="BB67" s="27">
        <f t="shared" si="130"/>
        <v>0</v>
      </c>
      <c r="BC67" s="27">
        <f t="shared" si="131"/>
        <v>1</v>
      </c>
      <c r="BD67" s="27">
        <f t="shared" si="132"/>
        <v>8.5</v>
      </c>
      <c r="BE67" s="27">
        <f t="shared" si="133"/>
        <v>1</v>
      </c>
      <c r="BF67" s="27">
        <f t="shared" si="134"/>
        <v>3.5</v>
      </c>
      <c r="BG67" s="27">
        <v>944300</v>
      </c>
      <c r="BH67" s="27">
        <v>1133000</v>
      </c>
      <c r="BI67" s="27">
        <v>579218</v>
      </c>
      <c r="BJ67" s="29">
        <v>3.5</v>
      </c>
      <c r="BK67" s="29">
        <v>3.5</v>
      </c>
      <c r="BL67" s="29">
        <v>3.5</v>
      </c>
      <c r="BM67" s="116">
        <v>3.8</v>
      </c>
      <c r="BN67" s="131" t="s">
        <v>49</v>
      </c>
      <c r="BO67" s="132">
        <v>695897.54</v>
      </c>
      <c r="BP67" s="131"/>
      <c r="BQ67" s="128">
        <f t="shared" si="135"/>
        <v>906058.59708000009</v>
      </c>
      <c r="BR67" s="114">
        <f t="shared" si="136"/>
        <v>-38241.402919999906</v>
      </c>
      <c r="BS67" s="114">
        <f t="shared" si="80"/>
        <v>15260.910964912282</v>
      </c>
      <c r="BT67" s="116">
        <v>34836.300000000003</v>
      </c>
      <c r="BU67" s="121">
        <v>100</v>
      </c>
      <c r="BV67" s="122">
        <f t="shared" si="137"/>
        <v>4626.3999999999996</v>
      </c>
      <c r="BW67" s="121">
        <f t="shared" si="81"/>
        <v>34836.300000000003</v>
      </c>
      <c r="BX67" s="120">
        <f t="shared" si="138"/>
        <v>2068273</v>
      </c>
      <c r="BY67" s="121">
        <v>0.354047</v>
      </c>
      <c r="BZ67" s="123">
        <f t="shared" si="139"/>
        <v>732266</v>
      </c>
    </row>
    <row r="68" spans="1:84" ht="20.100000000000001" customHeight="1">
      <c r="A68" s="23">
        <v>58</v>
      </c>
      <c r="B68" s="24">
        <v>80506</v>
      </c>
      <c r="C68" s="41" t="s">
        <v>154</v>
      </c>
      <c r="D68" s="26" t="s">
        <v>155</v>
      </c>
      <c r="E68" s="27">
        <v>1</v>
      </c>
      <c r="F68" s="27">
        <f t="shared" si="118"/>
        <v>3</v>
      </c>
      <c r="G68" s="27">
        <v>1</v>
      </c>
      <c r="H68" s="27">
        <v>1.4</v>
      </c>
      <c r="I68" s="27"/>
      <c r="J68" s="27">
        <f t="shared" si="119"/>
        <v>0</v>
      </c>
      <c r="K68" s="27"/>
      <c r="L68" s="27"/>
      <c r="M68" s="27"/>
      <c r="N68" s="27">
        <f t="shared" si="120"/>
        <v>0</v>
      </c>
      <c r="O68" s="27"/>
      <c r="P68" s="27"/>
      <c r="Q68" s="27"/>
      <c r="R68" s="27">
        <f t="shared" si="121"/>
        <v>0</v>
      </c>
      <c r="S68" s="27"/>
      <c r="T68" s="27"/>
      <c r="U68" s="27">
        <v>0</v>
      </c>
      <c r="V68" s="27">
        <f t="shared" si="122"/>
        <v>0</v>
      </c>
      <c r="W68" s="27">
        <v>0</v>
      </c>
      <c r="X68" s="27">
        <v>0</v>
      </c>
      <c r="Y68" s="27">
        <v>2</v>
      </c>
      <c r="Z68" s="27">
        <f t="shared" si="123"/>
        <v>2</v>
      </c>
      <c r="AA68" s="27">
        <v>2</v>
      </c>
      <c r="AB68" s="27">
        <v>0.3</v>
      </c>
      <c r="AC68" s="27"/>
      <c r="AD68" s="27">
        <f t="shared" si="124"/>
        <v>0</v>
      </c>
      <c r="AE68" s="27"/>
      <c r="AF68" s="27"/>
      <c r="AG68" s="27"/>
      <c r="AH68" s="27">
        <f t="shared" si="125"/>
        <v>0</v>
      </c>
      <c r="AI68" s="27"/>
      <c r="AJ68" s="27"/>
      <c r="AK68" s="27"/>
      <c r="AL68" s="27">
        <f t="shared" si="126"/>
        <v>0</v>
      </c>
      <c r="AM68" s="27"/>
      <c r="AN68" s="27"/>
      <c r="AO68" s="27"/>
      <c r="AP68" s="27">
        <f t="shared" si="127"/>
        <v>0</v>
      </c>
      <c r="AQ68" s="27"/>
      <c r="AR68" s="27"/>
      <c r="AS68" s="27"/>
      <c r="AT68" s="27">
        <f t="shared" si="128"/>
        <v>0</v>
      </c>
      <c r="AU68" s="27"/>
      <c r="AV68" s="27"/>
      <c r="AW68" s="27"/>
      <c r="AX68" s="27">
        <f t="shared" si="129"/>
        <v>0</v>
      </c>
      <c r="AY68" s="27"/>
      <c r="AZ68" s="27"/>
      <c r="BA68" s="27"/>
      <c r="BB68" s="27">
        <f t="shared" si="130"/>
        <v>0</v>
      </c>
      <c r="BC68" s="27">
        <f t="shared" si="131"/>
        <v>1</v>
      </c>
      <c r="BD68" s="27">
        <f t="shared" si="132"/>
        <v>5</v>
      </c>
      <c r="BE68" s="27">
        <f t="shared" si="133"/>
        <v>1</v>
      </c>
      <c r="BF68" s="27">
        <f t="shared" si="134"/>
        <v>1.7</v>
      </c>
      <c r="BG68" s="27">
        <v>489900</v>
      </c>
      <c r="BH68" s="27">
        <v>309200</v>
      </c>
      <c r="BI68" s="27">
        <v>248236</v>
      </c>
      <c r="BJ68" s="29">
        <v>1.4</v>
      </c>
      <c r="BK68" s="29">
        <v>1.4</v>
      </c>
      <c r="BL68" s="29">
        <v>1.4</v>
      </c>
      <c r="BM68" s="116">
        <v>1.6</v>
      </c>
      <c r="BN68" s="132">
        <v>0.2</v>
      </c>
      <c r="BO68" s="132">
        <v>346185.7</v>
      </c>
      <c r="BP68" s="132">
        <v>31420.6</v>
      </c>
      <c r="BQ68" s="128">
        <f t="shared" si="135"/>
        <v>491643.40260000003</v>
      </c>
      <c r="BR68" s="114">
        <f t="shared" si="136"/>
        <v>1743.4026000000304</v>
      </c>
      <c r="BS68" s="114">
        <f t="shared" si="80"/>
        <v>18030.505208333332</v>
      </c>
      <c r="BT68" s="116">
        <v>34836.300000000003</v>
      </c>
      <c r="BU68" s="121">
        <v>100</v>
      </c>
      <c r="BV68" s="122">
        <f t="shared" si="137"/>
        <v>2721.4119999999998</v>
      </c>
      <c r="BW68" s="121">
        <f t="shared" si="81"/>
        <v>34836.300000000003</v>
      </c>
      <c r="BX68" s="120">
        <f t="shared" si="138"/>
        <v>870852</v>
      </c>
      <c r="BY68" s="121">
        <v>0.354047</v>
      </c>
      <c r="BZ68" s="123">
        <f t="shared" si="139"/>
        <v>308323</v>
      </c>
    </row>
    <row r="69" spans="1:84" ht="20.100000000000001" customHeight="1">
      <c r="A69" s="23">
        <v>59</v>
      </c>
      <c r="B69" s="24">
        <v>80507</v>
      </c>
      <c r="C69" s="41" t="s">
        <v>156</v>
      </c>
      <c r="D69" s="26" t="s">
        <v>157</v>
      </c>
      <c r="E69" s="27">
        <v>1</v>
      </c>
      <c r="F69" s="27">
        <f t="shared" si="118"/>
        <v>3</v>
      </c>
      <c r="G69" s="27">
        <v>1</v>
      </c>
      <c r="H69" s="27">
        <v>1.05</v>
      </c>
      <c r="I69" s="27"/>
      <c r="J69" s="27">
        <f t="shared" si="119"/>
        <v>0</v>
      </c>
      <c r="K69" s="27"/>
      <c r="L69" s="27"/>
      <c r="M69" s="27"/>
      <c r="N69" s="27">
        <f t="shared" si="120"/>
        <v>0</v>
      </c>
      <c r="O69" s="27"/>
      <c r="P69" s="27"/>
      <c r="Q69" s="27">
        <v>2</v>
      </c>
      <c r="R69" s="27">
        <f t="shared" si="121"/>
        <v>3</v>
      </c>
      <c r="S69" s="27">
        <v>2</v>
      </c>
      <c r="T69" s="27">
        <v>1.6</v>
      </c>
      <c r="U69" s="27"/>
      <c r="V69" s="27">
        <f t="shared" si="122"/>
        <v>0</v>
      </c>
      <c r="W69" s="27"/>
      <c r="X69" s="27"/>
      <c r="Y69" s="27">
        <v>1</v>
      </c>
      <c r="Z69" s="27">
        <f t="shared" si="123"/>
        <v>1</v>
      </c>
      <c r="AA69" s="27">
        <v>1</v>
      </c>
      <c r="AB69" s="27">
        <v>0.5</v>
      </c>
      <c r="AC69" s="27"/>
      <c r="AD69" s="27">
        <f t="shared" si="124"/>
        <v>0</v>
      </c>
      <c r="AE69" s="27"/>
      <c r="AF69" s="27"/>
      <c r="AG69" s="27"/>
      <c r="AH69" s="27">
        <f t="shared" si="125"/>
        <v>0</v>
      </c>
      <c r="AI69" s="27"/>
      <c r="AJ69" s="27"/>
      <c r="AK69" s="27"/>
      <c r="AL69" s="27">
        <f t="shared" si="126"/>
        <v>0</v>
      </c>
      <c r="AM69" s="27"/>
      <c r="AN69" s="27"/>
      <c r="AO69" s="27"/>
      <c r="AP69" s="27">
        <f t="shared" si="127"/>
        <v>0</v>
      </c>
      <c r="AQ69" s="27"/>
      <c r="AR69" s="27"/>
      <c r="AS69" s="27"/>
      <c r="AT69" s="27">
        <f t="shared" si="128"/>
        <v>0</v>
      </c>
      <c r="AU69" s="27"/>
      <c r="AV69" s="27"/>
      <c r="AW69" s="27"/>
      <c r="AX69" s="27">
        <f t="shared" si="129"/>
        <v>0</v>
      </c>
      <c r="AY69" s="27"/>
      <c r="AZ69" s="27"/>
      <c r="BA69" s="27"/>
      <c r="BB69" s="27">
        <f t="shared" si="130"/>
        <v>0</v>
      </c>
      <c r="BC69" s="27">
        <f t="shared" si="131"/>
        <v>1</v>
      </c>
      <c r="BD69" s="27">
        <f t="shared" si="132"/>
        <v>7</v>
      </c>
      <c r="BE69" s="27">
        <f t="shared" si="133"/>
        <v>1</v>
      </c>
      <c r="BF69" s="27">
        <f t="shared" si="134"/>
        <v>3.1500000000000004</v>
      </c>
      <c r="BG69" s="27">
        <v>861200</v>
      </c>
      <c r="BH69" s="27">
        <v>903500</v>
      </c>
      <c r="BI69" s="27">
        <v>413727</v>
      </c>
      <c r="BJ69" s="29">
        <v>2.5</v>
      </c>
      <c r="BK69" s="29">
        <v>2.5</v>
      </c>
      <c r="BL69" s="29">
        <v>2.5</v>
      </c>
      <c r="BM69" s="116">
        <v>2.5</v>
      </c>
      <c r="BN69" s="132">
        <v>0.5</v>
      </c>
      <c r="BO69" s="132">
        <v>629759.11</v>
      </c>
      <c r="BP69" s="132">
        <v>36751</v>
      </c>
      <c r="BQ69" s="128">
        <f t="shared" si="135"/>
        <v>867796.16321999999</v>
      </c>
      <c r="BR69" s="114">
        <f t="shared" si="136"/>
        <v>6596.1632199999876</v>
      </c>
      <c r="BS69" s="114">
        <f t="shared" si="80"/>
        <v>20991.970333333335</v>
      </c>
      <c r="BT69" s="116">
        <v>34836.300000000003</v>
      </c>
      <c r="BU69" s="121">
        <v>100</v>
      </c>
      <c r="BV69" s="122">
        <f t="shared" si="137"/>
        <v>3809.9760000000001</v>
      </c>
      <c r="BW69" s="121">
        <f t="shared" si="81"/>
        <v>34836.300000000003</v>
      </c>
      <c r="BX69" s="120">
        <f t="shared" si="138"/>
        <v>1360706</v>
      </c>
      <c r="BY69" s="121">
        <v>0.354047</v>
      </c>
      <c r="BZ69" s="123">
        <f t="shared" si="139"/>
        <v>481754</v>
      </c>
    </row>
    <row r="70" spans="1:84" ht="20.100000000000001" customHeight="1">
      <c r="A70" s="23">
        <v>60</v>
      </c>
      <c r="B70" s="36">
        <v>80508</v>
      </c>
      <c r="C70" s="41" t="s">
        <v>158</v>
      </c>
      <c r="D70" s="26" t="s">
        <v>159</v>
      </c>
      <c r="E70" s="27">
        <v>1</v>
      </c>
      <c r="F70" s="27">
        <f t="shared" si="118"/>
        <v>3</v>
      </c>
      <c r="G70" s="27">
        <v>1</v>
      </c>
      <c r="H70" s="27">
        <v>2</v>
      </c>
      <c r="I70" s="27"/>
      <c r="J70" s="27">
        <f t="shared" si="119"/>
        <v>0</v>
      </c>
      <c r="K70" s="27"/>
      <c r="L70" s="27"/>
      <c r="M70" s="27"/>
      <c r="N70" s="27">
        <f t="shared" si="120"/>
        <v>0</v>
      </c>
      <c r="O70" s="27"/>
      <c r="P70" s="27"/>
      <c r="Q70" s="27">
        <v>2</v>
      </c>
      <c r="R70" s="27">
        <f t="shared" si="121"/>
        <v>3</v>
      </c>
      <c r="S70" s="27">
        <v>2</v>
      </c>
      <c r="T70" s="27">
        <v>2</v>
      </c>
      <c r="U70" s="27"/>
      <c r="V70" s="27">
        <f t="shared" si="122"/>
        <v>0</v>
      </c>
      <c r="W70" s="27"/>
      <c r="X70" s="27"/>
      <c r="Y70" s="27"/>
      <c r="Z70" s="27">
        <f t="shared" si="123"/>
        <v>0</v>
      </c>
      <c r="AA70" s="27"/>
      <c r="AB70" s="27"/>
      <c r="AC70" s="27"/>
      <c r="AD70" s="27">
        <f t="shared" si="124"/>
        <v>0</v>
      </c>
      <c r="AE70" s="27"/>
      <c r="AF70" s="27"/>
      <c r="AG70" s="27"/>
      <c r="AH70" s="27">
        <f t="shared" si="125"/>
        <v>0</v>
      </c>
      <c r="AI70" s="27"/>
      <c r="AJ70" s="27"/>
      <c r="AK70" s="27"/>
      <c r="AL70" s="27">
        <f t="shared" si="126"/>
        <v>0</v>
      </c>
      <c r="AM70" s="27"/>
      <c r="AN70" s="27"/>
      <c r="AO70" s="27"/>
      <c r="AP70" s="27">
        <f t="shared" si="127"/>
        <v>0</v>
      </c>
      <c r="AQ70" s="27"/>
      <c r="AR70" s="27"/>
      <c r="AS70" s="27"/>
      <c r="AT70" s="27">
        <f t="shared" si="128"/>
        <v>0</v>
      </c>
      <c r="AU70" s="27"/>
      <c r="AV70" s="27"/>
      <c r="AW70" s="27"/>
      <c r="AX70" s="27">
        <f t="shared" si="129"/>
        <v>0</v>
      </c>
      <c r="AY70" s="27"/>
      <c r="AZ70" s="27"/>
      <c r="BA70" s="27"/>
      <c r="BB70" s="27">
        <f t="shared" si="130"/>
        <v>0</v>
      </c>
      <c r="BC70" s="27">
        <f t="shared" si="131"/>
        <v>1</v>
      </c>
      <c r="BD70" s="27">
        <f t="shared" si="132"/>
        <v>6</v>
      </c>
      <c r="BE70" s="27">
        <f t="shared" si="133"/>
        <v>1</v>
      </c>
      <c r="BF70" s="27">
        <f t="shared" si="134"/>
        <v>4</v>
      </c>
      <c r="BG70" s="27">
        <v>1141000</v>
      </c>
      <c r="BH70" s="27">
        <v>997600</v>
      </c>
      <c r="BI70" s="27">
        <v>744709</v>
      </c>
      <c r="BJ70" s="29">
        <v>3.6</v>
      </c>
      <c r="BK70" s="29">
        <v>3.5</v>
      </c>
      <c r="BL70" s="29">
        <v>3.5</v>
      </c>
      <c r="BM70" s="116">
        <v>4.5</v>
      </c>
      <c r="BN70" s="132">
        <v>0.5</v>
      </c>
      <c r="BO70" s="132">
        <v>831069.72</v>
      </c>
      <c r="BP70" s="132">
        <v>46038.14</v>
      </c>
      <c r="BQ70" s="128">
        <f t="shared" si="135"/>
        <v>1141994.4337200001</v>
      </c>
      <c r="BR70" s="114">
        <f t="shared" si="136"/>
        <v>994.43372000008821</v>
      </c>
      <c r="BS70" s="114">
        <f t="shared" si="80"/>
        <v>15390.18</v>
      </c>
      <c r="BT70" s="116">
        <v>34836.300000000003</v>
      </c>
      <c r="BU70" s="121">
        <v>100</v>
      </c>
      <c r="BV70" s="122">
        <f t="shared" si="137"/>
        <v>3265.694</v>
      </c>
      <c r="BW70" s="121">
        <f t="shared" si="81"/>
        <v>34836.300000000003</v>
      </c>
      <c r="BX70" s="120">
        <f t="shared" si="138"/>
        <v>2449271</v>
      </c>
      <c r="BY70" s="121">
        <v>0.354047</v>
      </c>
      <c r="BZ70" s="123">
        <f t="shared" si="139"/>
        <v>867157</v>
      </c>
    </row>
    <row r="71" spans="1:84" ht="20.100000000000001" customHeight="1">
      <c r="A71" s="23">
        <v>61</v>
      </c>
      <c r="B71" s="24">
        <v>80509</v>
      </c>
      <c r="C71" s="25" t="s">
        <v>160</v>
      </c>
      <c r="D71" s="26" t="s">
        <v>161</v>
      </c>
      <c r="E71" s="27">
        <v>1</v>
      </c>
      <c r="F71" s="27">
        <f t="shared" si="118"/>
        <v>3</v>
      </c>
      <c r="G71" s="27">
        <v>1</v>
      </c>
      <c r="H71" s="27">
        <v>1.65</v>
      </c>
      <c r="I71" s="27"/>
      <c r="J71" s="27">
        <f t="shared" si="119"/>
        <v>0</v>
      </c>
      <c r="K71" s="27"/>
      <c r="L71" s="27"/>
      <c r="M71" s="27"/>
      <c r="N71" s="27">
        <f t="shared" si="120"/>
        <v>0</v>
      </c>
      <c r="O71" s="27"/>
      <c r="P71" s="27"/>
      <c r="Q71" s="27">
        <v>2</v>
      </c>
      <c r="R71" s="27">
        <f t="shared" si="121"/>
        <v>3</v>
      </c>
      <c r="S71" s="27">
        <v>2</v>
      </c>
      <c r="T71" s="27">
        <v>1</v>
      </c>
      <c r="U71" s="27"/>
      <c r="V71" s="27">
        <f t="shared" si="122"/>
        <v>0</v>
      </c>
      <c r="W71" s="27"/>
      <c r="X71" s="27"/>
      <c r="Y71" s="27"/>
      <c r="Z71" s="27">
        <f t="shared" si="123"/>
        <v>0</v>
      </c>
      <c r="AA71" s="27"/>
      <c r="AB71" s="27"/>
      <c r="AC71" s="27"/>
      <c r="AD71" s="27">
        <f t="shared" si="124"/>
        <v>0</v>
      </c>
      <c r="AE71" s="27"/>
      <c r="AF71" s="27"/>
      <c r="AG71" s="27"/>
      <c r="AH71" s="27">
        <f t="shared" si="125"/>
        <v>0</v>
      </c>
      <c r="AI71" s="27"/>
      <c r="AJ71" s="27"/>
      <c r="AK71" s="27"/>
      <c r="AL71" s="27">
        <f t="shared" si="126"/>
        <v>0</v>
      </c>
      <c r="AM71" s="27"/>
      <c r="AN71" s="27"/>
      <c r="AO71" s="27"/>
      <c r="AP71" s="27">
        <f t="shared" si="127"/>
        <v>0</v>
      </c>
      <c r="AQ71" s="27"/>
      <c r="AR71" s="27"/>
      <c r="AS71" s="27"/>
      <c r="AT71" s="27">
        <f t="shared" si="128"/>
        <v>0</v>
      </c>
      <c r="AU71" s="27"/>
      <c r="AV71" s="27"/>
      <c r="AW71" s="27"/>
      <c r="AX71" s="27">
        <f t="shared" si="129"/>
        <v>0</v>
      </c>
      <c r="AY71" s="27"/>
      <c r="AZ71" s="27"/>
      <c r="BA71" s="27"/>
      <c r="BB71" s="27">
        <f t="shared" si="130"/>
        <v>0</v>
      </c>
      <c r="BC71" s="27">
        <f t="shared" si="131"/>
        <v>1</v>
      </c>
      <c r="BD71" s="27">
        <f t="shared" si="132"/>
        <v>6</v>
      </c>
      <c r="BE71" s="27">
        <f t="shared" si="133"/>
        <v>1</v>
      </c>
      <c r="BF71" s="27">
        <f t="shared" si="134"/>
        <v>2.65</v>
      </c>
      <c r="BG71" s="27">
        <v>690400</v>
      </c>
      <c r="BH71" s="27">
        <v>574400</v>
      </c>
      <c r="BI71" s="27">
        <v>380629</v>
      </c>
      <c r="BJ71" s="29">
        <v>2.2999999999999998</v>
      </c>
      <c r="BK71" s="29">
        <v>2.2999999999999998</v>
      </c>
      <c r="BL71" s="29">
        <v>2.2999999999999998</v>
      </c>
      <c r="BM71" s="116">
        <v>2.2999999999999998</v>
      </c>
      <c r="BN71" s="131" t="s">
        <v>49</v>
      </c>
      <c r="BO71" s="132">
        <v>532227.54</v>
      </c>
      <c r="BP71" s="131"/>
      <c r="BQ71" s="128">
        <f t="shared" si="135"/>
        <v>692960.25708000013</v>
      </c>
      <c r="BR71" s="114">
        <f t="shared" si="136"/>
        <v>2560.2570800001267</v>
      </c>
      <c r="BS71" s="114">
        <f t="shared" si="80"/>
        <v>19283.606521739133</v>
      </c>
      <c r="BT71" s="116">
        <v>34836.300000000003</v>
      </c>
      <c r="BU71" s="121">
        <v>100</v>
      </c>
      <c r="BV71" s="122">
        <f t="shared" si="137"/>
        <v>3265.694</v>
      </c>
      <c r="BW71" s="121">
        <f t="shared" si="81"/>
        <v>34836.300000000003</v>
      </c>
      <c r="BX71" s="120">
        <f t="shared" si="138"/>
        <v>1251849</v>
      </c>
      <c r="BY71" s="121">
        <v>0.354047</v>
      </c>
      <c r="BZ71" s="123">
        <f t="shared" si="139"/>
        <v>443213</v>
      </c>
    </row>
    <row r="72" spans="1:84" s="22" customFormat="1" ht="27.75" customHeight="1">
      <c r="A72" s="16"/>
      <c r="B72" s="17"/>
      <c r="C72" s="42" t="s">
        <v>162</v>
      </c>
      <c r="D72" s="33" t="s">
        <v>162</v>
      </c>
      <c r="E72" s="34">
        <f t="shared" ref="E72:AJ72" si="140">SUM(E74:E85)</f>
        <v>9</v>
      </c>
      <c r="F72" s="34">
        <f t="shared" si="140"/>
        <v>27</v>
      </c>
      <c r="G72" s="34">
        <f t="shared" si="140"/>
        <v>9</v>
      </c>
      <c r="H72" s="34">
        <f t="shared" si="140"/>
        <v>18.199999999999996</v>
      </c>
      <c r="I72" s="34">
        <f t="shared" si="140"/>
        <v>0</v>
      </c>
      <c r="J72" s="34">
        <f t="shared" si="140"/>
        <v>0</v>
      </c>
      <c r="K72" s="34">
        <f t="shared" si="140"/>
        <v>0</v>
      </c>
      <c r="L72" s="34">
        <f t="shared" si="140"/>
        <v>0</v>
      </c>
      <c r="M72" s="34">
        <f t="shared" si="140"/>
        <v>1</v>
      </c>
      <c r="N72" s="34">
        <f t="shared" si="140"/>
        <v>2</v>
      </c>
      <c r="O72" s="34">
        <f t="shared" si="140"/>
        <v>1</v>
      </c>
      <c r="P72" s="34">
        <f t="shared" si="140"/>
        <v>1.9</v>
      </c>
      <c r="Q72" s="34">
        <f t="shared" si="140"/>
        <v>1</v>
      </c>
      <c r="R72" s="34">
        <f t="shared" si="140"/>
        <v>1.5</v>
      </c>
      <c r="S72" s="34">
        <f t="shared" si="140"/>
        <v>1</v>
      </c>
      <c r="T72" s="34">
        <f t="shared" si="140"/>
        <v>0.4</v>
      </c>
      <c r="U72" s="34">
        <f t="shared" si="140"/>
        <v>0</v>
      </c>
      <c r="V72" s="34">
        <f t="shared" si="140"/>
        <v>0</v>
      </c>
      <c r="W72" s="34">
        <f t="shared" si="140"/>
        <v>0</v>
      </c>
      <c r="X72" s="34">
        <f t="shared" si="140"/>
        <v>0</v>
      </c>
      <c r="Y72" s="34">
        <f t="shared" si="140"/>
        <v>3</v>
      </c>
      <c r="Z72" s="34">
        <f t="shared" si="140"/>
        <v>3</v>
      </c>
      <c r="AA72" s="34">
        <f t="shared" si="140"/>
        <v>3</v>
      </c>
      <c r="AB72" s="34">
        <f t="shared" si="140"/>
        <v>1.1000000000000001</v>
      </c>
      <c r="AC72" s="34">
        <f t="shared" si="140"/>
        <v>1</v>
      </c>
      <c r="AD72" s="34">
        <f t="shared" si="140"/>
        <v>1</v>
      </c>
      <c r="AE72" s="34">
        <f t="shared" si="140"/>
        <v>1</v>
      </c>
      <c r="AF72" s="34">
        <f t="shared" si="140"/>
        <v>2.8</v>
      </c>
      <c r="AG72" s="34">
        <f t="shared" si="140"/>
        <v>0</v>
      </c>
      <c r="AH72" s="34">
        <f t="shared" si="140"/>
        <v>0</v>
      </c>
      <c r="AI72" s="34">
        <f t="shared" si="140"/>
        <v>0</v>
      </c>
      <c r="AJ72" s="34">
        <f t="shared" si="140"/>
        <v>0</v>
      </c>
      <c r="AK72" s="34">
        <f t="shared" ref="AK72:BI72" si="141">SUM(AK74:AK85)</f>
        <v>0</v>
      </c>
      <c r="AL72" s="34">
        <f t="shared" si="141"/>
        <v>0</v>
      </c>
      <c r="AM72" s="34">
        <f t="shared" si="141"/>
        <v>0</v>
      </c>
      <c r="AN72" s="34">
        <f t="shared" si="141"/>
        <v>0</v>
      </c>
      <c r="AO72" s="34">
        <f t="shared" si="141"/>
        <v>0</v>
      </c>
      <c r="AP72" s="34">
        <f t="shared" si="141"/>
        <v>0</v>
      </c>
      <c r="AQ72" s="34">
        <f t="shared" si="141"/>
        <v>0</v>
      </c>
      <c r="AR72" s="34">
        <f t="shared" si="141"/>
        <v>0</v>
      </c>
      <c r="AS72" s="34">
        <f t="shared" si="141"/>
        <v>4</v>
      </c>
      <c r="AT72" s="34">
        <f t="shared" si="141"/>
        <v>4</v>
      </c>
      <c r="AU72" s="34">
        <f t="shared" si="141"/>
        <v>4</v>
      </c>
      <c r="AV72" s="34">
        <f t="shared" si="141"/>
        <v>5.1999999999999993</v>
      </c>
      <c r="AW72" s="34">
        <f t="shared" si="141"/>
        <v>1</v>
      </c>
      <c r="AX72" s="34">
        <f t="shared" si="141"/>
        <v>1</v>
      </c>
      <c r="AY72" s="34">
        <f t="shared" si="141"/>
        <v>1</v>
      </c>
      <c r="AZ72" s="34">
        <f t="shared" si="141"/>
        <v>0.9</v>
      </c>
      <c r="BA72" s="34">
        <f t="shared" si="141"/>
        <v>0</v>
      </c>
      <c r="BB72" s="34">
        <f t="shared" si="141"/>
        <v>0</v>
      </c>
      <c r="BC72" s="34">
        <f t="shared" si="141"/>
        <v>12</v>
      </c>
      <c r="BD72" s="34">
        <f t="shared" si="141"/>
        <v>39.5</v>
      </c>
      <c r="BE72" s="34">
        <f t="shared" si="141"/>
        <v>12</v>
      </c>
      <c r="BF72" s="34">
        <f t="shared" si="141"/>
        <v>30.499999999999996</v>
      </c>
      <c r="BG72" s="34">
        <f t="shared" si="141"/>
        <v>8321811.8600000013</v>
      </c>
      <c r="BH72" s="34">
        <f t="shared" si="141"/>
        <v>8760242.5</v>
      </c>
      <c r="BI72" s="34">
        <f t="shared" si="141"/>
        <v>4683390</v>
      </c>
      <c r="BJ72" s="43">
        <v>25.35</v>
      </c>
      <c r="BK72" s="34" t="s">
        <v>163</v>
      </c>
      <c r="BL72" s="35" t="s">
        <v>164</v>
      </c>
      <c r="BM72" s="133" t="s">
        <v>165</v>
      </c>
      <c r="BN72" s="124">
        <f>SUM(BN74:BN85)</f>
        <v>1.1499999999999999</v>
      </c>
      <c r="BO72" s="124">
        <f>SUM(BO74:BO85)</f>
        <v>6515514.3399999999</v>
      </c>
      <c r="BP72" s="124">
        <f>SUM(BP74:BP85)</f>
        <v>236751.05</v>
      </c>
      <c r="BQ72" s="124">
        <f>SUM(BQ74:BQ85)</f>
        <v>8791449.5377799999</v>
      </c>
      <c r="BR72" s="124">
        <f>SUM(BR74:BR85)</f>
        <v>469637.67778000049</v>
      </c>
      <c r="BS72" s="114">
        <f>BO72/BT72/12</f>
        <v>15.586027457948555</v>
      </c>
      <c r="BT72" s="138">
        <v>34836.300000000003</v>
      </c>
      <c r="BU72" s="113">
        <v>100</v>
      </c>
      <c r="BV72" s="124">
        <f>SUM(BV74:BV85)</f>
        <v>21499.151000000002</v>
      </c>
      <c r="BW72" s="113" t="e">
        <f>#REF!</f>
        <v>#REF!</v>
      </c>
      <c r="BX72" s="138">
        <f>SUM(BX74:BX85)</f>
        <v>12953920</v>
      </c>
      <c r="BY72" s="121">
        <v>0.354047</v>
      </c>
      <c r="BZ72" s="115">
        <f>BZ74+BZ75+BZ76+BZ77+BZ78+BZ79+BZ80+BZ81+BZ82+BZ83+BZ84+BZ85</f>
        <v>4586296</v>
      </c>
      <c r="CA72" s="103"/>
      <c r="CB72" s="103"/>
      <c r="CC72" s="103"/>
      <c r="CD72" s="103"/>
      <c r="CE72" s="103"/>
      <c r="CF72" s="103"/>
    </row>
    <row r="73" spans="1:84" s="22" customFormat="1" ht="1.5" hidden="1" customHeight="1">
      <c r="A73" s="16"/>
      <c r="B73" s="17"/>
      <c r="C73" s="44"/>
      <c r="D73" s="33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  <c r="BF73" s="34"/>
      <c r="BG73" s="34"/>
      <c r="BH73" s="34"/>
      <c r="BI73" s="34" t="s">
        <v>166</v>
      </c>
      <c r="BJ73" s="43"/>
      <c r="BK73" s="43"/>
      <c r="BL73" s="43"/>
      <c r="BM73" s="134"/>
      <c r="BN73" s="124"/>
      <c r="BO73" s="124"/>
      <c r="BP73" s="124"/>
      <c r="BQ73" s="124"/>
      <c r="BR73" s="124"/>
      <c r="BS73" s="114"/>
      <c r="BT73" s="138">
        <v>34836.300000000003</v>
      </c>
      <c r="BU73" s="113"/>
      <c r="BV73" s="124"/>
      <c r="BW73" s="113"/>
      <c r="BX73" s="114"/>
      <c r="BY73" s="121">
        <v>0.354047</v>
      </c>
      <c r="BZ73" s="130"/>
      <c r="CA73" s="103"/>
      <c r="CB73" s="103"/>
      <c r="CC73" s="103"/>
      <c r="CD73" s="103"/>
      <c r="CE73" s="103"/>
      <c r="CF73" s="103"/>
    </row>
    <row r="74" spans="1:84" ht="20.100000000000001" customHeight="1">
      <c r="A74" s="23">
        <v>63</v>
      </c>
      <c r="B74" s="24">
        <v>80602</v>
      </c>
      <c r="C74" s="25" t="s">
        <v>167</v>
      </c>
      <c r="D74" s="26" t="s">
        <v>167</v>
      </c>
      <c r="E74" s="27">
        <v>1</v>
      </c>
      <c r="F74" s="27">
        <f t="shared" ref="F74:F85" si="142">E74*3</f>
        <v>3</v>
      </c>
      <c r="G74" s="27">
        <v>1</v>
      </c>
      <c r="H74" s="27">
        <v>2.2999999999999998</v>
      </c>
      <c r="I74" s="27"/>
      <c r="J74" s="27">
        <f t="shared" ref="J74:J85" si="143">I74*3</f>
        <v>0</v>
      </c>
      <c r="K74" s="27"/>
      <c r="L74" s="27"/>
      <c r="M74" s="27"/>
      <c r="N74" s="27">
        <f t="shared" ref="N74:N85" si="144">M74*2</f>
        <v>0</v>
      </c>
      <c r="O74" s="27"/>
      <c r="P74" s="27"/>
      <c r="Q74" s="27"/>
      <c r="R74" s="27">
        <f t="shared" ref="R74:R85" si="145">Q74*1.5</f>
        <v>0</v>
      </c>
      <c r="S74" s="27"/>
      <c r="T74" s="27"/>
      <c r="U74" s="27"/>
      <c r="V74" s="27">
        <f t="shared" ref="V74:V85" si="146">U74*1</f>
        <v>0</v>
      </c>
      <c r="W74" s="27"/>
      <c r="X74" s="27"/>
      <c r="Y74" s="27"/>
      <c r="Z74" s="27">
        <f t="shared" ref="Z74:Z85" si="147">Y74*1</f>
        <v>0</v>
      </c>
      <c r="AA74" s="27"/>
      <c r="AB74" s="27"/>
      <c r="AC74" s="27"/>
      <c r="AD74" s="27">
        <f t="shared" ref="AD74:AD85" si="148">AC74*1</f>
        <v>0</v>
      </c>
      <c r="AE74" s="27"/>
      <c r="AF74" s="27"/>
      <c r="AG74" s="27"/>
      <c r="AH74" s="27">
        <f t="shared" ref="AH74:AH85" si="149">AG74*1</f>
        <v>0</v>
      </c>
      <c r="AI74" s="27"/>
      <c r="AJ74" s="27"/>
      <c r="AK74" s="27"/>
      <c r="AL74" s="27">
        <f t="shared" ref="AL74:AL85" si="150">AK74*1</f>
        <v>0</v>
      </c>
      <c r="AM74" s="27"/>
      <c r="AN74" s="27"/>
      <c r="AO74" s="27"/>
      <c r="AP74" s="27">
        <f t="shared" ref="AP74:AP85" si="151">AO74*1</f>
        <v>0</v>
      </c>
      <c r="AQ74" s="27"/>
      <c r="AR74" s="27"/>
      <c r="AS74" s="27"/>
      <c r="AT74" s="27">
        <f t="shared" ref="AT74:AT85" si="152">AS74*1</f>
        <v>0</v>
      </c>
      <c r="AU74" s="27"/>
      <c r="AV74" s="27"/>
      <c r="AW74" s="27">
        <v>1</v>
      </c>
      <c r="AX74" s="27">
        <f t="shared" ref="AX74:AX85" si="153">AW74*1</f>
        <v>1</v>
      </c>
      <c r="AY74" s="27">
        <v>1</v>
      </c>
      <c r="AZ74" s="27">
        <v>0.9</v>
      </c>
      <c r="BA74" s="27"/>
      <c r="BB74" s="27">
        <f t="shared" ref="BB74:BB85" si="154">BA74*0.75</f>
        <v>0</v>
      </c>
      <c r="BC74" s="27">
        <f t="shared" ref="BC74:BC85" si="155">E74+I74+M74+U74+AC74+AK74+AW74</f>
        <v>2</v>
      </c>
      <c r="BD74" s="27">
        <f t="shared" ref="BD74:BD85" si="156">F74+J74+N74+R74+V74+Z74+AD74+AH74+AL74+AP74+AT74+AX74+BB74</f>
        <v>4</v>
      </c>
      <c r="BE74" s="27">
        <f t="shared" ref="BE74:BE85" si="157">G74+K74+O74+W74+AE74+AM74+AY74</f>
        <v>2</v>
      </c>
      <c r="BF74" s="27">
        <f t="shared" ref="BF74:BF85" si="158">H74+L74+P74+T74+X74+AB74+AF74+AJ74+AN74+AR74+AV74+AZ74</f>
        <v>3.1999999999999997</v>
      </c>
      <c r="BG74" s="27">
        <v>837591.83</v>
      </c>
      <c r="BH74" s="27">
        <v>1025652</v>
      </c>
      <c r="BI74" s="27">
        <v>281334</v>
      </c>
      <c r="BJ74" s="29">
        <v>1.2</v>
      </c>
      <c r="BK74" s="29">
        <v>1.9</v>
      </c>
      <c r="BL74" s="29">
        <v>1.95</v>
      </c>
      <c r="BM74" s="135">
        <v>1.4</v>
      </c>
      <c r="BN74" s="127"/>
      <c r="BO74" s="127">
        <v>656007.24</v>
      </c>
      <c r="BP74" s="126"/>
      <c r="BQ74" s="128">
        <f t="shared" ref="BQ74:BQ85" si="159">(BO74+BP74)*1.302</f>
        <v>854121.42648000002</v>
      </c>
      <c r="BR74" s="114">
        <f t="shared" ref="BR74:BR85" si="160">(BO74+BP74)*1.302-BG74</f>
        <v>16529.596480000066</v>
      </c>
      <c r="BS74" s="114">
        <f t="shared" ref="BS74:BS84" si="161">BO74/BM74/12</f>
        <v>39048.050000000003</v>
      </c>
      <c r="BT74" s="116">
        <v>34836.300000000003</v>
      </c>
      <c r="BU74" s="121">
        <v>100</v>
      </c>
      <c r="BV74" s="122">
        <f t="shared" ref="BV74:BV85" si="162">ROUND((BD74*BT74*BU74/100*12)*1.302/1000,3)</f>
        <v>2177.1289999999999</v>
      </c>
      <c r="BW74" s="121">
        <f t="shared" ref="BW74:BW105" si="163">BT74</f>
        <v>34836.300000000003</v>
      </c>
      <c r="BX74" s="120">
        <f t="shared" ref="BX74:BX85" si="164">ROUND((BM74*BT74*BU74/100*12)*1.302,0)</f>
        <v>761995</v>
      </c>
      <c r="BY74" s="121">
        <v>0.354047</v>
      </c>
      <c r="BZ74" s="123">
        <f t="shared" ref="BZ74:BZ85" si="165">ROUND(BX74*BY74,0)</f>
        <v>269782</v>
      </c>
    </row>
    <row r="75" spans="1:84" ht="20.100000000000001" customHeight="1">
      <c r="A75" s="23">
        <v>66</v>
      </c>
      <c r="B75" s="24">
        <v>80605</v>
      </c>
      <c r="C75" s="45" t="s">
        <v>168</v>
      </c>
      <c r="D75" s="26" t="s">
        <v>169</v>
      </c>
      <c r="E75" s="27"/>
      <c r="F75" s="27">
        <f t="shared" si="142"/>
        <v>0</v>
      </c>
      <c r="G75" s="27"/>
      <c r="H75" s="27"/>
      <c r="I75" s="27"/>
      <c r="J75" s="27">
        <f t="shared" si="143"/>
        <v>0</v>
      </c>
      <c r="K75" s="27"/>
      <c r="L75" s="27"/>
      <c r="M75" s="27">
        <v>1</v>
      </c>
      <c r="N75" s="27">
        <f t="shared" si="144"/>
        <v>2</v>
      </c>
      <c r="O75" s="27">
        <v>1</v>
      </c>
      <c r="P75" s="27">
        <v>1.9</v>
      </c>
      <c r="Q75" s="27"/>
      <c r="R75" s="27">
        <f t="shared" si="145"/>
        <v>0</v>
      </c>
      <c r="S75" s="27"/>
      <c r="T75" s="27"/>
      <c r="U75" s="27"/>
      <c r="V75" s="27">
        <f t="shared" si="146"/>
        <v>0</v>
      </c>
      <c r="W75" s="27"/>
      <c r="X75" s="27"/>
      <c r="Y75" s="27"/>
      <c r="Z75" s="27">
        <f t="shared" si="147"/>
        <v>0</v>
      </c>
      <c r="AA75" s="27"/>
      <c r="AB75" s="27"/>
      <c r="AC75" s="27"/>
      <c r="AD75" s="27">
        <f t="shared" si="148"/>
        <v>0</v>
      </c>
      <c r="AE75" s="27"/>
      <c r="AF75" s="27"/>
      <c r="AG75" s="27"/>
      <c r="AH75" s="27">
        <f t="shared" si="149"/>
        <v>0</v>
      </c>
      <c r="AI75" s="27"/>
      <c r="AJ75" s="27"/>
      <c r="AK75" s="27"/>
      <c r="AL75" s="27">
        <f t="shared" si="150"/>
        <v>0</v>
      </c>
      <c r="AM75" s="27"/>
      <c r="AN75" s="27"/>
      <c r="AO75" s="27"/>
      <c r="AP75" s="27">
        <f t="shared" si="151"/>
        <v>0</v>
      </c>
      <c r="AQ75" s="27"/>
      <c r="AR75" s="27"/>
      <c r="AS75" s="27">
        <v>1</v>
      </c>
      <c r="AT75" s="27">
        <f t="shared" si="152"/>
        <v>1</v>
      </c>
      <c r="AU75" s="27">
        <v>1</v>
      </c>
      <c r="AV75" s="27">
        <v>0.6</v>
      </c>
      <c r="AW75" s="27"/>
      <c r="AX75" s="27">
        <f t="shared" si="153"/>
        <v>0</v>
      </c>
      <c r="AY75" s="27"/>
      <c r="AZ75" s="27"/>
      <c r="BA75" s="27"/>
      <c r="BB75" s="27">
        <f t="shared" si="154"/>
        <v>0</v>
      </c>
      <c r="BC75" s="27">
        <f t="shared" si="155"/>
        <v>1</v>
      </c>
      <c r="BD75" s="27">
        <f t="shared" si="156"/>
        <v>3</v>
      </c>
      <c r="BE75" s="27">
        <f t="shared" si="157"/>
        <v>1</v>
      </c>
      <c r="BF75" s="27">
        <f t="shared" si="158"/>
        <v>2.5</v>
      </c>
      <c r="BG75" s="27">
        <v>681401.61</v>
      </c>
      <c r="BH75" s="27">
        <v>681500</v>
      </c>
      <c r="BI75" s="27">
        <v>248236</v>
      </c>
      <c r="BJ75" s="29">
        <v>1</v>
      </c>
      <c r="BK75" s="29">
        <v>1</v>
      </c>
      <c r="BL75" s="29">
        <v>1.5</v>
      </c>
      <c r="BM75" s="116">
        <v>0.9</v>
      </c>
      <c r="BN75" s="127"/>
      <c r="BO75" s="127">
        <v>526132</v>
      </c>
      <c r="BP75" s="126"/>
      <c r="BQ75" s="128">
        <f t="shared" si="159"/>
        <v>685023.86400000006</v>
      </c>
      <c r="BR75" s="114">
        <f t="shared" si="160"/>
        <v>3622.2540000000736</v>
      </c>
      <c r="BS75" s="114">
        <f t="shared" si="161"/>
        <v>48715.925925925927</v>
      </c>
      <c r="BT75" s="116">
        <v>34836.300000000003</v>
      </c>
      <c r="BU75" s="121">
        <v>100</v>
      </c>
      <c r="BV75" s="122">
        <f t="shared" si="162"/>
        <v>1632.847</v>
      </c>
      <c r="BW75" s="121">
        <f t="shared" si="163"/>
        <v>34836.300000000003</v>
      </c>
      <c r="BX75" s="120">
        <f t="shared" si="164"/>
        <v>489854</v>
      </c>
      <c r="BY75" s="121">
        <v>0.354047</v>
      </c>
      <c r="BZ75" s="123">
        <f t="shared" si="165"/>
        <v>173431</v>
      </c>
    </row>
    <row r="76" spans="1:84" ht="20.100000000000001" customHeight="1">
      <c r="A76" s="23">
        <v>67</v>
      </c>
      <c r="B76" s="24">
        <v>80606</v>
      </c>
      <c r="C76" s="45" t="s">
        <v>170</v>
      </c>
      <c r="D76" s="26" t="s">
        <v>171</v>
      </c>
      <c r="E76" s="27"/>
      <c r="F76" s="27">
        <f t="shared" si="142"/>
        <v>0</v>
      </c>
      <c r="G76" s="27"/>
      <c r="H76" s="27"/>
      <c r="I76" s="27"/>
      <c r="J76" s="27">
        <f t="shared" si="143"/>
        <v>0</v>
      </c>
      <c r="K76" s="27"/>
      <c r="L76" s="27"/>
      <c r="M76" s="27"/>
      <c r="N76" s="27">
        <f t="shared" si="144"/>
        <v>0</v>
      </c>
      <c r="O76" s="27"/>
      <c r="P76" s="27"/>
      <c r="Q76" s="27"/>
      <c r="R76" s="27">
        <f t="shared" si="145"/>
        <v>0</v>
      </c>
      <c r="S76" s="27"/>
      <c r="T76" s="27"/>
      <c r="U76" s="27"/>
      <c r="V76" s="27">
        <f t="shared" si="146"/>
        <v>0</v>
      </c>
      <c r="W76" s="27"/>
      <c r="X76" s="27"/>
      <c r="Y76" s="27"/>
      <c r="Z76" s="27">
        <f t="shared" si="147"/>
        <v>0</v>
      </c>
      <c r="AA76" s="27"/>
      <c r="AB76" s="27"/>
      <c r="AC76" s="27">
        <v>1</v>
      </c>
      <c r="AD76" s="27">
        <f t="shared" si="148"/>
        <v>1</v>
      </c>
      <c r="AE76" s="27">
        <v>1</v>
      </c>
      <c r="AF76" s="27">
        <v>2.8</v>
      </c>
      <c r="AG76" s="27"/>
      <c r="AH76" s="27">
        <f t="shared" si="149"/>
        <v>0</v>
      </c>
      <c r="AI76" s="27"/>
      <c r="AJ76" s="27"/>
      <c r="AK76" s="27"/>
      <c r="AL76" s="27">
        <f t="shared" si="150"/>
        <v>0</v>
      </c>
      <c r="AM76" s="27"/>
      <c r="AN76" s="27"/>
      <c r="AO76" s="27"/>
      <c r="AP76" s="27">
        <f t="shared" si="151"/>
        <v>0</v>
      </c>
      <c r="AQ76" s="27"/>
      <c r="AR76" s="27"/>
      <c r="AS76" s="27"/>
      <c r="AT76" s="27">
        <f t="shared" si="152"/>
        <v>0</v>
      </c>
      <c r="AU76" s="27"/>
      <c r="AV76" s="27"/>
      <c r="AW76" s="27"/>
      <c r="AX76" s="27">
        <f t="shared" si="153"/>
        <v>0</v>
      </c>
      <c r="AY76" s="27"/>
      <c r="AZ76" s="27"/>
      <c r="BA76" s="27"/>
      <c r="BB76" s="27">
        <f t="shared" si="154"/>
        <v>0</v>
      </c>
      <c r="BC76" s="27">
        <f t="shared" si="155"/>
        <v>1</v>
      </c>
      <c r="BD76" s="27">
        <f t="shared" si="156"/>
        <v>1</v>
      </c>
      <c r="BE76" s="27">
        <f t="shared" si="157"/>
        <v>1</v>
      </c>
      <c r="BF76" s="27">
        <f t="shared" si="158"/>
        <v>2.8</v>
      </c>
      <c r="BG76" s="27">
        <v>932193.74</v>
      </c>
      <c r="BH76" s="27">
        <v>788200</v>
      </c>
      <c r="BI76" s="27">
        <v>330982</v>
      </c>
      <c r="BJ76" s="29">
        <v>0.8</v>
      </c>
      <c r="BK76" s="29">
        <v>1.6</v>
      </c>
      <c r="BL76" s="29">
        <v>2</v>
      </c>
      <c r="BM76" s="116">
        <v>1.5</v>
      </c>
      <c r="BN76" s="127">
        <v>0.5</v>
      </c>
      <c r="BO76" s="127">
        <v>636252</v>
      </c>
      <c r="BP76" s="127">
        <v>106275</v>
      </c>
      <c r="BQ76" s="128">
        <f t="shared" si="159"/>
        <v>966770.15399999998</v>
      </c>
      <c r="BR76" s="114">
        <f t="shared" si="160"/>
        <v>34576.41399999999</v>
      </c>
      <c r="BS76" s="114">
        <f t="shared" si="161"/>
        <v>35347.333333333336</v>
      </c>
      <c r="BT76" s="116">
        <v>34836.300000000003</v>
      </c>
      <c r="BU76" s="121">
        <v>100</v>
      </c>
      <c r="BV76" s="122">
        <f t="shared" si="162"/>
        <v>544.28200000000004</v>
      </c>
      <c r="BW76" s="121">
        <f t="shared" si="163"/>
        <v>34836.300000000003</v>
      </c>
      <c r="BX76" s="120">
        <f t="shared" si="164"/>
        <v>816424</v>
      </c>
      <c r="BY76" s="121">
        <v>0.354047</v>
      </c>
      <c r="BZ76" s="123">
        <f t="shared" si="165"/>
        <v>289052</v>
      </c>
    </row>
    <row r="77" spans="1:84" ht="20.100000000000001" customHeight="1">
      <c r="A77" s="23">
        <v>68</v>
      </c>
      <c r="B77" s="24">
        <v>80607</v>
      </c>
      <c r="C77" s="45" t="s">
        <v>172</v>
      </c>
      <c r="D77" s="26" t="s">
        <v>173</v>
      </c>
      <c r="E77" s="27">
        <v>1</v>
      </c>
      <c r="F77" s="27">
        <f t="shared" si="142"/>
        <v>3</v>
      </c>
      <c r="G77" s="27">
        <v>1</v>
      </c>
      <c r="H77" s="27">
        <v>3</v>
      </c>
      <c r="I77" s="27"/>
      <c r="J77" s="27">
        <f t="shared" si="143"/>
        <v>0</v>
      </c>
      <c r="K77" s="27"/>
      <c r="L77" s="27"/>
      <c r="M77" s="27"/>
      <c r="N77" s="27">
        <f t="shared" si="144"/>
        <v>0</v>
      </c>
      <c r="O77" s="27"/>
      <c r="P77" s="27"/>
      <c r="Q77" s="27"/>
      <c r="R77" s="27">
        <f t="shared" si="145"/>
        <v>0</v>
      </c>
      <c r="S77" s="27"/>
      <c r="T77" s="27"/>
      <c r="U77" s="27"/>
      <c r="V77" s="27">
        <f t="shared" si="146"/>
        <v>0</v>
      </c>
      <c r="W77" s="27"/>
      <c r="X77" s="27"/>
      <c r="Y77" s="27"/>
      <c r="Z77" s="27">
        <f t="shared" si="147"/>
        <v>0</v>
      </c>
      <c r="AA77" s="27"/>
      <c r="AB77" s="27"/>
      <c r="AC77" s="27"/>
      <c r="AD77" s="27">
        <f t="shared" si="148"/>
        <v>0</v>
      </c>
      <c r="AE77" s="27"/>
      <c r="AF77" s="27"/>
      <c r="AG77" s="27"/>
      <c r="AH77" s="27">
        <f t="shared" si="149"/>
        <v>0</v>
      </c>
      <c r="AI77" s="27"/>
      <c r="AJ77" s="27"/>
      <c r="AK77" s="27"/>
      <c r="AL77" s="27">
        <f t="shared" si="150"/>
        <v>0</v>
      </c>
      <c r="AM77" s="27"/>
      <c r="AN77" s="27"/>
      <c r="AO77" s="27"/>
      <c r="AP77" s="27">
        <f t="shared" si="151"/>
        <v>0</v>
      </c>
      <c r="AQ77" s="27"/>
      <c r="AR77" s="27"/>
      <c r="AS77" s="27"/>
      <c r="AT77" s="27">
        <f t="shared" si="152"/>
        <v>0</v>
      </c>
      <c r="AU77" s="27"/>
      <c r="AV77" s="27"/>
      <c r="AW77" s="27"/>
      <c r="AX77" s="27">
        <f t="shared" si="153"/>
        <v>0</v>
      </c>
      <c r="AY77" s="27"/>
      <c r="AZ77" s="27"/>
      <c r="BA77" s="27"/>
      <c r="BB77" s="27">
        <f t="shared" si="154"/>
        <v>0</v>
      </c>
      <c r="BC77" s="27">
        <f t="shared" si="155"/>
        <v>1</v>
      </c>
      <c r="BD77" s="27">
        <f t="shared" si="156"/>
        <v>3</v>
      </c>
      <c r="BE77" s="27">
        <f t="shared" si="157"/>
        <v>1</v>
      </c>
      <c r="BF77" s="27">
        <f t="shared" si="158"/>
        <v>3</v>
      </c>
      <c r="BG77" s="27">
        <v>875003.1</v>
      </c>
      <c r="BH77" s="27">
        <v>1022400</v>
      </c>
      <c r="BI77" s="27">
        <v>827454</v>
      </c>
      <c r="BJ77" s="29">
        <v>4.9000000000000004</v>
      </c>
      <c r="BK77" s="29">
        <v>4.5999999999999996</v>
      </c>
      <c r="BL77" s="29">
        <v>5</v>
      </c>
      <c r="BM77" s="116">
        <v>5</v>
      </c>
      <c r="BN77" s="127"/>
      <c r="BO77" s="127">
        <v>673985</v>
      </c>
      <c r="BP77" s="126"/>
      <c r="BQ77" s="128">
        <f t="shared" si="159"/>
        <v>877528.47000000009</v>
      </c>
      <c r="BR77" s="114">
        <f t="shared" si="160"/>
        <v>2525.3700000001118</v>
      </c>
      <c r="BS77" s="114">
        <f t="shared" si="161"/>
        <v>11233.083333333334</v>
      </c>
      <c r="BT77" s="116">
        <v>34836.300000000003</v>
      </c>
      <c r="BU77" s="121">
        <v>100</v>
      </c>
      <c r="BV77" s="122">
        <f t="shared" si="162"/>
        <v>1632.847</v>
      </c>
      <c r="BW77" s="121">
        <f t="shared" si="163"/>
        <v>34836.300000000003</v>
      </c>
      <c r="BX77" s="120">
        <f t="shared" si="164"/>
        <v>2721412</v>
      </c>
      <c r="BY77" s="121">
        <v>0.354047</v>
      </c>
      <c r="BZ77" s="123">
        <v>963509</v>
      </c>
    </row>
    <row r="78" spans="1:84" ht="20.100000000000001" customHeight="1">
      <c r="A78" s="23">
        <v>70</v>
      </c>
      <c r="B78" s="24">
        <v>80609</v>
      </c>
      <c r="C78" s="45" t="s">
        <v>174</v>
      </c>
      <c r="D78" s="26" t="s">
        <v>175</v>
      </c>
      <c r="E78" s="27">
        <v>1</v>
      </c>
      <c r="F78" s="27">
        <f t="shared" si="142"/>
        <v>3</v>
      </c>
      <c r="G78" s="27">
        <v>1</v>
      </c>
      <c r="H78" s="27">
        <v>1.6</v>
      </c>
      <c r="I78" s="27"/>
      <c r="J78" s="27">
        <f t="shared" si="143"/>
        <v>0</v>
      </c>
      <c r="K78" s="27"/>
      <c r="L78" s="27"/>
      <c r="M78" s="27"/>
      <c r="N78" s="27">
        <f t="shared" si="144"/>
        <v>0</v>
      </c>
      <c r="O78" s="27"/>
      <c r="P78" s="27"/>
      <c r="Q78" s="27"/>
      <c r="R78" s="27">
        <f t="shared" si="145"/>
        <v>0</v>
      </c>
      <c r="S78" s="27"/>
      <c r="T78" s="27"/>
      <c r="U78" s="27"/>
      <c r="V78" s="27">
        <f t="shared" si="146"/>
        <v>0</v>
      </c>
      <c r="W78" s="27"/>
      <c r="X78" s="27"/>
      <c r="Y78" s="27">
        <v>1</v>
      </c>
      <c r="Z78" s="27">
        <f t="shared" si="147"/>
        <v>1</v>
      </c>
      <c r="AA78" s="27">
        <v>1</v>
      </c>
      <c r="AB78" s="27">
        <v>0.2</v>
      </c>
      <c r="AC78" s="27"/>
      <c r="AD78" s="27">
        <f t="shared" si="148"/>
        <v>0</v>
      </c>
      <c r="AE78" s="27"/>
      <c r="AF78" s="27"/>
      <c r="AG78" s="27"/>
      <c r="AH78" s="27">
        <f t="shared" si="149"/>
        <v>0</v>
      </c>
      <c r="AI78" s="27"/>
      <c r="AJ78" s="27"/>
      <c r="AK78" s="27"/>
      <c r="AL78" s="27">
        <f t="shared" si="150"/>
        <v>0</v>
      </c>
      <c r="AM78" s="27"/>
      <c r="AN78" s="27"/>
      <c r="AO78" s="27"/>
      <c r="AP78" s="27">
        <f t="shared" si="151"/>
        <v>0</v>
      </c>
      <c r="AQ78" s="27"/>
      <c r="AR78" s="27"/>
      <c r="AS78" s="27"/>
      <c r="AT78" s="27">
        <f t="shared" si="152"/>
        <v>0</v>
      </c>
      <c r="AU78" s="27"/>
      <c r="AV78" s="27"/>
      <c r="AW78" s="27"/>
      <c r="AX78" s="27">
        <f t="shared" si="153"/>
        <v>0</v>
      </c>
      <c r="AY78" s="27"/>
      <c r="AZ78" s="27"/>
      <c r="BA78" s="27"/>
      <c r="BB78" s="27">
        <f t="shared" si="154"/>
        <v>0</v>
      </c>
      <c r="BC78" s="27">
        <f t="shared" si="155"/>
        <v>1</v>
      </c>
      <c r="BD78" s="27">
        <f t="shared" si="156"/>
        <v>4</v>
      </c>
      <c r="BE78" s="27">
        <f t="shared" si="157"/>
        <v>1</v>
      </c>
      <c r="BF78" s="27">
        <f t="shared" si="158"/>
        <v>1.8</v>
      </c>
      <c r="BG78" s="27">
        <v>511856.5</v>
      </c>
      <c r="BH78" s="27">
        <v>623000</v>
      </c>
      <c r="BI78" s="27">
        <v>364080</v>
      </c>
      <c r="BJ78" s="29">
        <v>2.2000000000000002</v>
      </c>
      <c r="BK78" s="29">
        <v>1.4</v>
      </c>
      <c r="BL78" s="29">
        <v>1.78</v>
      </c>
      <c r="BM78" s="116">
        <v>0.9</v>
      </c>
      <c r="BN78" s="127"/>
      <c r="BO78" s="127">
        <v>396071.52</v>
      </c>
      <c r="BP78" s="126"/>
      <c r="BQ78" s="128">
        <f t="shared" si="159"/>
        <v>515685.11904000002</v>
      </c>
      <c r="BR78" s="114">
        <f t="shared" si="160"/>
        <v>3828.6190400000196</v>
      </c>
      <c r="BS78" s="114">
        <f t="shared" si="161"/>
        <v>36673.288888888892</v>
      </c>
      <c r="BT78" s="116">
        <v>34836.300000000003</v>
      </c>
      <c r="BU78" s="121">
        <v>100</v>
      </c>
      <c r="BV78" s="122">
        <f t="shared" si="162"/>
        <v>2177.1289999999999</v>
      </c>
      <c r="BW78" s="121">
        <f t="shared" si="163"/>
        <v>34836.300000000003</v>
      </c>
      <c r="BX78" s="120">
        <f t="shared" si="164"/>
        <v>489854</v>
      </c>
      <c r="BY78" s="121">
        <v>0.354047</v>
      </c>
      <c r="BZ78" s="123">
        <f t="shared" si="165"/>
        <v>173431</v>
      </c>
    </row>
    <row r="79" spans="1:84" ht="20.100000000000001" customHeight="1">
      <c r="A79" s="23">
        <v>71</v>
      </c>
      <c r="B79" s="24">
        <v>80610</v>
      </c>
      <c r="C79" s="45" t="s">
        <v>176</v>
      </c>
      <c r="D79" s="26" t="s">
        <v>177</v>
      </c>
      <c r="E79" s="27">
        <v>1</v>
      </c>
      <c r="F79" s="27">
        <f t="shared" si="142"/>
        <v>3</v>
      </c>
      <c r="G79" s="27">
        <v>1</v>
      </c>
      <c r="H79" s="27">
        <v>1.2</v>
      </c>
      <c r="I79" s="27"/>
      <c r="J79" s="27">
        <f t="shared" si="143"/>
        <v>0</v>
      </c>
      <c r="K79" s="27"/>
      <c r="L79" s="27"/>
      <c r="M79" s="27"/>
      <c r="N79" s="27">
        <f t="shared" si="144"/>
        <v>0</v>
      </c>
      <c r="O79" s="27"/>
      <c r="P79" s="27"/>
      <c r="Q79" s="27"/>
      <c r="R79" s="27">
        <f t="shared" si="145"/>
        <v>0</v>
      </c>
      <c r="S79" s="27"/>
      <c r="T79" s="27"/>
      <c r="U79" s="27"/>
      <c r="V79" s="27">
        <f t="shared" si="146"/>
        <v>0</v>
      </c>
      <c r="W79" s="27"/>
      <c r="X79" s="27"/>
      <c r="Y79" s="27"/>
      <c r="Z79" s="27">
        <f t="shared" si="147"/>
        <v>0</v>
      </c>
      <c r="AA79" s="27"/>
      <c r="AB79" s="27"/>
      <c r="AC79" s="27"/>
      <c r="AD79" s="27">
        <f t="shared" si="148"/>
        <v>0</v>
      </c>
      <c r="AE79" s="27"/>
      <c r="AF79" s="27"/>
      <c r="AG79" s="27"/>
      <c r="AH79" s="27">
        <f t="shared" si="149"/>
        <v>0</v>
      </c>
      <c r="AI79" s="27"/>
      <c r="AJ79" s="27"/>
      <c r="AK79" s="27"/>
      <c r="AL79" s="27">
        <f t="shared" si="150"/>
        <v>0</v>
      </c>
      <c r="AM79" s="27"/>
      <c r="AN79" s="27"/>
      <c r="AO79" s="27"/>
      <c r="AP79" s="27">
        <f t="shared" si="151"/>
        <v>0</v>
      </c>
      <c r="AQ79" s="27"/>
      <c r="AR79" s="27"/>
      <c r="AS79" s="27"/>
      <c r="AT79" s="27">
        <f t="shared" si="152"/>
        <v>0</v>
      </c>
      <c r="AU79" s="27"/>
      <c r="AV79" s="27"/>
      <c r="AW79" s="27"/>
      <c r="AX79" s="27">
        <f t="shared" si="153"/>
        <v>0</v>
      </c>
      <c r="AY79" s="27"/>
      <c r="AZ79" s="27"/>
      <c r="BA79" s="27"/>
      <c r="BB79" s="27">
        <f t="shared" si="154"/>
        <v>0</v>
      </c>
      <c r="BC79" s="27">
        <f t="shared" si="155"/>
        <v>1</v>
      </c>
      <c r="BD79" s="27">
        <f t="shared" si="156"/>
        <v>3</v>
      </c>
      <c r="BE79" s="27">
        <f t="shared" si="157"/>
        <v>1</v>
      </c>
      <c r="BF79" s="27">
        <f t="shared" si="158"/>
        <v>1.2</v>
      </c>
      <c r="BG79" s="27">
        <v>374115.81</v>
      </c>
      <c r="BH79" s="27">
        <v>415300</v>
      </c>
      <c r="BI79" s="27">
        <v>264785</v>
      </c>
      <c r="BJ79" s="29">
        <v>1.4</v>
      </c>
      <c r="BK79" s="29">
        <v>1.2</v>
      </c>
      <c r="BL79" s="29">
        <v>1.6</v>
      </c>
      <c r="BM79" s="116">
        <v>1.2</v>
      </c>
      <c r="BN79" s="127">
        <v>0.25</v>
      </c>
      <c r="BO79" s="127">
        <v>242433</v>
      </c>
      <c r="BP79" s="127">
        <v>47899</v>
      </c>
      <c r="BQ79" s="128">
        <f t="shared" si="159"/>
        <v>378012.26400000002</v>
      </c>
      <c r="BR79" s="114">
        <f t="shared" si="160"/>
        <v>3896.454000000027</v>
      </c>
      <c r="BS79" s="114">
        <f t="shared" si="161"/>
        <v>16835.625</v>
      </c>
      <c r="BT79" s="116">
        <v>34836.300000000003</v>
      </c>
      <c r="BU79" s="121">
        <v>100</v>
      </c>
      <c r="BV79" s="122">
        <f t="shared" si="162"/>
        <v>1632.847</v>
      </c>
      <c r="BW79" s="121">
        <f t="shared" si="163"/>
        <v>34836.300000000003</v>
      </c>
      <c r="BX79" s="120">
        <f t="shared" si="164"/>
        <v>653139</v>
      </c>
      <c r="BY79" s="121">
        <v>0.354047</v>
      </c>
      <c r="BZ79" s="123">
        <f t="shared" si="165"/>
        <v>231242</v>
      </c>
    </row>
    <row r="80" spans="1:84" ht="20.100000000000001" customHeight="1">
      <c r="A80" s="23">
        <v>72</v>
      </c>
      <c r="B80" s="24">
        <v>80611</v>
      </c>
      <c r="C80" s="45" t="s">
        <v>178</v>
      </c>
      <c r="D80" s="26" t="s">
        <v>179</v>
      </c>
      <c r="E80" s="27">
        <v>1</v>
      </c>
      <c r="F80" s="27">
        <f t="shared" si="142"/>
        <v>3</v>
      </c>
      <c r="G80" s="27">
        <v>1</v>
      </c>
      <c r="H80" s="27">
        <v>2.1</v>
      </c>
      <c r="I80" s="27"/>
      <c r="J80" s="27">
        <f t="shared" si="143"/>
        <v>0</v>
      </c>
      <c r="K80" s="27"/>
      <c r="L80" s="27"/>
      <c r="M80" s="27"/>
      <c r="N80" s="27">
        <f t="shared" si="144"/>
        <v>0</v>
      </c>
      <c r="O80" s="27"/>
      <c r="P80" s="27"/>
      <c r="Q80" s="27"/>
      <c r="R80" s="27">
        <f t="shared" si="145"/>
        <v>0</v>
      </c>
      <c r="S80" s="27"/>
      <c r="T80" s="27"/>
      <c r="U80" s="27"/>
      <c r="V80" s="27">
        <f t="shared" si="146"/>
        <v>0</v>
      </c>
      <c r="W80" s="27"/>
      <c r="X80" s="27"/>
      <c r="Y80" s="27"/>
      <c r="Z80" s="27">
        <f t="shared" si="147"/>
        <v>0</v>
      </c>
      <c r="AA80" s="27"/>
      <c r="AB80" s="27"/>
      <c r="AC80" s="27"/>
      <c r="AD80" s="27">
        <f t="shared" si="148"/>
        <v>0</v>
      </c>
      <c r="AE80" s="27"/>
      <c r="AF80" s="27"/>
      <c r="AG80" s="27"/>
      <c r="AH80" s="27">
        <f t="shared" si="149"/>
        <v>0</v>
      </c>
      <c r="AI80" s="27"/>
      <c r="AJ80" s="27"/>
      <c r="AK80" s="27"/>
      <c r="AL80" s="27">
        <f t="shared" si="150"/>
        <v>0</v>
      </c>
      <c r="AM80" s="27"/>
      <c r="AN80" s="27"/>
      <c r="AO80" s="27"/>
      <c r="AP80" s="27">
        <f t="shared" si="151"/>
        <v>0</v>
      </c>
      <c r="AQ80" s="27"/>
      <c r="AR80" s="27"/>
      <c r="AS80" s="27">
        <v>2</v>
      </c>
      <c r="AT80" s="27">
        <f t="shared" si="152"/>
        <v>2</v>
      </c>
      <c r="AU80" s="27">
        <v>2</v>
      </c>
      <c r="AV80" s="27">
        <v>1.3</v>
      </c>
      <c r="AW80" s="27"/>
      <c r="AX80" s="27">
        <f t="shared" si="153"/>
        <v>0</v>
      </c>
      <c r="AY80" s="27"/>
      <c r="AZ80" s="27"/>
      <c r="BA80" s="27"/>
      <c r="BB80" s="27">
        <f t="shared" si="154"/>
        <v>0</v>
      </c>
      <c r="BC80" s="27">
        <f t="shared" si="155"/>
        <v>1</v>
      </c>
      <c r="BD80" s="27">
        <f t="shared" si="156"/>
        <v>5</v>
      </c>
      <c r="BE80" s="27">
        <f t="shared" si="157"/>
        <v>1</v>
      </c>
      <c r="BF80" s="27">
        <f t="shared" si="158"/>
        <v>3.4000000000000004</v>
      </c>
      <c r="BG80" s="27">
        <v>855003.12</v>
      </c>
      <c r="BH80" s="27">
        <v>1028000</v>
      </c>
      <c r="BI80" s="27">
        <v>330982</v>
      </c>
      <c r="BJ80" s="29">
        <v>2</v>
      </c>
      <c r="BK80" s="29">
        <v>2</v>
      </c>
      <c r="BL80" s="29">
        <v>2</v>
      </c>
      <c r="BM80" s="116">
        <v>2</v>
      </c>
      <c r="BN80" s="127"/>
      <c r="BO80" s="127">
        <v>706138</v>
      </c>
      <c r="BP80" s="126"/>
      <c r="BQ80" s="128">
        <f t="shared" si="159"/>
        <v>919391.67599999998</v>
      </c>
      <c r="BR80" s="114">
        <f t="shared" si="160"/>
        <v>64388.555999999982</v>
      </c>
      <c r="BS80" s="114">
        <f t="shared" si="161"/>
        <v>29422.416666666668</v>
      </c>
      <c r="BT80" s="116">
        <v>34836.300000000003</v>
      </c>
      <c r="BU80" s="121">
        <v>100</v>
      </c>
      <c r="BV80" s="122">
        <f t="shared" si="162"/>
        <v>2721.4119999999998</v>
      </c>
      <c r="BW80" s="121">
        <f t="shared" si="163"/>
        <v>34836.300000000003</v>
      </c>
      <c r="BX80" s="120">
        <f t="shared" si="164"/>
        <v>1088565</v>
      </c>
      <c r="BY80" s="121">
        <v>0.354047</v>
      </c>
      <c r="BZ80" s="123">
        <f t="shared" si="165"/>
        <v>385403</v>
      </c>
    </row>
    <row r="81" spans="1:84" ht="20.100000000000001" customHeight="1">
      <c r="A81" s="23">
        <v>74</v>
      </c>
      <c r="B81" s="24">
        <v>80613</v>
      </c>
      <c r="C81" s="45" t="s">
        <v>180</v>
      </c>
      <c r="D81" s="26" t="s">
        <v>181</v>
      </c>
      <c r="E81" s="27">
        <v>1</v>
      </c>
      <c r="F81" s="27">
        <f t="shared" si="142"/>
        <v>3</v>
      </c>
      <c r="G81" s="27">
        <v>1</v>
      </c>
      <c r="H81" s="27">
        <v>3.4</v>
      </c>
      <c r="I81" s="27"/>
      <c r="J81" s="27">
        <f t="shared" si="143"/>
        <v>0</v>
      </c>
      <c r="K81" s="27"/>
      <c r="L81" s="27"/>
      <c r="M81" s="27"/>
      <c r="N81" s="27">
        <f t="shared" si="144"/>
        <v>0</v>
      </c>
      <c r="O81" s="27"/>
      <c r="P81" s="27"/>
      <c r="Q81" s="27"/>
      <c r="R81" s="27">
        <f t="shared" si="145"/>
        <v>0</v>
      </c>
      <c r="S81" s="27"/>
      <c r="T81" s="27"/>
      <c r="U81" s="27"/>
      <c r="V81" s="27">
        <f t="shared" si="146"/>
        <v>0</v>
      </c>
      <c r="W81" s="27"/>
      <c r="X81" s="27"/>
      <c r="Y81" s="27"/>
      <c r="Z81" s="27">
        <f t="shared" si="147"/>
        <v>0</v>
      </c>
      <c r="AA81" s="27"/>
      <c r="AB81" s="27"/>
      <c r="AC81" s="27"/>
      <c r="AD81" s="27">
        <f t="shared" si="148"/>
        <v>0</v>
      </c>
      <c r="AE81" s="27"/>
      <c r="AF81" s="27"/>
      <c r="AG81" s="27"/>
      <c r="AH81" s="27">
        <f t="shared" si="149"/>
        <v>0</v>
      </c>
      <c r="AI81" s="27"/>
      <c r="AJ81" s="27"/>
      <c r="AK81" s="27"/>
      <c r="AL81" s="27">
        <f t="shared" si="150"/>
        <v>0</v>
      </c>
      <c r="AM81" s="27"/>
      <c r="AN81" s="27"/>
      <c r="AO81" s="27"/>
      <c r="AP81" s="27">
        <f t="shared" si="151"/>
        <v>0</v>
      </c>
      <c r="AQ81" s="27"/>
      <c r="AR81" s="27"/>
      <c r="AS81" s="27"/>
      <c r="AT81" s="27">
        <f t="shared" si="152"/>
        <v>0</v>
      </c>
      <c r="AU81" s="27"/>
      <c r="AV81" s="27"/>
      <c r="AW81" s="27"/>
      <c r="AX81" s="27">
        <f t="shared" si="153"/>
        <v>0</v>
      </c>
      <c r="AY81" s="27"/>
      <c r="AZ81" s="27"/>
      <c r="BA81" s="27"/>
      <c r="BB81" s="27">
        <f t="shared" si="154"/>
        <v>0</v>
      </c>
      <c r="BC81" s="27">
        <f t="shared" si="155"/>
        <v>1</v>
      </c>
      <c r="BD81" s="27">
        <f t="shared" si="156"/>
        <v>3</v>
      </c>
      <c r="BE81" s="27">
        <f t="shared" si="157"/>
        <v>1</v>
      </c>
      <c r="BF81" s="27">
        <f t="shared" si="158"/>
        <v>3.4</v>
      </c>
      <c r="BG81" s="27">
        <v>835559.2</v>
      </c>
      <c r="BH81" s="27">
        <v>588249.5</v>
      </c>
      <c r="BI81" s="27">
        <v>562669</v>
      </c>
      <c r="BJ81" s="29">
        <v>3.4</v>
      </c>
      <c r="BK81" s="29">
        <v>3.4</v>
      </c>
      <c r="BL81" s="29">
        <v>3.4</v>
      </c>
      <c r="BM81" s="116">
        <v>3.4</v>
      </c>
      <c r="BN81" s="127"/>
      <c r="BO81" s="127">
        <v>715932</v>
      </c>
      <c r="BP81" s="126"/>
      <c r="BQ81" s="128">
        <f t="shared" si="159"/>
        <v>932143.46400000004</v>
      </c>
      <c r="BR81" s="114">
        <f t="shared" si="160"/>
        <v>96584.264000000083</v>
      </c>
      <c r="BS81" s="114">
        <f t="shared" si="161"/>
        <v>17547.352941176472</v>
      </c>
      <c r="BT81" s="116">
        <v>34836.300000000003</v>
      </c>
      <c r="BU81" s="121">
        <v>100</v>
      </c>
      <c r="BV81" s="122">
        <f t="shared" si="162"/>
        <v>1632.847</v>
      </c>
      <c r="BW81" s="121">
        <f t="shared" si="163"/>
        <v>34836.300000000003</v>
      </c>
      <c r="BX81" s="120">
        <f t="shared" si="164"/>
        <v>1850560</v>
      </c>
      <c r="BY81" s="121">
        <v>0.354047</v>
      </c>
      <c r="BZ81" s="123">
        <f t="shared" si="165"/>
        <v>655185</v>
      </c>
    </row>
    <row r="82" spans="1:84" ht="20.100000000000001" customHeight="1">
      <c r="A82" s="23">
        <v>75</v>
      </c>
      <c r="B82" s="24">
        <v>80614</v>
      </c>
      <c r="C82" s="45" t="s">
        <v>182</v>
      </c>
      <c r="D82" s="26" t="s">
        <v>183</v>
      </c>
      <c r="E82" s="27">
        <v>1</v>
      </c>
      <c r="F82" s="27">
        <f t="shared" si="142"/>
        <v>3</v>
      </c>
      <c r="G82" s="27">
        <v>1</v>
      </c>
      <c r="H82" s="27">
        <v>2.2999999999999998</v>
      </c>
      <c r="I82" s="27"/>
      <c r="J82" s="27">
        <f t="shared" si="143"/>
        <v>0</v>
      </c>
      <c r="K82" s="27"/>
      <c r="L82" s="27"/>
      <c r="M82" s="27"/>
      <c r="N82" s="27">
        <f t="shared" si="144"/>
        <v>0</v>
      </c>
      <c r="O82" s="27"/>
      <c r="P82" s="27"/>
      <c r="Q82" s="27">
        <v>1</v>
      </c>
      <c r="R82" s="27">
        <f t="shared" si="145"/>
        <v>1.5</v>
      </c>
      <c r="S82" s="27">
        <v>1</v>
      </c>
      <c r="T82" s="27">
        <v>0.4</v>
      </c>
      <c r="U82" s="27"/>
      <c r="V82" s="27">
        <f t="shared" si="146"/>
        <v>0</v>
      </c>
      <c r="W82" s="27"/>
      <c r="X82" s="27"/>
      <c r="Y82" s="27"/>
      <c r="Z82" s="27">
        <f t="shared" si="147"/>
        <v>0</v>
      </c>
      <c r="AA82" s="27"/>
      <c r="AB82" s="27"/>
      <c r="AC82" s="27"/>
      <c r="AD82" s="27">
        <f t="shared" si="148"/>
        <v>0</v>
      </c>
      <c r="AE82" s="27"/>
      <c r="AF82" s="27"/>
      <c r="AG82" s="27"/>
      <c r="AH82" s="27">
        <f t="shared" si="149"/>
        <v>0</v>
      </c>
      <c r="AI82" s="27"/>
      <c r="AJ82" s="27"/>
      <c r="AK82" s="27"/>
      <c r="AL82" s="27">
        <f t="shared" si="150"/>
        <v>0</v>
      </c>
      <c r="AM82" s="27"/>
      <c r="AN82" s="27"/>
      <c r="AO82" s="27"/>
      <c r="AP82" s="27">
        <f t="shared" si="151"/>
        <v>0</v>
      </c>
      <c r="AQ82" s="27"/>
      <c r="AR82" s="27"/>
      <c r="AS82" s="27">
        <v>1</v>
      </c>
      <c r="AT82" s="27">
        <f t="shared" si="152"/>
        <v>1</v>
      </c>
      <c r="AU82" s="27">
        <v>1</v>
      </c>
      <c r="AV82" s="27">
        <v>3.3</v>
      </c>
      <c r="AW82" s="27"/>
      <c r="AX82" s="27">
        <f t="shared" si="153"/>
        <v>0</v>
      </c>
      <c r="AY82" s="27"/>
      <c r="AZ82" s="27"/>
      <c r="BA82" s="27"/>
      <c r="BB82" s="27">
        <f t="shared" si="154"/>
        <v>0</v>
      </c>
      <c r="BC82" s="27">
        <f t="shared" si="155"/>
        <v>1</v>
      </c>
      <c r="BD82" s="27">
        <f t="shared" si="156"/>
        <v>5.5</v>
      </c>
      <c r="BE82" s="27">
        <f t="shared" si="157"/>
        <v>1</v>
      </c>
      <c r="BF82" s="27">
        <f t="shared" si="158"/>
        <v>6</v>
      </c>
      <c r="BG82" s="27">
        <v>1528416.86</v>
      </c>
      <c r="BH82" s="27">
        <v>1364923</v>
      </c>
      <c r="BI82" s="27">
        <v>645414</v>
      </c>
      <c r="BJ82" s="29">
        <v>3.6</v>
      </c>
      <c r="BK82" s="29">
        <v>3.6</v>
      </c>
      <c r="BL82" s="29">
        <v>3.9</v>
      </c>
      <c r="BM82" s="116">
        <v>3.6</v>
      </c>
      <c r="BN82" s="127"/>
      <c r="BO82" s="127">
        <v>1307904</v>
      </c>
      <c r="BP82" s="126"/>
      <c r="BQ82" s="128">
        <f t="shared" si="159"/>
        <v>1702891.0080000001</v>
      </c>
      <c r="BR82" s="114">
        <f t="shared" si="160"/>
        <v>174474.14800000004</v>
      </c>
      <c r="BS82" s="114">
        <f t="shared" si="161"/>
        <v>30275.555555555558</v>
      </c>
      <c r="BT82" s="116">
        <v>34836.300000000003</v>
      </c>
      <c r="BU82" s="121">
        <v>100</v>
      </c>
      <c r="BV82" s="122">
        <f t="shared" si="162"/>
        <v>2993.5529999999999</v>
      </c>
      <c r="BW82" s="121">
        <f t="shared" si="163"/>
        <v>34836.300000000003</v>
      </c>
      <c r="BX82" s="120">
        <f t="shared" si="164"/>
        <v>1959416</v>
      </c>
      <c r="BY82" s="121">
        <v>0.354047</v>
      </c>
      <c r="BZ82" s="123">
        <f t="shared" si="165"/>
        <v>693725</v>
      </c>
    </row>
    <row r="83" spans="1:84" ht="20.100000000000001" customHeight="1">
      <c r="A83" s="23">
        <v>76</v>
      </c>
      <c r="B83" s="24">
        <v>80615</v>
      </c>
      <c r="C83" s="45" t="s">
        <v>184</v>
      </c>
      <c r="D83" s="26" t="s">
        <v>185</v>
      </c>
      <c r="E83" s="27">
        <v>1</v>
      </c>
      <c r="F83" s="27">
        <f t="shared" si="142"/>
        <v>3</v>
      </c>
      <c r="G83" s="27">
        <v>1</v>
      </c>
      <c r="H83" s="27">
        <v>1.9</v>
      </c>
      <c r="I83" s="27"/>
      <c r="J83" s="27">
        <f t="shared" si="143"/>
        <v>0</v>
      </c>
      <c r="K83" s="27"/>
      <c r="L83" s="27"/>
      <c r="M83" s="27"/>
      <c r="N83" s="27">
        <f t="shared" si="144"/>
        <v>0</v>
      </c>
      <c r="O83" s="27"/>
      <c r="P83" s="27"/>
      <c r="Q83" s="27"/>
      <c r="R83" s="27">
        <f t="shared" si="145"/>
        <v>0</v>
      </c>
      <c r="S83" s="27"/>
      <c r="T83" s="27"/>
      <c r="U83" s="27"/>
      <c r="V83" s="27">
        <f t="shared" si="146"/>
        <v>0</v>
      </c>
      <c r="W83" s="27"/>
      <c r="X83" s="27"/>
      <c r="Y83" s="27">
        <v>1</v>
      </c>
      <c r="Z83" s="27">
        <f t="shared" si="147"/>
        <v>1</v>
      </c>
      <c r="AA83" s="27">
        <v>1</v>
      </c>
      <c r="AB83" s="27">
        <v>0.5</v>
      </c>
      <c r="AC83" s="27"/>
      <c r="AD83" s="27">
        <f t="shared" si="148"/>
        <v>0</v>
      </c>
      <c r="AE83" s="27"/>
      <c r="AF83" s="27"/>
      <c r="AG83" s="27"/>
      <c r="AH83" s="27">
        <f t="shared" si="149"/>
        <v>0</v>
      </c>
      <c r="AI83" s="27"/>
      <c r="AJ83" s="27"/>
      <c r="AK83" s="27"/>
      <c r="AL83" s="27">
        <f t="shared" si="150"/>
        <v>0</v>
      </c>
      <c r="AM83" s="27"/>
      <c r="AN83" s="27"/>
      <c r="AO83" s="27"/>
      <c r="AP83" s="27">
        <f t="shared" si="151"/>
        <v>0</v>
      </c>
      <c r="AQ83" s="27"/>
      <c r="AR83" s="27"/>
      <c r="AS83" s="27"/>
      <c r="AT83" s="27">
        <f t="shared" si="152"/>
        <v>0</v>
      </c>
      <c r="AU83" s="27"/>
      <c r="AV83" s="27"/>
      <c r="AW83" s="27"/>
      <c r="AX83" s="27">
        <f t="shared" si="153"/>
        <v>0</v>
      </c>
      <c r="AY83" s="27"/>
      <c r="AZ83" s="27"/>
      <c r="BA83" s="27"/>
      <c r="BB83" s="27">
        <f t="shared" si="154"/>
        <v>0</v>
      </c>
      <c r="BC83" s="27">
        <f t="shared" si="155"/>
        <v>1</v>
      </c>
      <c r="BD83" s="27">
        <f t="shared" si="156"/>
        <v>4</v>
      </c>
      <c r="BE83" s="27">
        <f t="shared" si="157"/>
        <v>1</v>
      </c>
      <c r="BF83" s="27">
        <f t="shared" si="158"/>
        <v>2.4</v>
      </c>
      <c r="BG83" s="27">
        <v>576750.68999999994</v>
      </c>
      <c r="BH83" s="27">
        <v>738500</v>
      </c>
      <c r="BI83" s="27">
        <v>645414</v>
      </c>
      <c r="BJ83" s="29">
        <v>3.4</v>
      </c>
      <c r="BK83" s="29">
        <v>2.8</v>
      </c>
      <c r="BL83" s="29">
        <v>3.4</v>
      </c>
      <c r="BM83" s="116">
        <v>2.5</v>
      </c>
      <c r="BN83" s="127"/>
      <c r="BO83" s="127">
        <v>484945.41</v>
      </c>
      <c r="BP83" s="126"/>
      <c r="BQ83" s="128">
        <f t="shared" si="159"/>
        <v>631398.92382000003</v>
      </c>
      <c r="BR83" s="114">
        <f t="shared" si="160"/>
        <v>54648.233820000081</v>
      </c>
      <c r="BS83" s="114">
        <f t="shared" si="161"/>
        <v>16164.847</v>
      </c>
      <c r="BT83" s="116">
        <v>34836.300000000003</v>
      </c>
      <c r="BU83" s="121">
        <v>100</v>
      </c>
      <c r="BV83" s="122">
        <f t="shared" si="162"/>
        <v>2177.1289999999999</v>
      </c>
      <c r="BW83" s="121">
        <f t="shared" si="163"/>
        <v>34836.300000000003</v>
      </c>
      <c r="BX83" s="120">
        <f t="shared" si="164"/>
        <v>1360706</v>
      </c>
      <c r="BY83" s="121">
        <v>0.354047</v>
      </c>
      <c r="BZ83" s="123">
        <f t="shared" si="165"/>
        <v>481754</v>
      </c>
    </row>
    <row r="84" spans="1:84" ht="18" customHeight="1">
      <c r="A84" s="23">
        <v>79</v>
      </c>
      <c r="B84" s="24">
        <v>80618</v>
      </c>
      <c r="C84" s="45" t="s">
        <v>186</v>
      </c>
      <c r="D84" s="26" t="s">
        <v>187</v>
      </c>
      <c r="E84" s="27">
        <v>1</v>
      </c>
      <c r="F84" s="27">
        <f t="shared" si="142"/>
        <v>3</v>
      </c>
      <c r="G84" s="27">
        <v>1</v>
      </c>
      <c r="H84" s="27">
        <v>0.4</v>
      </c>
      <c r="I84" s="27"/>
      <c r="J84" s="27">
        <f t="shared" si="143"/>
        <v>0</v>
      </c>
      <c r="K84" s="27"/>
      <c r="L84" s="27"/>
      <c r="M84" s="27"/>
      <c r="N84" s="27">
        <f t="shared" si="144"/>
        <v>0</v>
      </c>
      <c r="O84" s="27"/>
      <c r="P84" s="27"/>
      <c r="Q84" s="27"/>
      <c r="R84" s="27">
        <f t="shared" si="145"/>
        <v>0</v>
      </c>
      <c r="S84" s="27"/>
      <c r="T84" s="27"/>
      <c r="U84" s="27"/>
      <c r="V84" s="27">
        <f t="shared" si="146"/>
        <v>0</v>
      </c>
      <c r="W84" s="27"/>
      <c r="X84" s="27"/>
      <c r="Y84" s="27">
        <v>1</v>
      </c>
      <c r="Z84" s="27">
        <f t="shared" si="147"/>
        <v>1</v>
      </c>
      <c r="AA84" s="27">
        <v>1</v>
      </c>
      <c r="AB84" s="27">
        <v>0.4</v>
      </c>
      <c r="AC84" s="27"/>
      <c r="AD84" s="27">
        <f t="shared" si="148"/>
        <v>0</v>
      </c>
      <c r="AE84" s="27"/>
      <c r="AF84" s="27"/>
      <c r="AG84" s="27"/>
      <c r="AH84" s="27">
        <f t="shared" si="149"/>
        <v>0</v>
      </c>
      <c r="AI84" s="27"/>
      <c r="AJ84" s="27"/>
      <c r="AK84" s="27"/>
      <c r="AL84" s="27">
        <f t="shared" si="150"/>
        <v>0</v>
      </c>
      <c r="AM84" s="27"/>
      <c r="AN84" s="27"/>
      <c r="AO84" s="27"/>
      <c r="AP84" s="27">
        <f t="shared" si="151"/>
        <v>0</v>
      </c>
      <c r="AQ84" s="27"/>
      <c r="AR84" s="27"/>
      <c r="AS84" s="27"/>
      <c r="AT84" s="27">
        <f t="shared" si="152"/>
        <v>0</v>
      </c>
      <c r="AU84" s="27"/>
      <c r="AV84" s="27"/>
      <c r="AW84" s="27"/>
      <c r="AX84" s="27">
        <f t="shared" si="153"/>
        <v>0</v>
      </c>
      <c r="AY84" s="27"/>
      <c r="AZ84" s="27"/>
      <c r="BA84" s="27"/>
      <c r="BB84" s="27">
        <f t="shared" si="154"/>
        <v>0</v>
      </c>
      <c r="BC84" s="27">
        <f t="shared" si="155"/>
        <v>1</v>
      </c>
      <c r="BD84" s="27">
        <f t="shared" si="156"/>
        <v>4</v>
      </c>
      <c r="BE84" s="27">
        <f t="shared" si="157"/>
        <v>1</v>
      </c>
      <c r="BF84" s="27">
        <f t="shared" si="158"/>
        <v>0.8</v>
      </c>
      <c r="BG84" s="27">
        <v>313919.40000000002</v>
      </c>
      <c r="BH84" s="27">
        <v>484518</v>
      </c>
      <c r="BI84" s="27">
        <v>182040</v>
      </c>
      <c r="BJ84" s="29">
        <v>0.6</v>
      </c>
      <c r="BK84" s="29">
        <v>0.6</v>
      </c>
      <c r="BL84" s="29">
        <v>1.1000000000000001</v>
      </c>
      <c r="BM84" s="116">
        <v>0.6</v>
      </c>
      <c r="BN84" s="127">
        <v>0.4</v>
      </c>
      <c r="BO84" s="127">
        <v>169714.17</v>
      </c>
      <c r="BP84" s="127">
        <v>82577.05</v>
      </c>
      <c r="BQ84" s="128">
        <f t="shared" si="159"/>
        <v>328483.16844000004</v>
      </c>
      <c r="BR84" s="114">
        <f t="shared" si="160"/>
        <v>14563.768440000014</v>
      </c>
      <c r="BS84" s="114">
        <f t="shared" si="161"/>
        <v>23571.412500000002</v>
      </c>
      <c r="BT84" s="116">
        <v>34836.300000000003</v>
      </c>
      <c r="BU84" s="121">
        <v>100</v>
      </c>
      <c r="BV84" s="122">
        <f t="shared" si="162"/>
        <v>2177.1289999999999</v>
      </c>
      <c r="BW84" s="121">
        <f t="shared" si="163"/>
        <v>34836.300000000003</v>
      </c>
      <c r="BX84" s="120">
        <f t="shared" si="164"/>
        <v>326569</v>
      </c>
      <c r="BY84" s="121">
        <v>0.354047</v>
      </c>
      <c r="BZ84" s="123">
        <f t="shared" si="165"/>
        <v>115621</v>
      </c>
    </row>
    <row r="85" spans="1:84" ht="22.5" customHeight="1">
      <c r="A85" s="23">
        <v>81</v>
      </c>
      <c r="B85" s="24">
        <v>80620</v>
      </c>
      <c r="C85" s="25" t="s">
        <v>188</v>
      </c>
      <c r="D85" s="26" t="s">
        <v>189</v>
      </c>
      <c r="E85" s="27"/>
      <c r="F85" s="27">
        <f t="shared" si="142"/>
        <v>0</v>
      </c>
      <c r="G85" s="27"/>
      <c r="H85" s="27"/>
      <c r="I85" s="27"/>
      <c r="J85" s="27">
        <f t="shared" si="143"/>
        <v>0</v>
      </c>
      <c r="K85" s="27"/>
      <c r="L85" s="27"/>
      <c r="M85" s="27"/>
      <c r="N85" s="27">
        <f t="shared" si="144"/>
        <v>0</v>
      </c>
      <c r="O85" s="27"/>
      <c r="P85" s="27"/>
      <c r="Q85" s="27"/>
      <c r="R85" s="27">
        <f t="shared" si="145"/>
        <v>0</v>
      </c>
      <c r="S85" s="27"/>
      <c r="T85" s="27"/>
      <c r="U85" s="27"/>
      <c r="V85" s="27">
        <f t="shared" si="146"/>
        <v>0</v>
      </c>
      <c r="W85" s="27"/>
      <c r="X85" s="27"/>
      <c r="Y85" s="27"/>
      <c r="Z85" s="27">
        <f t="shared" si="147"/>
        <v>0</v>
      </c>
      <c r="AA85" s="27"/>
      <c r="AB85" s="27"/>
      <c r="AC85" s="27"/>
      <c r="AD85" s="27">
        <f t="shared" si="148"/>
        <v>0</v>
      </c>
      <c r="AE85" s="27"/>
      <c r="AF85" s="27"/>
      <c r="AG85" s="27"/>
      <c r="AH85" s="27">
        <f t="shared" si="149"/>
        <v>0</v>
      </c>
      <c r="AI85" s="27"/>
      <c r="AJ85" s="27"/>
      <c r="AK85" s="27"/>
      <c r="AL85" s="27">
        <f t="shared" si="150"/>
        <v>0</v>
      </c>
      <c r="AM85" s="27"/>
      <c r="AN85" s="27"/>
      <c r="AO85" s="27"/>
      <c r="AP85" s="27">
        <f t="shared" si="151"/>
        <v>0</v>
      </c>
      <c r="AQ85" s="27"/>
      <c r="AR85" s="27"/>
      <c r="AS85" s="27"/>
      <c r="AT85" s="27">
        <f t="shared" si="152"/>
        <v>0</v>
      </c>
      <c r="AU85" s="27"/>
      <c r="AV85" s="27"/>
      <c r="AW85" s="27"/>
      <c r="AX85" s="27">
        <f t="shared" si="153"/>
        <v>0</v>
      </c>
      <c r="AY85" s="27"/>
      <c r="AZ85" s="27"/>
      <c r="BA85" s="27"/>
      <c r="BB85" s="27">
        <f t="shared" si="154"/>
        <v>0</v>
      </c>
      <c r="BC85" s="27">
        <f t="shared" si="155"/>
        <v>0</v>
      </c>
      <c r="BD85" s="27">
        <f t="shared" si="156"/>
        <v>0</v>
      </c>
      <c r="BE85" s="27">
        <f t="shared" si="157"/>
        <v>0</v>
      </c>
      <c r="BF85" s="27">
        <f t="shared" si="158"/>
        <v>0</v>
      </c>
      <c r="BG85" s="27"/>
      <c r="BH85" s="27"/>
      <c r="BI85" s="27"/>
      <c r="BJ85" s="46">
        <v>0.85</v>
      </c>
      <c r="BK85" s="46">
        <v>0.85</v>
      </c>
      <c r="BL85" s="30">
        <v>0.85</v>
      </c>
      <c r="BM85" s="117">
        <v>0.8</v>
      </c>
      <c r="BN85" s="126"/>
      <c r="BO85" s="126"/>
      <c r="BP85" s="126"/>
      <c r="BQ85" s="128">
        <f t="shared" si="159"/>
        <v>0</v>
      </c>
      <c r="BR85" s="114">
        <f t="shared" si="160"/>
        <v>0</v>
      </c>
      <c r="BS85" s="114"/>
      <c r="BT85" s="116">
        <v>34836.300000000003</v>
      </c>
      <c r="BU85" s="121">
        <v>100</v>
      </c>
      <c r="BV85" s="122">
        <f t="shared" si="162"/>
        <v>0</v>
      </c>
      <c r="BW85" s="121">
        <f t="shared" si="163"/>
        <v>34836.300000000003</v>
      </c>
      <c r="BX85" s="120">
        <f t="shared" si="164"/>
        <v>435426</v>
      </c>
      <c r="BY85" s="121">
        <v>0.354047</v>
      </c>
      <c r="BZ85" s="123">
        <f t="shared" si="165"/>
        <v>154161</v>
      </c>
    </row>
    <row r="86" spans="1:84" s="22" customFormat="1" ht="20.100000000000001" customHeight="1">
      <c r="A86" s="16"/>
      <c r="B86" s="17"/>
      <c r="C86" s="32" t="s">
        <v>190</v>
      </c>
      <c r="D86" s="33" t="s">
        <v>190</v>
      </c>
      <c r="E86" s="20">
        <f t="shared" ref="E86:AJ86" si="166">SUM(E88:E96)</f>
        <v>6</v>
      </c>
      <c r="F86" s="20">
        <f t="shared" si="166"/>
        <v>18</v>
      </c>
      <c r="G86" s="20">
        <f t="shared" si="166"/>
        <v>6</v>
      </c>
      <c r="H86" s="20">
        <f t="shared" si="166"/>
        <v>15.899999999999999</v>
      </c>
      <c r="I86" s="20">
        <f t="shared" si="166"/>
        <v>0</v>
      </c>
      <c r="J86" s="20">
        <f t="shared" si="166"/>
        <v>0</v>
      </c>
      <c r="K86" s="20">
        <f t="shared" si="166"/>
        <v>0</v>
      </c>
      <c r="L86" s="20">
        <f t="shared" si="166"/>
        <v>0</v>
      </c>
      <c r="M86" s="20">
        <f t="shared" si="166"/>
        <v>4</v>
      </c>
      <c r="N86" s="20">
        <f t="shared" si="166"/>
        <v>8</v>
      </c>
      <c r="O86" s="20">
        <f t="shared" si="166"/>
        <v>4</v>
      </c>
      <c r="P86" s="20">
        <f t="shared" si="166"/>
        <v>7.5</v>
      </c>
      <c r="Q86" s="20">
        <f t="shared" si="166"/>
        <v>14</v>
      </c>
      <c r="R86" s="20">
        <f t="shared" si="166"/>
        <v>21</v>
      </c>
      <c r="S86" s="20">
        <f t="shared" si="166"/>
        <v>14</v>
      </c>
      <c r="T86" s="20">
        <f t="shared" si="166"/>
        <v>8.5</v>
      </c>
      <c r="U86" s="20">
        <f t="shared" si="166"/>
        <v>0</v>
      </c>
      <c r="V86" s="20">
        <f t="shared" si="166"/>
        <v>0</v>
      </c>
      <c r="W86" s="20">
        <f t="shared" si="166"/>
        <v>0</v>
      </c>
      <c r="X86" s="20">
        <f t="shared" si="166"/>
        <v>0</v>
      </c>
      <c r="Y86" s="20">
        <f t="shared" si="166"/>
        <v>1</v>
      </c>
      <c r="Z86" s="20">
        <f t="shared" si="166"/>
        <v>1</v>
      </c>
      <c r="AA86" s="20">
        <f t="shared" si="166"/>
        <v>1</v>
      </c>
      <c r="AB86" s="20">
        <f t="shared" si="166"/>
        <v>0.5</v>
      </c>
      <c r="AC86" s="20">
        <f t="shared" si="166"/>
        <v>0</v>
      </c>
      <c r="AD86" s="20">
        <f t="shared" si="166"/>
        <v>0</v>
      </c>
      <c r="AE86" s="20">
        <f t="shared" si="166"/>
        <v>0</v>
      </c>
      <c r="AF86" s="20">
        <f t="shared" si="166"/>
        <v>0</v>
      </c>
      <c r="AG86" s="20">
        <f t="shared" si="166"/>
        <v>0</v>
      </c>
      <c r="AH86" s="20">
        <f t="shared" si="166"/>
        <v>0</v>
      </c>
      <c r="AI86" s="20">
        <f t="shared" si="166"/>
        <v>0</v>
      </c>
      <c r="AJ86" s="20">
        <f t="shared" si="166"/>
        <v>0</v>
      </c>
      <c r="AK86" s="20">
        <f t="shared" ref="AK86:BR86" si="167">SUM(AK88:AK96)</f>
        <v>0</v>
      </c>
      <c r="AL86" s="20">
        <f t="shared" si="167"/>
        <v>0</v>
      </c>
      <c r="AM86" s="20">
        <f t="shared" si="167"/>
        <v>0</v>
      </c>
      <c r="AN86" s="20">
        <f t="shared" si="167"/>
        <v>0</v>
      </c>
      <c r="AO86" s="20">
        <f t="shared" si="167"/>
        <v>0</v>
      </c>
      <c r="AP86" s="20">
        <f t="shared" si="167"/>
        <v>0</v>
      </c>
      <c r="AQ86" s="20">
        <f t="shared" si="167"/>
        <v>0</v>
      </c>
      <c r="AR86" s="20">
        <f t="shared" si="167"/>
        <v>0</v>
      </c>
      <c r="AS86" s="20">
        <f t="shared" si="167"/>
        <v>3</v>
      </c>
      <c r="AT86" s="20">
        <f t="shared" si="167"/>
        <v>3</v>
      </c>
      <c r="AU86" s="20">
        <f t="shared" si="167"/>
        <v>3</v>
      </c>
      <c r="AV86" s="20">
        <f t="shared" si="167"/>
        <v>0</v>
      </c>
      <c r="AW86" s="20">
        <f t="shared" si="167"/>
        <v>0</v>
      </c>
      <c r="AX86" s="20">
        <f t="shared" si="167"/>
        <v>0</v>
      </c>
      <c r="AY86" s="20">
        <f t="shared" si="167"/>
        <v>0</v>
      </c>
      <c r="AZ86" s="20">
        <f t="shared" si="167"/>
        <v>0</v>
      </c>
      <c r="BA86" s="20">
        <f t="shared" si="167"/>
        <v>0</v>
      </c>
      <c r="BB86" s="20">
        <f t="shared" si="167"/>
        <v>0</v>
      </c>
      <c r="BC86" s="20">
        <f t="shared" si="167"/>
        <v>10</v>
      </c>
      <c r="BD86" s="20">
        <f t="shared" si="167"/>
        <v>51</v>
      </c>
      <c r="BE86" s="20">
        <f t="shared" si="167"/>
        <v>10</v>
      </c>
      <c r="BF86" s="20">
        <f t="shared" si="167"/>
        <v>32.4</v>
      </c>
      <c r="BG86" s="20">
        <f t="shared" si="167"/>
        <v>6580821.9700000007</v>
      </c>
      <c r="BH86" s="20">
        <f t="shared" si="167"/>
        <v>7980059.5199999996</v>
      </c>
      <c r="BI86" s="20">
        <f t="shared" si="167"/>
        <v>4865429</v>
      </c>
      <c r="BJ86" s="20">
        <f t="shared" si="167"/>
        <v>21.5</v>
      </c>
      <c r="BK86" s="20">
        <f t="shared" si="167"/>
        <v>21.200000000000003</v>
      </c>
      <c r="BL86" s="21">
        <f t="shared" si="167"/>
        <v>23</v>
      </c>
      <c r="BM86" s="113">
        <f t="shared" si="167"/>
        <v>20.399999999999999</v>
      </c>
      <c r="BN86" s="113">
        <f t="shared" si="167"/>
        <v>1</v>
      </c>
      <c r="BO86" s="113">
        <f t="shared" si="167"/>
        <v>8150791.75</v>
      </c>
      <c r="BP86" s="113">
        <f t="shared" si="167"/>
        <v>83623.48</v>
      </c>
      <c r="BQ86" s="113">
        <f t="shared" si="167"/>
        <v>10721208.62946</v>
      </c>
      <c r="BR86" s="113">
        <f t="shared" si="167"/>
        <v>4140386.6594599998</v>
      </c>
      <c r="BS86" s="114">
        <f>BO86/BM86/12</f>
        <v>33295.717933006534</v>
      </c>
      <c r="BT86" s="138">
        <v>34836.300000000003</v>
      </c>
      <c r="BU86" s="113">
        <v>100</v>
      </c>
      <c r="BV86" s="113">
        <f>SUM(BV88:BV96)</f>
        <v>27758.400000000005</v>
      </c>
      <c r="BW86" s="113">
        <f t="shared" si="163"/>
        <v>34836.300000000003</v>
      </c>
      <c r="BX86" s="138">
        <f>SUM(BX88:BX96)</f>
        <v>11103360</v>
      </c>
      <c r="BY86" s="121">
        <v>0.354047</v>
      </c>
      <c r="BZ86" s="115">
        <f>BZ88+BZ89+BZ90+BZ91+BZ92+BZ93+BZ94+BZ95+BZ96</f>
        <v>3931114</v>
      </c>
      <c r="CA86" s="103"/>
      <c r="CB86" s="103"/>
      <c r="CC86" s="103"/>
      <c r="CD86" s="103"/>
      <c r="CE86" s="103"/>
      <c r="CF86" s="103"/>
    </row>
    <row r="87" spans="1:84" s="22" customFormat="1" ht="19.5" hidden="1" customHeight="1">
      <c r="A87" s="16"/>
      <c r="B87" s="17"/>
      <c r="C87" s="47" t="s">
        <v>191</v>
      </c>
      <c r="D87" s="26" t="s">
        <v>191</v>
      </c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37">
        <v>0</v>
      </c>
      <c r="BK87" s="37"/>
      <c r="BL87" s="31">
        <v>0</v>
      </c>
      <c r="BM87" s="125"/>
      <c r="BN87" s="126"/>
      <c r="BO87" s="127">
        <v>0</v>
      </c>
      <c r="BP87" s="126"/>
      <c r="BQ87" s="126"/>
      <c r="BR87" s="114">
        <f t="shared" ref="BR87:BR96" si="168">(BO87+BP87)*1.302-BG87</f>
        <v>0</v>
      </c>
      <c r="BS87" s="114"/>
      <c r="BT87" s="138">
        <v>34836.300000000003</v>
      </c>
      <c r="BU87" s="113">
        <v>100</v>
      </c>
      <c r="BV87" s="129">
        <f t="shared" ref="BV87:BV96" si="169">ROUND((BD87*BT87*BU87/100*12)*1.302/1000,3)</f>
        <v>0</v>
      </c>
      <c r="BW87" s="113">
        <f t="shared" si="163"/>
        <v>34836.300000000003</v>
      </c>
      <c r="BX87" s="138"/>
      <c r="BY87" s="121">
        <v>0.354047</v>
      </c>
      <c r="BZ87" s="115"/>
      <c r="CA87" s="103"/>
      <c r="CB87" s="103"/>
      <c r="CC87" s="103"/>
      <c r="CD87" s="103"/>
      <c r="CE87" s="103"/>
      <c r="CF87" s="103"/>
    </row>
    <row r="88" spans="1:84" ht="20.100000000000001" customHeight="1">
      <c r="A88" s="23">
        <v>83</v>
      </c>
      <c r="B88" s="24">
        <v>80703</v>
      </c>
      <c r="C88" s="25" t="s">
        <v>192</v>
      </c>
      <c r="D88" s="26" t="s">
        <v>193</v>
      </c>
      <c r="E88" s="27">
        <v>1</v>
      </c>
      <c r="F88" s="27">
        <f t="shared" ref="F88:F96" si="170">E88*3</f>
        <v>3</v>
      </c>
      <c r="G88" s="27">
        <v>1</v>
      </c>
      <c r="H88" s="27">
        <v>0.75</v>
      </c>
      <c r="I88" s="27"/>
      <c r="J88" s="27">
        <f t="shared" ref="J88:J96" si="171">I88*3</f>
        <v>0</v>
      </c>
      <c r="K88" s="27"/>
      <c r="L88" s="27"/>
      <c r="M88" s="27"/>
      <c r="N88" s="27">
        <f t="shared" ref="N88:N96" si="172">M88*2</f>
        <v>0</v>
      </c>
      <c r="O88" s="27"/>
      <c r="P88" s="27"/>
      <c r="Q88" s="27">
        <v>5</v>
      </c>
      <c r="R88" s="27">
        <f t="shared" ref="R88:R96" si="173">Q88*1.5</f>
        <v>7.5</v>
      </c>
      <c r="S88" s="27">
        <v>5</v>
      </c>
      <c r="T88" s="27">
        <v>2.5</v>
      </c>
      <c r="U88" s="27"/>
      <c r="V88" s="27">
        <f t="shared" ref="V88:V96" si="174">U88*1</f>
        <v>0</v>
      </c>
      <c r="W88" s="27"/>
      <c r="X88" s="27"/>
      <c r="Y88" s="27"/>
      <c r="Z88" s="27">
        <f t="shared" ref="Z88:Z96" si="175">Y88*1</f>
        <v>0</v>
      </c>
      <c r="AA88" s="27"/>
      <c r="AB88" s="27"/>
      <c r="AC88" s="27"/>
      <c r="AD88" s="27">
        <f t="shared" ref="AD88:AD96" si="176">AC88*1</f>
        <v>0</v>
      </c>
      <c r="AE88" s="27"/>
      <c r="AF88" s="27"/>
      <c r="AG88" s="27"/>
      <c r="AH88" s="27">
        <f t="shared" ref="AH88:AH96" si="177">AG88*1</f>
        <v>0</v>
      </c>
      <c r="AI88" s="27"/>
      <c r="AJ88" s="27"/>
      <c r="AK88" s="27"/>
      <c r="AL88" s="27">
        <f t="shared" ref="AL88:AL96" si="178">AK88*1</f>
        <v>0</v>
      </c>
      <c r="AM88" s="27"/>
      <c r="AN88" s="27"/>
      <c r="AO88" s="27"/>
      <c r="AP88" s="27">
        <f t="shared" ref="AP88:AP96" si="179">AO88*1</f>
        <v>0</v>
      </c>
      <c r="AQ88" s="27"/>
      <c r="AR88" s="27"/>
      <c r="AS88" s="27"/>
      <c r="AT88" s="27">
        <f t="shared" ref="AT88:AT96" si="180">AS88*1</f>
        <v>0</v>
      </c>
      <c r="AU88" s="27"/>
      <c r="AV88" s="27"/>
      <c r="AW88" s="27"/>
      <c r="AX88" s="27">
        <f t="shared" ref="AX88:AX96" si="181">AW88*1</f>
        <v>0</v>
      </c>
      <c r="AY88" s="27"/>
      <c r="AZ88" s="27"/>
      <c r="BA88" s="27"/>
      <c r="BB88" s="27">
        <f t="shared" ref="BB88:BB96" si="182">BA88*0.75</f>
        <v>0</v>
      </c>
      <c r="BC88" s="27">
        <f t="shared" ref="BC88:BC96" si="183">E88+I88+M88+U88+AC88+AK88+AW88</f>
        <v>1</v>
      </c>
      <c r="BD88" s="27">
        <f t="shared" ref="BD88:BD96" si="184">F88+J88+N88+R88+V88+Z88+AD88+AH88+AL88+AP88+AT88+AX88+BB88</f>
        <v>10.5</v>
      </c>
      <c r="BE88" s="27">
        <f t="shared" ref="BE88:BE96" si="185">G88+K88+O88+W88+AE88+AM88+AY88</f>
        <v>1</v>
      </c>
      <c r="BF88" s="27">
        <f t="shared" ref="BF88:BF96" si="186">H88+L88+P88+T88+X88+AB88+AF88+AJ88+AN88+AR88+AV88+AZ88</f>
        <v>3.25</v>
      </c>
      <c r="BG88" s="27">
        <v>777136.75</v>
      </c>
      <c r="BH88" s="27">
        <v>820000</v>
      </c>
      <c r="BI88" s="27">
        <v>529570</v>
      </c>
      <c r="BJ88" s="29">
        <v>3.2</v>
      </c>
      <c r="BK88" s="29">
        <v>3</v>
      </c>
      <c r="BL88" s="29">
        <v>3</v>
      </c>
      <c r="BM88" s="116">
        <v>2.7</v>
      </c>
      <c r="BN88" s="126"/>
      <c r="BO88" s="127">
        <v>1127665.92</v>
      </c>
      <c r="BP88" s="126"/>
      <c r="BQ88" s="128">
        <f t="shared" ref="BQ88:BQ96" si="187">(BO88+BP88)*1.302</f>
        <v>1468221.0278399999</v>
      </c>
      <c r="BR88" s="114">
        <f t="shared" si="168"/>
        <v>691084.27783999988</v>
      </c>
      <c r="BS88" s="114">
        <f t="shared" ref="BS88:BS97" si="188">BO88/BM88/12</f>
        <v>34804.503703703704</v>
      </c>
      <c r="BT88" s="116">
        <v>34836.300000000003</v>
      </c>
      <c r="BU88" s="121">
        <v>100</v>
      </c>
      <c r="BV88" s="122">
        <f t="shared" si="169"/>
        <v>5714.9650000000001</v>
      </c>
      <c r="BW88" s="121">
        <f t="shared" si="163"/>
        <v>34836.300000000003</v>
      </c>
      <c r="BX88" s="120">
        <f t="shared" ref="BX88:BX96" si="189">ROUND((BM88*BT88*BU88/100*12)*1.302,0)</f>
        <v>1469562</v>
      </c>
      <c r="BY88" s="121">
        <v>0.354047</v>
      </c>
      <c r="BZ88" s="123">
        <f t="shared" ref="BZ88:BZ96" si="190">ROUND(BX88*BY88,0)</f>
        <v>520294</v>
      </c>
    </row>
    <row r="89" spans="1:84" ht="20.100000000000001" customHeight="1">
      <c r="A89" s="23">
        <v>84</v>
      </c>
      <c r="B89" s="24">
        <v>80704</v>
      </c>
      <c r="C89" s="25" t="s">
        <v>194</v>
      </c>
      <c r="D89" s="26" t="s">
        <v>195</v>
      </c>
      <c r="E89" s="27"/>
      <c r="F89" s="27">
        <f t="shared" si="170"/>
        <v>0</v>
      </c>
      <c r="G89" s="27"/>
      <c r="H89" s="27"/>
      <c r="I89" s="27"/>
      <c r="J89" s="27">
        <f t="shared" si="171"/>
        <v>0</v>
      </c>
      <c r="K89" s="27"/>
      <c r="L89" s="27"/>
      <c r="M89" s="27">
        <v>1</v>
      </c>
      <c r="N89" s="27">
        <f t="shared" si="172"/>
        <v>2</v>
      </c>
      <c r="O89" s="27">
        <v>1</v>
      </c>
      <c r="P89" s="27">
        <v>0.5</v>
      </c>
      <c r="Q89" s="27"/>
      <c r="R89" s="27">
        <f t="shared" si="173"/>
        <v>0</v>
      </c>
      <c r="S89" s="27"/>
      <c r="T89" s="27"/>
      <c r="U89" s="27"/>
      <c r="V89" s="27">
        <f t="shared" si="174"/>
        <v>0</v>
      </c>
      <c r="W89" s="27"/>
      <c r="X89" s="27"/>
      <c r="Y89" s="27"/>
      <c r="Z89" s="27">
        <f t="shared" si="175"/>
        <v>0</v>
      </c>
      <c r="AA89" s="27"/>
      <c r="AB89" s="27"/>
      <c r="AC89" s="27"/>
      <c r="AD89" s="27">
        <f t="shared" si="176"/>
        <v>0</v>
      </c>
      <c r="AE89" s="27"/>
      <c r="AF89" s="27"/>
      <c r="AG89" s="27"/>
      <c r="AH89" s="27">
        <f t="shared" si="177"/>
        <v>0</v>
      </c>
      <c r="AI89" s="27"/>
      <c r="AJ89" s="27"/>
      <c r="AK89" s="27"/>
      <c r="AL89" s="27">
        <f t="shared" si="178"/>
        <v>0</v>
      </c>
      <c r="AM89" s="27"/>
      <c r="AN89" s="27"/>
      <c r="AO89" s="27"/>
      <c r="AP89" s="27">
        <f t="shared" si="179"/>
        <v>0</v>
      </c>
      <c r="AQ89" s="27"/>
      <c r="AR89" s="27"/>
      <c r="AS89" s="27"/>
      <c r="AT89" s="27">
        <f t="shared" si="180"/>
        <v>0</v>
      </c>
      <c r="AU89" s="27"/>
      <c r="AV89" s="27"/>
      <c r="AW89" s="27"/>
      <c r="AX89" s="27">
        <f t="shared" si="181"/>
        <v>0</v>
      </c>
      <c r="AY89" s="27"/>
      <c r="AZ89" s="27"/>
      <c r="BA89" s="27"/>
      <c r="BB89" s="27">
        <f t="shared" si="182"/>
        <v>0</v>
      </c>
      <c r="BC89" s="27">
        <f t="shared" si="183"/>
        <v>1</v>
      </c>
      <c r="BD89" s="27">
        <f t="shared" si="184"/>
        <v>2</v>
      </c>
      <c r="BE89" s="27">
        <f t="shared" si="185"/>
        <v>1</v>
      </c>
      <c r="BF89" s="27">
        <f t="shared" si="186"/>
        <v>0.5</v>
      </c>
      <c r="BG89" s="27">
        <v>122239.41</v>
      </c>
      <c r="BH89" s="27">
        <v>122232</v>
      </c>
      <c r="BI89" s="27">
        <v>165491</v>
      </c>
      <c r="BJ89" s="29">
        <v>0.5</v>
      </c>
      <c r="BK89" s="29">
        <v>0.5</v>
      </c>
      <c r="BL89" s="29">
        <v>0.5</v>
      </c>
      <c r="BM89" s="116">
        <v>1</v>
      </c>
      <c r="BN89" s="126"/>
      <c r="BO89" s="127">
        <v>175357.8</v>
      </c>
      <c r="BP89" s="126"/>
      <c r="BQ89" s="128">
        <f t="shared" si="187"/>
        <v>228315.85559999998</v>
      </c>
      <c r="BR89" s="114">
        <f t="shared" si="168"/>
        <v>106076.44559999998</v>
      </c>
      <c r="BS89" s="114">
        <f t="shared" si="188"/>
        <v>14613.15</v>
      </c>
      <c r="BT89" s="116">
        <v>34836.300000000003</v>
      </c>
      <c r="BU89" s="121">
        <v>100</v>
      </c>
      <c r="BV89" s="122">
        <f t="shared" si="169"/>
        <v>1088.5650000000001</v>
      </c>
      <c r="BW89" s="121">
        <f t="shared" si="163"/>
        <v>34836.300000000003</v>
      </c>
      <c r="BX89" s="120">
        <f t="shared" si="189"/>
        <v>544282</v>
      </c>
      <c r="BY89" s="121">
        <v>0.354047</v>
      </c>
      <c r="BZ89" s="123">
        <f t="shared" si="190"/>
        <v>192701</v>
      </c>
    </row>
    <row r="90" spans="1:84" ht="20.100000000000001" customHeight="1">
      <c r="A90" s="23">
        <v>85</v>
      </c>
      <c r="B90" s="24">
        <v>80705</v>
      </c>
      <c r="C90" s="25" t="s">
        <v>196</v>
      </c>
      <c r="D90" s="26" t="s">
        <v>197</v>
      </c>
      <c r="E90" s="27">
        <v>1</v>
      </c>
      <c r="F90" s="27">
        <f t="shared" si="170"/>
        <v>3</v>
      </c>
      <c r="G90" s="27">
        <v>1</v>
      </c>
      <c r="H90" s="27">
        <v>4</v>
      </c>
      <c r="I90" s="27"/>
      <c r="J90" s="27">
        <f t="shared" si="171"/>
        <v>0</v>
      </c>
      <c r="K90" s="27"/>
      <c r="L90" s="27"/>
      <c r="M90" s="27"/>
      <c r="N90" s="27">
        <f t="shared" si="172"/>
        <v>0</v>
      </c>
      <c r="O90" s="27"/>
      <c r="P90" s="27"/>
      <c r="Q90" s="27">
        <v>3</v>
      </c>
      <c r="R90" s="27">
        <f t="shared" si="173"/>
        <v>4.5</v>
      </c>
      <c r="S90" s="27">
        <v>3</v>
      </c>
      <c r="T90" s="27">
        <v>2.5</v>
      </c>
      <c r="U90" s="27"/>
      <c r="V90" s="27">
        <f t="shared" si="174"/>
        <v>0</v>
      </c>
      <c r="W90" s="27"/>
      <c r="X90" s="27"/>
      <c r="Y90" s="27"/>
      <c r="Z90" s="27">
        <f t="shared" si="175"/>
        <v>0</v>
      </c>
      <c r="AA90" s="27"/>
      <c r="AB90" s="27"/>
      <c r="AC90" s="27"/>
      <c r="AD90" s="27">
        <f t="shared" si="176"/>
        <v>0</v>
      </c>
      <c r="AE90" s="27"/>
      <c r="AF90" s="27"/>
      <c r="AG90" s="27"/>
      <c r="AH90" s="27">
        <f t="shared" si="177"/>
        <v>0</v>
      </c>
      <c r="AI90" s="27"/>
      <c r="AJ90" s="27"/>
      <c r="AK90" s="27"/>
      <c r="AL90" s="27">
        <f t="shared" si="178"/>
        <v>0</v>
      </c>
      <c r="AM90" s="27"/>
      <c r="AN90" s="27"/>
      <c r="AO90" s="27"/>
      <c r="AP90" s="27">
        <f t="shared" si="179"/>
        <v>0</v>
      </c>
      <c r="AQ90" s="27"/>
      <c r="AR90" s="27"/>
      <c r="AS90" s="27">
        <v>1</v>
      </c>
      <c r="AT90" s="27">
        <f t="shared" si="180"/>
        <v>1</v>
      </c>
      <c r="AU90" s="27">
        <v>1</v>
      </c>
      <c r="AV90" s="27"/>
      <c r="AW90" s="27"/>
      <c r="AX90" s="27">
        <f t="shared" si="181"/>
        <v>0</v>
      </c>
      <c r="AY90" s="27"/>
      <c r="AZ90" s="27"/>
      <c r="BA90" s="27"/>
      <c r="BB90" s="27">
        <f t="shared" si="182"/>
        <v>0</v>
      </c>
      <c r="BC90" s="27">
        <f t="shared" si="183"/>
        <v>1</v>
      </c>
      <c r="BD90" s="27">
        <f t="shared" si="184"/>
        <v>8.5</v>
      </c>
      <c r="BE90" s="27">
        <f t="shared" si="185"/>
        <v>1</v>
      </c>
      <c r="BF90" s="27">
        <f t="shared" si="186"/>
        <v>6.5</v>
      </c>
      <c r="BG90" s="27">
        <v>737147</v>
      </c>
      <c r="BH90" s="27">
        <v>1588995</v>
      </c>
      <c r="BI90" s="27">
        <v>1075690</v>
      </c>
      <c r="BJ90" s="29">
        <v>2.6</v>
      </c>
      <c r="BK90" s="29">
        <v>2.7</v>
      </c>
      <c r="BL90" s="29">
        <v>3</v>
      </c>
      <c r="BM90" s="116">
        <v>2.9</v>
      </c>
      <c r="BN90" s="126"/>
      <c r="BO90" s="127">
        <v>1148124.6100000001</v>
      </c>
      <c r="BP90" s="126"/>
      <c r="BQ90" s="128">
        <f t="shared" si="187"/>
        <v>1494858.2422200001</v>
      </c>
      <c r="BR90" s="114">
        <f t="shared" si="168"/>
        <v>757711.24222000013</v>
      </c>
      <c r="BS90" s="114">
        <f t="shared" si="188"/>
        <v>32992.086494252879</v>
      </c>
      <c r="BT90" s="116">
        <v>34836.300000000003</v>
      </c>
      <c r="BU90" s="121">
        <v>100</v>
      </c>
      <c r="BV90" s="122">
        <f t="shared" si="169"/>
        <v>4626.3999999999996</v>
      </c>
      <c r="BW90" s="121">
        <f t="shared" si="163"/>
        <v>34836.300000000003</v>
      </c>
      <c r="BX90" s="120">
        <f t="shared" si="189"/>
        <v>1578419</v>
      </c>
      <c r="BY90" s="121">
        <v>0.354047</v>
      </c>
      <c r="BZ90" s="123">
        <v>558836</v>
      </c>
    </row>
    <row r="91" spans="1:84" ht="20.100000000000001" customHeight="1">
      <c r="A91" s="23">
        <v>86</v>
      </c>
      <c r="B91" s="24">
        <v>80706</v>
      </c>
      <c r="C91" s="25" t="s">
        <v>198</v>
      </c>
      <c r="D91" s="26" t="s">
        <v>199</v>
      </c>
      <c r="E91" s="27">
        <v>1</v>
      </c>
      <c r="F91" s="27">
        <f t="shared" si="170"/>
        <v>3</v>
      </c>
      <c r="G91" s="27">
        <v>1</v>
      </c>
      <c r="H91" s="27">
        <v>1.6</v>
      </c>
      <c r="I91" s="27"/>
      <c r="J91" s="27">
        <f t="shared" si="171"/>
        <v>0</v>
      </c>
      <c r="K91" s="27"/>
      <c r="L91" s="27"/>
      <c r="M91" s="27"/>
      <c r="N91" s="27">
        <f t="shared" si="172"/>
        <v>0</v>
      </c>
      <c r="O91" s="27"/>
      <c r="P91" s="27"/>
      <c r="Q91" s="27">
        <v>4</v>
      </c>
      <c r="R91" s="27">
        <f t="shared" si="173"/>
        <v>6</v>
      </c>
      <c r="S91" s="27">
        <v>4</v>
      </c>
      <c r="T91" s="27">
        <v>1.5</v>
      </c>
      <c r="U91" s="27"/>
      <c r="V91" s="27">
        <f t="shared" si="174"/>
        <v>0</v>
      </c>
      <c r="W91" s="27"/>
      <c r="X91" s="27"/>
      <c r="Y91" s="27"/>
      <c r="Z91" s="27">
        <f t="shared" si="175"/>
        <v>0</v>
      </c>
      <c r="AA91" s="27"/>
      <c r="AB91" s="27"/>
      <c r="AC91" s="27"/>
      <c r="AD91" s="27">
        <f t="shared" si="176"/>
        <v>0</v>
      </c>
      <c r="AE91" s="27"/>
      <c r="AF91" s="27"/>
      <c r="AG91" s="27"/>
      <c r="AH91" s="27">
        <f t="shared" si="177"/>
        <v>0</v>
      </c>
      <c r="AI91" s="27"/>
      <c r="AJ91" s="27"/>
      <c r="AK91" s="27"/>
      <c r="AL91" s="27">
        <f t="shared" si="178"/>
        <v>0</v>
      </c>
      <c r="AM91" s="27"/>
      <c r="AN91" s="27"/>
      <c r="AO91" s="27"/>
      <c r="AP91" s="27">
        <f t="shared" si="179"/>
        <v>0</v>
      </c>
      <c r="AQ91" s="27"/>
      <c r="AR91" s="27"/>
      <c r="AS91" s="27"/>
      <c r="AT91" s="27">
        <f t="shared" si="180"/>
        <v>0</v>
      </c>
      <c r="AU91" s="27"/>
      <c r="AV91" s="27"/>
      <c r="AW91" s="27"/>
      <c r="AX91" s="27">
        <f t="shared" si="181"/>
        <v>0</v>
      </c>
      <c r="AY91" s="27"/>
      <c r="AZ91" s="27"/>
      <c r="BA91" s="27"/>
      <c r="BB91" s="27">
        <f t="shared" si="182"/>
        <v>0</v>
      </c>
      <c r="BC91" s="27">
        <f t="shared" si="183"/>
        <v>1</v>
      </c>
      <c r="BD91" s="27">
        <f t="shared" si="184"/>
        <v>9</v>
      </c>
      <c r="BE91" s="27">
        <f t="shared" si="185"/>
        <v>1</v>
      </c>
      <c r="BF91" s="27">
        <f t="shared" si="186"/>
        <v>3.1</v>
      </c>
      <c r="BG91" s="27">
        <v>748099.6</v>
      </c>
      <c r="BH91" s="27">
        <v>814984</v>
      </c>
      <c r="BI91" s="27">
        <v>513021</v>
      </c>
      <c r="BJ91" s="29">
        <v>3.1</v>
      </c>
      <c r="BK91" s="29">
        <v>3.1</v>
      </c>
      <c r="BL91" s="29">
        <v>3.2</v>
      </c>
      <c r="BM91" s="116">
        <v>2.6</v>
      </c>
      <c r="BN91" s="126"/>
      <c r="BO91" s="127">
        <v>1002495.78</v>
      </c>
      <c r="BP91" s="126"/>
      <c r="BQ91" s="128">
        <f t="shared" si="187"/>
        <v>1305249.5055600002</v>
      </c>
      <c r="BR91" s="114">
        <f t="shared" si="168"/>
        <v>557149.90556000022</v>
      </c>
      <c r="BS91" s="114">
        <f t="shared" si="188"/>
        <v>32131.274999999998</v>
      </c>
      <c r="BT91" s="116">
        <v>34836.300000000003</v>
      </c>
      <c r="BU91" s="121">
        <v>100</v>
      </c>
      <c r="BV91" s="122">
        <f t="shared" si="169"/>
        <v>4898.5410000000002</v>
      </c>
      <c r="BW91" s="121">
        <f t="shared" si="163"/>
        <v>34836.300000000003</v>
      </c>
      <c r="BX91" s="120">
        <f t="shared" si="189"/>
        <v>1415134</v>
      </c>
      <c r="BY91" s="121">
        <v>0.354047</v>
      </c>
      <c r="BZ91" s="123">
        <f t="shared" si="190"/>
        <v>501024</v>
      </c>
    </row>
    <row r="92" spans="1:84" ht="20.100000000000001" customHeight="1">
      <c r="A92" s="23">
        <v>87</v>
      </c>
      <c r="B92" s="24">
        <v>80707</v>
      </c>
      <c r="C92" s="25" t="s">
        <v>200</v>
      </c>
      <c r="D92" s="26" t="s">
        <v>201</v>
      </c>
      <c r="E92" s="27"/>
      <c r="F92" s="27">
        <f t="shared" si="170"/>
        <v>0</v>
      </c>
      <c r="G92" s="27"/>
      <c r="H92" s="27"/>
      <c r="I92" s="27"/>
      <c r="J92" s="27">
        <f t="shared" si="171"/>
        <v>0</v>
      </c>
      <c r="K92" s="27"/>
      <c r="L92" s="27"/>
      <c r="M92" s="27">
        <v>1</v>
      </c>
      <c r="N92" s="27">
        <f t="shared" si="172"/>
        <v>2</v>
      </c>
      <c r="O92" s="27">
        <v>1</v>
      </c>
      <c r="P92" s="27">
        <v>1.5</v>
      </c>
      <c r="Q92" s="27">
        <v>2</v>
      </c>
      <c r="R92" s="27">
        <f t="shared" si="173"/>
        <v>3</v>
      </c>
      <c r="S92" s="27">
        <v>2</v>
      </c>
      <c r="T92" s="27">
        <v>2</v>
      </c>
      <c r="U92" s="27"/>
      <c r="V92" s="27">
        <f t="shared" si="174"/>
        <v>0</v>
      </c>
      <c r="W92" s="27"/>
      <c r="X92" s="27"/>
      <c r="Y92" s="27"/>
      <c r="Z92" s="27">
        <f t="shared" si="175"/>
        <v>0</v>
      </c>
      <c r="AA92" s="27"/>
      <c r="AB92" s="27"/>
      <c r="AC92" s="27"/>
      <c r="AD92" s="27">
        <f t="shared" si="176"/>
        <v>0</v>
      </c>
      <c r="AE92" s="27"/>
      <c r="AF92" s="27"/>
      <c r="AG92" s="27"/>
      <c r="AH92" s="27">
        <f t="shared" si="177"/>
        <v>0</v>
      </c>
      <c r="AI92" s="27"/>
      <c r="AJ92" s="27"/>
      <c r="AK92" s="27"/>
      <c r="AL92" s="27">
        <f t="shared" si="178"/>
        <v>0</v>
      </c>
      <c r="AM92" s="27"/>
      <c r="AN92" s="27"/>
      <c r="AO92" s="27"/>
      <c r="AP92" s="27">
        <f t="shared" si="179"/>
        <v>0</v>
      </c>
      <c r="AQ92" s="27"/>
      <c r="AR92" s="27"/>
      <c r="AS92" s="27"/>
      <c r="AT92" s="27">
        <f t="shared" si="180"/>
        <v>0</v>
      </c>
      <c r="AU92" s="27"/>
      <c r="AV92" s="27"/>
      <c r="AW92" s="27"/>
      <c r="AX92" s="27">
        <f t="shared" si="181"/>
        <v>0</v>
      </c>
      <c r="AY92" s="27"/>
      <c r="AZ92" s="27"/>
      <c r="BA92" s="27"/>
      <c r="BB92" s="27">
        <f t="shared" si="182"/>
        <v>0</v>
      </c>
      <c r="BC92" s="27">
        <f t="shared" si="183"/>
        <v>1</v>
      </c>
      <c r="BD92" s="27">
        <f t="shared" si="184"/>
        <v>5</v>
      </c>
      <c r="BE92" s="27">
        <f t="shared" si="185"/>
        <v>1</v>
      </c>
      <c r="BF92" s="27">
        <f t="shared" si="186"/>
        <v>3.5</v>
      </c>
      <c r="BG92" s="27">
        <v>745714.74</v>
      </c>
      <c r="BH92" s="27">
        <v>874900</v>
      </c>
      <c r="BI92" s="27">
        <v>347531</v>
      </c>
      <c r="BJ92" s="29">
        <v>2.1</v>
      </c>
      <c r="BK92" s="29">
        <v>2</v>
      </c>
      <c r="BL92" s="29">
        <v>2</v>
      </c>
      <c r="BM92" s="116">
        <v>2</v>
      </c>
      <c r="BN92" s="126"/>
      <c r="BO92" s="127">
        <v>904891.08</v>
      </c>
      <c r="BP92" s="126"/>
      <c r="BQ92" s="128">
        <f t="shared" si="187"/>
        <v>1178168.18616</v>
      </c>
      <c r="BR92" s="114">
        <f t="shared" si="168"/>
        <v>432453.44616000005</v>
      </c>
      <c r="BS92" s="114">
        <f t="shared" si="188"/>
        <v>37703.794999999998</v>
      </c>
      <c r="BT92" s="116">
        <v>34836.300000000003</v>
      </c>
      <c r="BU92" s="121">
        <v>100</v>
      </c>
      <c r="BV92" s="122">
        <f t="shared" si="169"/>
        <v>2721.4119999999998</v>
      </c>
      <c r="BW92" s="121">
        <f t="shared" si="163"/>
        <v>34836.300000000003</v>
      </c>
      <c r="BX92" s="120">
        <f t="shared" si="189"/>
        <v>1088565</v>
      </c>
      <c r="BY92" s="121">
        <v>0.354047</v>
      </c>
      <c r="BZ92" s="123">
        <f t="shared" si="190"/>
        <v>385403</v>
      </c>
    </row>
    <row r="93" spans="1:84" ht="20.100000000000001" customHeight="1">
      <c r="A93" s="23">
        <v>88</v>
      </c>
      <c r="B93" s="24">
        <v>80708</v>
      </c>
      <c r="C93" s="25" t="s">
        <v>202</v>
      </c>
      <c r="D93" s="26" t="s">
        <v>203</v>
      </c>
      <c r="E93" s="27">
        <v>1</v>
      </c>
      <c r="F93" s="27">
        <f t="shared" si="170"/>
        <v>3</v>
      </c>
      <c r="G93" s="27">
        <v>1</v>
      </c>
      <c r="H93" s="27">
        <v>1</v>
      </c>
      <c r="I93" s="27"/>
      <c r="J93" s="27">
        <f t="shared" si="171"/>
        <v>0</v>
      </c>
      <c r="K93" s="27"/>
      <c r="L93" s="27"/>
      <c r="M93" s="27"/>
      <c r="N93" s="27">
        <f t="shared" si="172"/>
        <v>0</v>
      </c>
      <c r="O93" s="27"/>
      <c r="P93" s="27"/>
      <c r="Q93" s="27"/>
      <c r="R93" s="27">
        <f t="shared" si="173"/>
        <v>0</v>
      </c>
      <c r="S93" s="27"/>
      <c r="T93" s="27"/>
      <c r="U93" s="27"/>
      <c r="V93" s="27">
        <f t="shared" si="174"/>
        <v>0</v>
      </c>
      <c r="W93" s="27"/>
      <c r="X93" s="27"/>
      <c r="Y93" s="27">
        <v>1</v>
      </c>
      <c r="Z93" s="27">
        <f t="shared" si="175"/>
        <v>1</v>
      </c>
      <c r="AA93" s="27">
        <v>1</v>
      </c>
      <c r="AB93" s="27">
        <v>0.5</v>
      </c>
      <c r="AC93" s="27"/>
      <c r="AD93" s="27">
        <f t="shared" si="176"/>
        <v>0</v>
      </c>
      <c r="AE93" s="27"/>
      <c r="AF93" s="27"/>
      <c r="AG93" s="27"/>
      <c r="AH93" s="27">
        <f t="shared" si="177"/>
        <v>0</v>
      </c>
      <c r="AI93" s="27"/>
      <c r="AJ93" s="27"/>
      <c r="AK93" s="27"/>
      <c r="AL93" s="27">
        <f t="shared" si="178"/>
        <v>0</v>
      </c>
      <c r="AM93" s="27"/>
      <c r="AN93" s="27"/>
      <c r="AO93" s="27"/>
      <c r="AP93" s="27">
        <f t="shared" si="179"/>
        <v>0</v>
      </c>
      <c r="AQ93" s="27"/>
      <c r="AR93" s="27"/>
      <c r="AS93" s="27"/>
      <c r="AT93" s="27">
        <f t="shared" si="180"/>
        <v>0</v>
      </c>
      <c r="AU93" s="27"/>
      <c r="AV93" s="27"/>
      <c r="AW93" s="27"/>
      <c r="AX93" s="27">
        <f t="shared" si="181"/>
        <v>0</v>
      </c>
      <c r="AY93" s="27"/>
      <c r="AZ93" s="27"/>
      <c r="BA93" s="27"/>
      <c r="BB93" s="27">
        <f t="shared" si="182"/>
        <v>0</v>
      </c>
      <c r="BC93" s="27">
        <f t="shared" si="183"/>
        <v>1</v>
      </c>
      <c r="BD93" s="27">
        <f t="shared" si="184"/>
        <v>4</v>
      </c>
      <c r="BE93" s="27">
        <f t="shared" si="185"/>
        <v>1</v>
      </c>
      <c r="BF93" s="27">
        <f t="shared" si="186"/>
        <v>1.5</v>
      </c>
      <c r="BG93" s="27">
        <v>430067.66</v>
      </c>
      <c r="BH93" s="27">
        <v>366700</v>
      </c>
      <c r="BI93" s="27">
        <v>165491</v>
      </c>
      <c r="BJ93" s="29">
        <v>0.9</v>
      </c>
      <c r="BK93" s="29">
        <v>0.8</v>
      </c>
      <c r="BL93" s="29">
        <v>1</v>
      </c>
      <c r="BM93" s="116">
        <v>0.5</v>
      </c>
      <c r="BN93" s="126"/>
      <c r="BO93" s="127">
        <v>389588.65</v>
      </c>
      <c r="BP93" s="126"/>
      <c r="BQ93" s="128">
        <f t="shared" si="187"/>
        <v>507244.42230000003</v>
      </c>
      <c r="BR93" s="114">
        <f t="shared" si="168"/>
        <v>77176.76230000006</v>
      </c>
      <c r="BS93" s="114">
        <f t="shared" si="188"/>
        <v>64931.441666666673</v>
      </c>
      <c r="BT93" s="116">
        <v>34836.300000000003</v>
      </c>
      <c r="BU93" s="121">
        <v>100</v>
      </c>
      <c r="BV93" s="122">
        <f t="shared" si="169"/>
        <v>2177.1289999999999</v>
      </c>
      <c r="BW93" s="121">
        <f t="shared" si="163"/>
        <v>34836.300000000003</v>
      </c>
      <c r="BX93" s="120">
        <f t="shared" si="189"/>
        <v>272141</v>
      </c>
      <c r="BY93" s="121">
        <v>0.354047</v>
      </c>
      <c r="BZ93" s="123">
        <f t="shared" si="190"/>
        <v>96351</v>
      </c>
    </row>
    <row r="94" spans="1:84" ht="20.100000000000001" customHeight="1">
      <c r="A94" s="23">
        <v>89</v>
      </c>
      <c r="B94" s="24">
        <v>80709</v>
      </c>
      <c r="C94" s="25" t="s">
        <v>204</v>
      </c>
      <c r="D94" s="26" t="s">
        <v>205</v>
      </c>
      <c r="E94" s="27">
        <v>1</v>
      </c>
      <c r="F94" s="27">
        <f t="shared" si="170"/>
        <v>3</v>
      </c>
      <c r="G94" s="27">
        <v>1</v>
      </c>
      <c r="H94" s="27">
        <v>5.25</v>
      </c>
      <c r="I94" s="27"/>
      <c r="J94" s="27">
        <f t="shared" si="171"/>
        <v>0</v>
      </c>
      <c r="K94" s="27"/>
      <c r="L94" s="27"/>
      <c r="M94" s="27">
        <v>1</v>
      </c>
      <c r="N94" s="27">
        <f t="shared" si="172"/>
        <v>2</v>
      </c>
      <c r="O94" s="27">
        <v>1</v>
      </c>
      <c r="P94" s="27">
        <v>1.5</v>
      </c>
      <c r="Q94" s="27"/>
      <c r="R94" s="27">
        <f t="shared" si="173"/>
        <v>0</v>
      </c>
      <c r="S94" s="27"/>
      <c r="T94" s="27"/>
      <c r="U94" s="27"/>
      <c r="V94" s="27">
        <f t="shared" si="174"/>
        <v>0</v>
      </c>
      <c r="W94" s="27"/>
      <c r="X94" s="27"/>
      <c r="Y94" s="27"/>
      <c r="Z94" s="27">
        <f t="shared" si="175"/>
        <v>0</v>
      </c>
      <c r="AA94" s="27"/>
      <c r="AB94" s="27"/>
      <c r="AC94" s="27"/>
      <c r="AD94" s="27">
        <f t="shared" si="176"/>
        <v>0</v>
      </c>
      <c r="AE94" s="27"/>
      <c r="AF94" s="27"/>
      <c r="AG94" s="27"/>
      <c r="AH94" s="27">
        <f t="shared" si="177"/>
        <v>0</v>
      </c>
      <c r="AI94" s="27"/>
      <c r="AJ94" s="27"/>
      <c r="AK94" s="27"/>
      <c r="AL94" s="27">
        <f t="shared" si="178"/>
        <v>0</v>
      </c>
      <c r="AM94" s="27"/>
      <c r="AN94" s="27"/>
      <c r="AO94" s="27"/>
      <c r="AP94" s="27">
        <f t="shared" si="179"/>
        <v>0</v>
      </c>
      <c r="AQ94" s="27"/>
      <c r="AR94" s="27"/>
      <c r="AS94" s="27"/>
      <c r="AT94" s="27">
        <f t="shared" si="180"/>
        <v>0</v>
      </c>
      <c r="AU94" s="27"/>
      <c r="AV94" s="27"/>
      <c r="AW94" s="27"/>
      <c r="AX94" s="27">
        <f t="shared" si="181"/>
        <v>0</v>
      </c>
      <c r="AY94" s="27"/>
      <c r="AZ94" s="27"/>
      <c r="BA94" s="27"/>
      <c r="BB94" s="27">
        <f t="shared" si="182"/>
        <v>0</v>
      </c>
      <c r="BC94" s="27">
        <f t="shared" si="183"/>
        <v>2</v>
      </c>
      <c r="BD94" s="27">
        <f t="shared" si="184"/>
        <v>5</v>
      </c>
      <c r="BE94" s="27">
        <f t="shared" si="185"/>
        <v>2</v>
      </c>
      <c r="BF94" s="27">
        <f t="shared" si="186"/>
        <v>6.75</v>
      </c>
      <c r="BG94" s="27">
        <v>1605536</v>
      </c>
      <c r="BH94" s="27">
        <v>1589405</v>
      </c>
      <c r="BI94" s="27">
        <v>910199</v>
      </c>
      <c r="BJ94" s="29">
        <v>4.4000000000000004</v>
      </c>
      <c r="BK94" s="29">
        <v>4.5</v>
      </c>
      <c r="BL94" s="29">
        <v>4.8</v>
      </c>
      <c r="BM94" s="116">
        <v>3.7</v>
      </c>
      <c r="BN94" s="127">
        <v>1</v>
      </c>
      <c r="BO94" s="127">
        <v>1689822</v>
      </c>
      <c r="BP94" s="127">
        <v>83623.48</v>
      </c>
      <c r="BQ94" s="128">
        <f t="shared" si="187"/>
        <v>2309026.0149599998</v>
      </c>
      <c r="BR94" s="114">
        <f t="shared" si="168"/>
        <v>703490.01495999983</v>
      </c>
      <c r="BS94" s="114">
        <f t="shared" si="188"/>
        <v>38059.054054054053</v>
      </c>
      <c r="BT94" s="116">
        <v>34836.300000000003</v>
      </c>
      <c r="BU94" s="121">
        <v>100</v>
      </c>
      <c r="BV94" s="122">
        <f t="shared" si="169"/>
        <v>2721.4119999999998</v>
      </c>
      <c r="BW94" s="121">
        <f t="shared" si="163"/>
        <v>34836.300000000003</v>
      </c>
      <c r="BX94" s="120">
        <f t="shared" si="189"/>
        <v>2013845</v>
      </c>
      <c r="BY94" s="121">
        <v>0.354047</v>
      </c>
      <c r="BZ94" s="123">
        <v>712997</v>
      </c>
    </row>
    <row r="95" spans="1:84" ht="20.100000000000001" customHeight="1">
      <c r="A95" s="23">
        <v>90</v>
      </c>
      <c r="B95" s="24">
        <v>80710</v>
      </c>
      <c r="C95" s="25" t="s">
        <v>206</v>
      </c>
      <c r="D95" s="26" t="s">
        <v>207</v>
      </c>
      <c r="E95" s="27"/>
      <c r="F95" s="27">
        <f t="shared" si="170"/>
        <v>0</v>
      </c>
      <c r="G95" s="27"/>
      <c r="H95" s="27"/>
      <c r="I95" s="27"/>
      <c r="J95" s="27">
        <f t="shared" si="171"/>
        <v>0</v>
      </c>
      <c r="K95" s="27"/>
      <c r="L95" s="27"/>
      <c r="M95" s="27">
        <v>1</v>
      </c>
      <c r="N95" s="27">
        <f t="shared" si="172"/>
        <v>2</v>
      </c>
      <c r="O95" s="27">
        <v>1</v>
      </c>
      <c r="P95" s="27">
        <v>4</v>
      </c>
      <c r="Q95" s="27"/>
      <c r="R95" s="27">
        <f t="shared" si="173"/>
        <v>0</v>
      </c>
      <c r="S95" s="27"/>
      <c r="T95" s="27"/>
      <c r="U95" s="27"/>
      <c r="V95" s="27">
        <f t="shared" si="174"/>
        <v>0</v>
      </c>
      <c r="W95" s="27"/>
      <c r="X95" s="27"/>
      <c r="Y95" s="27"/>
      <c r="Z95" s="27">
        <f t="shared" si="175"/>
        <v>0</v>
      </c>
      <c r="AA95" s="27"/>
      <c r="AB95" s="27"/>
      <c r="AC95" s="27"/>
      <c r="AD95" s="27">
        <f t="shared" si="176"/>
        <v>0</v>
      </c>
      <c r="AE95" s="27"/>
      <c r="AF95" s="27"/>
      <c r="AG95" s="27"/>
      <c r="AH95" s="27">
        <f t="shared" si="177"/>
        <v>0</v>
      </c>
      <c r="AI95" s="27"/>
      <c r="AJ95" s="27"/>
      <c r="AK95" s="27"/>
      <c r="AL95" s="27">
        <f t="shared" si="178"/>
        <v>0</v>
      </c>
      <c r="AM95" s="27"/>
      <c r="AN95" s="27"/>
      <c r="AO95" s="27"/>
      <c r="AP95" s="27">
        <f t="shared" si="179"/>
        <v>0</v>
      </c>
      <c r="AQ95" s="27"/>
      <c r="AR95" s="27"/>
      <c r="AS95" s="27">
        <v>2</v>
      </c>
      <c r="AT95" s="27">
        <f t="shared" si="180"/>
        <v>2</v>
      </c>
      <c r="AU95" s="27">
        <v>2</v>
      </c>
      <c r="AV95" s="27"/>
      <c r="AW95" s="27"/>
      <c r="AX95" s="27">
        <f t="shared" si="181"/>
        <v>0</v>
      </c>
      <c r="AY95" s="27"/>
      <c r="AZ95" s="27"/>
      <c r="BA95" s="27"/>
      <c r="BB95" s="27">
        <f t="shared" si="182"/>
        <v>0</v>
      </c>
      <c r="BC95" s="27">
        <f t="shared" si="183"/>
        <v>1</v>
      </c>
      <c r="BD95" s="27">
        <f t="shared" si="184"/>
        <v>4</v>
      </c>
      <c r="BE95" s="27">
        <f t="shared" si="185"/>
        <v>1</v>
      </c>
      <c r="BF95" s="27">
        <f t="shared" si="186"/>
        <v>4</v>
      </c>
      <c r="BG95" s="27">
        <v>684150.11</v>
      </c>
      <c r="BH95" s="27">
        <v>977843.52</v>
      </c>
      <c r="BI95" s="27">
        <v>661963</v>
      </c>
      <c r="BJ95" s="29">
        <v>2.4</v>
      </c>
      <c r="BK95" s="29">
        <v>2.5</v>
      </c>
      <c r="BL95" s="29">
        <v>3</v>
      </c>
      <c r="BM95" s="116">
        <v>3</v>
      </c>
      <c r="BN95" s="127">
        <v>0</v>
      </c>
      <c r="BO95" s="127">
        <v>904004.06</v>
      </c>
      <c r="BP95" s="127">
        <v>0</v>
      </c>
      <c r="BQ95" s="128">
        <f t="shared" si="187"/>
        <v>1177013.2861200001</v>
      </c>
      <c r="BR95" s="114">
        <f t="shared" si="168"/>
        <v>492863.17612000008</v>
      </c>
      <c r="BS95" s="114">
        <f t="shared" si="188"/>
        <v>25111.223888888893</v>
      </c>
      <c r="BT95" s="116">
        <v>34836.300000000003</v>
      </c>
      <c r="BU95" s="121">
        <v>100</v>
      </c>
      <c r="BV95" s="122">
        <f t="shared" si="169"/>
        <v>2177.1289999999999</v>
      </c>
      <c r="BW95" s="121">
        <f t="shared" si="163"/>
        <v>34836.300000000003</v>
      </c>
      <c r="BX95" s="120">
        <f t="shared" si="189"/>
        <v>1632847</v>
      </c>
      <c r="BY95" s="121">
        <v>0.354047</v>
      </c>
      <c r="BZ95" s="123">
        <f t="shared" si="190"/>
        <v>578105</v>
      </c>
    </row>
    <row r="96" spans="1:84" ht="20.100000000000001" customHeight="1">
      <c r="A96" s="23">
        <v>91</v>
      </c>
      <c r="B96" s="24">
        <v>80711</v>
      </c>
      <c r="C96" s="25" t="s">
        <v>208</v>
      </c>
      <c r="D96" s="26" t="s">
        <v>209</v>
      </c>
      <c r="E96" s="27">
        <v>1</v>
      </c>
      <c r="F96" s="27">
        <f t="shared" si="170"/>
        <v>3</v>
      </c>
      <c r="G96" s="27">
        <v>1</v>
      </c>
      <c r="H96" s="27">
        <v>3.3</v>
      </c>
      <c r="I96" s="27"/>
      <c r="J96" s="27">
        <f t="shared" si="171"/>
        <v>0</v>
      </c>
      <c r="K96" s="27"/>
      <c r="L96" s="27"/>
      <c r="M96" s="27"/>
      <c r="N96" s="27">
        <f t="shared" si="172"/>
        <v>0</v>
      </c>
      <c r="O96" s="27"/>
      <c r="P96" s="27"/>
      <c r="Q96" s="27"/>
      <c r="R96" s="27">
        <f t="shared" si="173"/>
        <v>0</v>
      </c>
      <c r="S96" s="27"/>
      <c r="T96" s="27"/>
      <c r="U96" s="27"/>
      <c r="V96" s="27">
        <f t="shared" si="174"/>
        <v>0</v>
      </c>
      <c r="W96" s="27"/>
      <c r="X96" s="27"/>
      <c r="Y96" s="27"/>
      <c r="Z96" s="27">
        <f t="shared" si="175"/>
        <v>0</v>
      </c>
      <c r="AA96" s="27"/>
      <c r="AB96" s="27"/>
      <c r="AC96" s="27"/>
      <c r="AD96" s="27">
        <f t="shared" si="176"/>
        <v>0</v>
      </c>
      <c r="AE96" s="27"/>
      <c r="AF96" s="27"/>
      <c r="AG96" s="27"/>
      <c r="AH96" s="27">
        <f t="shared" si="177"/>
        <v>0</v>
      </c>
      <c r="AI96" s="27"/>
      <c r="AJ96" s="27"/>
      <c r="AK96" s="27"/>
      <c r="AL96" s="27">
        <f t="shared" si="178"/>
        <v>0</v>
      </c>
      <c r="AM96" s="27"/>
      <c r="AN96" s="27"/>
      <c r="AO96" s="27"/>
      <c r="AP96" s="27">
        <f t="shared" si="179"/>
        <v>0</v>
      </c>
      <c r="AQ96" s="27"/>
      <c r="AR96" s="27"/>
      <c r="AS96" s="27"/>
      <c r="AT96" s="27">
        <f t="shared" si="180"/>
        <v>0</v>
      </c>
      <c r="AU96" s="27"/>
      <c r="AV96" s="27"/>
      <c r="AW96" s="27"/>
      <c r="AX96" s="27">
        <f t="shared" si="181"/>
        <v>0</v>
      </c>
      <c r="AY96" s="27"/>
      <c r="AZ96" s="27"/>
      <c r="BA96" s="27"/>
      <c r="BB96" s="27">
        <f t="shared" si="182"/>
        <v>0</v>
      </c>
      <c r="BC96" s="27">
        <f t="shared" si="183"/>
        <v>1</v>
      </c>
      <c r="BD96" s="27">
        <f t="shared" si="184"/>
        <v>3</v>
      </c>
      <c r="BE96" s="27">
        <f t="shared" si="185"/>
        <v>1</v>
      </c>
      <c r="BF96" s="27">
        <f t="shared" si="186"/>
        <v>3.3</v>
      </c>
      <c r="BG96" s="27">
        <v>730730.7</v>
      </c>
      <c r="BH96" s="27">
        <v>825000</v>
      </c>
      <c r="BI96" s="27">
        <v>496473</v>
      </c>
      <c r="BJ96" s="29">
        <v>2.2999999999999998</v>
      </c>
      <c r="BK96" s="29">
        <v>2.1</v>
      </c>
      <c r="BL96" s="29">
        <v>2.5</v>
      </c>
      <c r="BM96" s="116">
        <v>2</v>
      </c>
      <c r="BN96" s="126"/>
      <c r="BO96" s="127">
        <v>808841.85</v>
      </c>
      <c r="BP96" s="126"/>
      <c r="BQ96" s="128">
        <f t="shared" si="187"/>
        <v>1053112.0887</v>
      </c>
      <c r="BR96" s="114">
        <f t="shared" si="168"/>
        <v>322381.38870000001</v>
      </c>
      <c r="BS96" s="114">
        <f t="shared" si="188"/>
        <v>33701.743750000001</v>
      </c>
      <c r="BT96" s="116">
        <v>34836.300000000003</v>
      </c>
      <c r="BU96" s="121">
        <v>100</v>
      </c>
      <c r="BV96" s="122">
        <f t="shared" si="169"/>
        <v>1632.847</v>
      </c>
      <c r="BW96" s="121">
        <f t="shared" si="163"/>
        <v>34836.300000000003</v>
      </c>
      <c r="BX96" s="120">
        <f t="shared" si="189"/>
        <v>1088565</v>
      </c>
      <c r="BY96" s="121">
        <v>0.354047</v>
      </c>
      <c r="BZ96" s="123">
        <f t="shared" si="190"/>
        <v>385403</v>
      </c>
    </row>
    <row r="97" spans="1:84" s="22" customFormat="1" ht="20.100000000000001" customHeight="1">
      <c r="A97" s="16"/>
      <c r="B97" s="17"/>
      <c r="C97" s="32" t="s">
        <v>210</v>
      </c>
      <c r="D97" s="33" t="s">
        <v>211</v>
      </c>
      <c r="E97" s="20">
        <f t="shared" ref="E97:AJ97" si="191">SUM(E99:E112)</f>
        <v>0</v>
      </c>
      <c r="F97" s="20">
        <f t="shared" si="191"/>
        <v>0</v>
      </c>
      <c r="G97" s="20">
        <f t="shared" si="191"/>
        <v>0</v>
      </c>
      <c r="H97" s="20">
        <f t="shared" si="191"/>
        <v>0</v>
      </c>
      <c r="I97" s="20">
        <f t="shared" si="191"/>
        <v>0</v>
      </c>
      <c r="J97" s="20">
        <f t="shared" si="191"/>
        <v>0</v>
      </c>
      <c r="K97" s="20">
        <f t="shared" si="191"/>
        <v>0</v>
      </c>
      <c r="L97" s="20">
        <f t="shared" si="191"/>
        <v>0</v>
      </c>
      <c r="M97" s="20">
        <f t="shared" si="191"/>
        <v>0</v>
      </c>
      <c r="N97" s="20">
        <f t="shared" si="191"/>
        <v>0</v>
      </c>
      <c r="O97" s="20">
        <f t="shared" si="191"/>
        <v>0</v>
      </c>
      <c r="P97" s="20">
        <f t="shared" si="191"/>
        <v>0</v>
      </c>
      <c r="Q97" s="20">
        <f t="shared" si="191"/>
        <v>0</v>
      </c>
      <c r="R97" s="20">
        <f t="shared" si="191"/>
        <v>0</v>
      </c>
      <c r="S97" s="20">
        <f t="shared" si="191"/>
        <v>0</v>
      </c>
      <c r="T97" s="20">
        <f t="shared" si="191"/>
        <v>0</v>
      </c>
      <c r="U97" s="20">
        <f t="shared" si="191"/>
        <v>0</v>
      </c>
      <c r="V97" s="20">
        <f t="shared" si="191"/>
        <v>0</v>
      </c>
      <c r="W97" s="20">
        <f t="shared" si="191"/>
        <v>0</v>
      </c>
      <c r="X97" s="20">
        <f t="shared" si="191"/>
        <v>0</v>
      </c>
      <c r="Y97" s="20">
        <f t="shared" si="191"/>
        <v>0</v>
      </c>
      <c r="Z97" s="20">
        <f t="shared" si="191"/>
        <v>0</v>
      </c>
      <c r="AA97" s="20">
        <f t="shared" si="191"/>
        <v>0</v>
      </c>
      <c r="AB97" s="20">
        <f t="shared" si="191"/>
        <v>0</v>
      </c>
      <c r="AC97" s="20">
        <f t="shared" si="191"/>
        <v>0</v>
      </c>
      <c r="AD97" s="20">
        <f t="shared" si="191"/>
        <v>0</v>
      </c>
      <c r="AE97" s="20">
        <f t="shared" si="191"/>
        <v>0</v>
      </c>
      <c r="AF97" s="20">
        <f t="shared" si="191"/>
        <v>0</v>
      </c>
      <c r="AG97" s="20">
        <f t="shared" si="191"/>
        <v>0</v>
      </c>
      <c r="AH97" s="20">
        <f t="shared" si="191"/>
        <v>0</v>
      </c>
      <c r="AI97" s="20">
        <f t="shared" si="191"/>
        <v>0</v>
      </c>
      <c r="AJ97" s="20">
        <f t="shared" si="191"/>
        <v>0</v>
      </c>
      <c r="AK97" s="20">
        <f t="shared" ref="AK97:BR97" si="192">SUM(AK99:AK112)</f>
        <v>0</v>
      </c>
      <c r="AL97" s="20">
        <f t="shared" si="192"/>
        <v>0</v>
      </c>
      <c r="AM97" s="20">
        <f t="shared" si="192"/>
        <v>0</v>
      </c>
      <c r="AN97" s="20">
        <f t="shared" si="192"/>
        <v>0</v>
      </c>
      <c r="AO97" s="20">
        <f t="shared" si="192"/>
        <v>0</v>
      </c>
      <c r="AP97" s="20">
        <f t="shared" si="192"/>
        <v>0</v>
      </c>
      <c r="AQ97" s="20">
        <f t="shared" si="192"/>
        <v>0</v>
      </c>
      <c r="AR97" s="20">
        <f t="shared" si="192"/>
        <v>0</v>
      </c>
      <c r="AS97" s="20">
        <f t="shared" si="192"/>
        <v>0</v>
      </c>
      <c r="AT97" s="20">
        <f t="shared" si="192"/>
        <v>0</v>
      </c>
      <c r="AU97" s="20">
        <f t="shared" si="192"/>
        <v>0</v>
      </c>
      <c r="AV97" s="20">
        <f t="shared" si="192"/>
        <v>0</v>
      </c>
      <c r="AW97" s="20">
        <f t="shared" si="192"/>
        <v>0</v>
      </c>
      <c r="AX97" s="20">
        <f t="shared" si="192"/>
        <v>0</v>
      </c>
      <c r="AY97" s="20">
        <f t="shared" si="192"/>
        <v>0</v>
      </c>
      <c r="AZ97" s="20">
        <f t="shared" si="192"/>
        <v>0</v>
      </c>
      <c r="BA97" s="20">
        <f t="shared" si="192"/>
        <v>0</v>
      </c>
      <c r="BB97" s="20">
        <f t="shared" si="192"/>
        <v>0</v>
      </c>
      <c r="BC97" s="20">
        <f t="shared" si="192"/>
        <v>0</v>
      </c>
      <c r="BD97" s="20">
        <f t="shared" si="192"/>
        <v>0</v>
      </c>
      <c r="BE97" s="20">
        <f t="shared" si="192"/>
        <v>0</v>
      </c>
      <c r="BF97" s="20">
        <f t="shared" si="192"/>
        <v>0</v>
      </c>
      <c r="BG97" s="20">
        <f t="shared" si="192"/>
        <v>0</v>
      </c>
      <c r="BH97" s="20">
        <f t="shared" si="192"/>
        <v>0</v>
      </c>
      <c r="BI97" s="20">
        <f t="shared" si="192"/>
        <v>0</v>
      </c>
      <c r="BJ97" s="20">
        <f t="shared" si="192"/>
        <v>0</v>
      </c>
      <c r="BK97" s="20">
        <f t="shared" si="192"/>
        <v>0</v>
      </c>
      <c r="BL97" s="21">
        <f t="shared" si="192"/>
        <v>0</v>
      </c>
      <c r="BM97" s="113">
        <f t="shared" si="192"/>
        <v>21.3</v>
      </c>
      <c r="BN97" s="113">
        <f t="shared" si="192"/>
        <v>0.5</v>
      </c>
      <c r="BO97" s="113">
        <f t="shared" si="192"/>
        <v>4447292.7200000007</v>
      </c>
      <c r="BP97" s="113">
        <f t="shared" si="192"/>
        <v>70337.42</v>
      </c>
      <c r="BQ97" s="113">
        <f t="shared" si="192"/>
        <v>5881954.4422800001</v>
      </c>
      <c r="BR97" s="113">
        <f t="shared" si="192"/>
        <v>5881954.4422800001</v>
      </c>
      <c r="BS97" s="114">
        <f t="shared" si="188"/>
        <v>17399.423787167452</v>
      </c>
      <c r="BT97" s="138">
        <v>34836.300000000003</v>
      </c>
      <c r="BU97" s="113">
        <v>100</v>
      </c>
      <c r="BV97" s="113">
        <f>SUM(BV99:BV112)</f>
        <v>0</v>
      </c>
      <c r="BW97" s="113">
        <f t="shared" si="163"/>
        <v>34836.300000000003</v>
      </c>
      <c r="BX97" s="138">
        <f>SUM(BX99:BX112)</f>
        <v>11593213</v>
      </c>
      <c r="BY97" s="121">
        <v>0.354047</v>
      </c>
      <c r="BZ97" s="115">
        <f>BZ99+BZ100+BZ101+BZ102+BZ103+BZ104+BZ105+BZ106+BZ107+BZ108+BZ109+BZ110+BZ111+BZ112</f>
        <v>4104543</v>
      </c>
      <c r="CA97" s="103"/>
      <c r="CB97" s="103"/>
      <c r="CC97" s="103"/>
      <c r="CD97" s="103"/>
      <c r="CE97" s="103"/>
      <c r="CF97" s="103"/>
    </row>
    <row r="98" spans="1:84" s="22" customFormat="1" ht="19.5" hidden="1" customHeight="1">
      <c r="A98" s="16"/>
      <c r="B98" s="17"/>
      <c r="C98" s="47" t="s">
        <v>212</v>
      </c>
      <c r="D98" s="26" t="s">
        <v>212</v>
      </c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  <c r="BI98" s="20"/>
      <c r="BJ98" s="37">
        <v>0</v>
      </c>
      <c r="BK98" s="37"/>
      <c r="BL98" s="31">
        <v>0</v>
      </c>
      <c r="BM98" s="125"/>
      <c r="BN98" s="126"/>
      <c r="BO98" s="127">
        <v>0</v>
      </c>
      <c r="BP98" s="126"/>
      <c r="BQ98" s="126"/>
      <c r="BR98" s="114">
        <f t="shared" ref="BR98:BR112" si="193">(BO98+BP98)*1.302-BG98</f>
        <v>0</v>
      </c>
      <c r="BS98" s="114"/>
      <c r="BT98" s="138">
        <v>34836.300000000003</v>
      </c>
      <c r="BU98" s="113">
        <v>100</v>
      </c>
      <c r="BV98" s="129">
        <f t="shared" ref="BV98:BV112" si="194">ROUND((BD98*BT98*BU98/100*12)*1.302/1000,3)</f>
        <v>0</v>
      </c>
      <c r="BW98" s="113">
        <f t="shared" si="163"/>
        <v>34836.300000000003</v>
      </c>
      <c r="BX98" s="138"/>
      <c r="BY98" s="121">
        <v>0.354047</v>
      </c>
      <c r="BZ98" s="115"/>
      <c r="CA98" s="103"/>
      <c r="CB98" s="103"/>
      <c r="CC98" s="103"/>
      <c r="CD98" s="103"/>
      <c r="CE98" s="103"/>
      <c r="CF98" s="103"/>
    </row>
    <row r="99" spans="1:84" ht="20.100000000000001" customHeight="1">
      <c r="A99" s="23">
        <v>93</v>
      </c>
      <c r="B99" s="24">
        <v>80803</v>
      </c>
      <c r="C99" s="93" t="s">
        <v>571</v>
      </c>
      <c r="D99" s="94">
        <v>3</v>
      </c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9"/>
      <c r="BK99" s="29"/>
      <c r="BL99" s="29"/>
      <c r="BM99" s="136">
        <v>3</v>
      </c>
      <c r="BN99" s="127">
        <v>0.5</v>
      </c>
      <c r="BO99" s="127">
        <v>759696.41</v>
      </c>
      <c r="BP99" s="127">
        <v>70337.42</v>
      </c>
      <c r="BQ99" s="128">
        <f t="shared" ref="BQ99:BQ112" si="195">(BO99+BP99)*1.302</f>
        <v>1080704.0466600002</v>
      </c>
      <c r="BR99" s="114">
        <f t="shared" si="193"/>
        <v>1080704.0466600002</v>
      </c>
      <c r="BS99" s="114">
        <f t="shared" ref="BS99:BS113" si="196">BO99/BM99/12</f>
        <v>21102.678055555556</v>
      </c>
      <c r="BT99" s="116">
        <v>34836.300000000003</v>
      </c>
      <c r="BU99" s="121">
        <v>100</v>
      </c>
      <c r="BV99" s="122">
        <f t="shared" si="194"/>
        <v>0</v>
      </c>
      <c r="BW99" s="121">
        <f t="shared" si="163"/>
        <v>34836.300000000003</v>
      </c>
      <c r="BX99" s="120">
        <f t="shared" ref="BX99:BX112" si="197">ROUND((BM99*BT99*BU99/100*12)*1.302,0)</f>
        <v>1632847</v>
      </c>
      <c r="BY99" s="121">
        <v>0.354047</v>
      </c>
      <c r="BZ99" s="123">
        <f t="shared" ref="BZ99:BZ112" si="198">ROUND(BX99*BY99,0)</f>
        <v>578105</v>
      </c>
    </row>
    <row r="100" spans="1:84" ht="20.100000000000001" customHeight="1">
      <c r="A100" s="23">
        <v>94</v>
      </c>
      <c r="B100" s="24">
        <v>80804</v>
      </c>
      <c r="C100" s="93" t="s">
        <v>572</v>
      </c>
      <c r="D100" s="94">
        <v>4.2</v>
      </c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9"/>
      <c r="BK100" s="29"/>
      <c r="BL100" s="29"/>
      <c r="BM100" s="137">
        <v>4.2</v>
      </c>
      <c r="BN100" s="126"/>
      <c r="BO100" s="127">
        <v>608955</v>
      </c>
      <c r="BP100" s="126"/>
      <c r="BQ100" s="128">
        <f t="shared" si="195"/>
        <v>792859.41</v>
      </c>
      <c r="BR100" s="114">
        <f t="shared" si="193"/>
        <v>792859.41</v>
      </c>
      <c r="BS100" s="114">
        <f t="shared" si="196"/>
        <v>12082.440476190475</v>
      </c>
      <c r="BT100" s="116">
        <v>34836.300000000003</v>
      </c>
      <c r="BU100" s="121">
        <v>100</v>
      </c>
      <c r="BV100" s="122">
        <f t="shared" si="194"/>
        <v>0</v>
      </c>
      <c r="BW100" s="121">
        <f t="shared" si="163"/>
        <v>34836.300000000003</v>
      </c>
      <c r="BX100" s="120">
        <f t="shared" si="197"/>
        <v>2285986</v>
      </c>
      <c r="BY100" s="121">
        <v>0.354047</v>
      </c>
      <c r="BZ100" s="123">
        <v>809347</v>
      </c>
    </row>
    <row r="101" spans="1:84" ht="20.100000000000001" customHeight="1">
      <c r="A101" s="23">
        <v>95</v>
      </c>
      <c r="B101" s="24">
        <v>80805</v>
      </c>
      <c r="C101" s="93" t="s">
        <v>92</v>
      </c>
      <c r="D101" s="94">
        <v>2.2000000000000002</v>
      </c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9"/>
      <c r="BK101" s="29"/>
      <c r="BL101" s="29"/>
      <c r="BM101" s="137">
        <v>2.2000000000000002</v>
      </c>
      <c r="BN101" s="126"/>
      <c r="BO101" s="127">
        <v>597739</v>
      </c>
      <c r="BP101" s="126"/>
      <c r="BQ101" s="128">
        <f t="shared" si="195"/>
        <v>778256.17800000007</v>
      </c>
      <c r="BR101" s="114">
        <f t="shared" si="193"/>
        <v>778256.17800000007</v>
      </c>
      <c r="BS101" s="114">
        <f t="shared" si="196"/>
        <v>22641.628787878784</v>
      </c>
      <c r="BT101" s="116">
        <v>34836.300000000003</v>
      </c>
      <c r="BU101" s="121">
        <v>100</v>
      </c>
      <c r="BV101" s="122">
        <f t="shared" si="194"/>
        <v>0</v>
      </c>
      <c r="BW101" s="121">
        <f t="shared" si="163"/>
        <v>34836.300000000003</v>
      </c>
      <c r="BX101" s="120">
        <f t="shared" si="197"/>
        <v>1197421</v>
      </c>
      <c r="BY101" s="121">
        <v>0.354047</v>
      </c>
      <c r="BZ101" s="123">
        <f t="shared" si="198"/>
        <v>423943</v>
      </c>
    </row>
    <row r="102" spans="1:84" ht="20.100000000000001" customHeight="1">
      <c r="A102" s="23">
        <v>96</v>
      </c>
      <c r="B102" s="24">
        <v>80806</v>
      </c>
      <c r="C102" s="93" t="s">
        <v>573</v>
      </c>
      <c r="D102" s="94">
        <v>0.5</v>
      </c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9"/>
      <c r="BK102" s="29"/>
      <c r="BL102" s="29"/>
      <c r="BM102" s="137">
        <v>0.5</v>
      </c>
      <c r="BN102" s="126"/>
      <c r="BO102" s="127">
        <v>84171.31</v>
      </c>
      <c r="BP102" s="126"/>
      <c r="BQ102" s="128">
        <f t="shared" si="195"/>
        <v>109591.04562</v>
      </c>
      <c r="BR102" s="114">
        <f t="shared" si="193"/>
        <v>109591.04562</v>
      </c>
      <c r="BS102" s="114">
        <f t="shared" si="196"/>
        <v>14028.551666666666</v>
      </c>
      <c r="BT102" s="116">
        <v>34836.300000000003</v>
      </c>
      <c r="BU102" s="121">
        <v>100</v>
      </c>
      <c r="BV102" s="122">
        <f t="shared" si="194"/>
        <v>0</v>
      </c>
      <c r="BW102" s="121">
        <f t="shared" si="163"/>
        <v>34836.300000000003</v>
      </c>
      <c r="BX102" s="120">
        <f t="shared" si="197"/>
        <v>272141</v>
      </c>
      <c r="BY102" s="121">
        <v>0.354047</v>
      </c>
      <c r="BZ102" s="123">
        <f t="shared" si="198"/>
        <v>96351</v>
      </c>
    </row>
    <row r="103" spans="1:84" ht="20.100000000000001" customHeight="1">
      <c r="A103" s="23">
        <v>97</v>
      </c>
      <c r="B103" s="24">
        <v>80807</v>
      </c>
      <c r="C103" s="93" t="s">
        <v>574</v>
      </c>
      <c r="D103" s="94">
        <v>1</v>
      </c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9"/>
      <c r="BK103" s="29"/>
      <c r="BL103" s="29"/>
      <c r="BM103" s="137">
        <v>1</v>
      </c>
      <c r="BN103" s="126"/>
      <c r="BO103" s="127">
        <v>248012.35</v>
      </c>
      <c r="BP103" s="126"/>
      <c r="BQ103" s="128">
        <f t="shared" si="195"/>
        <v>322912.0797</v>
      </c>
      <c r="BR103" s="114">
        <f t="shared" si="193"/>
        <v>322912.0797</v>
      </c>
      <c r="BS103" s="114">
        <f t="shared" si="196"/>
        <v>20667.695833333335</v>
      </c>
      <c r="BT103" s="116">
        <v>34836.300000000003</v>
      </c>
      <c r="BU103" s="121">
        <v>100</v>
      </c>
      <c r="BV103" s="122">
        <f t="shared" si="194"/>
        <v>0</v>
      </c>
      <c r="BW103" s="121">
        <f t="shared" si="163"/>
        <v>34836.300000000003</v>
      </c>
      <c r="BX103" s="120">
        <f t="shared" si="197"/>
        <v>544282</v>
      </c>
      <c r="BY103" s="121">
        <v>0.354047</v>
      </c>
      <c r="BZ103" s="123">
        <f t="shared" si="198"/>
        <v>192701</v>
      </c>
    </row>
    <row r="104" spans="1:84" ht="20.100000000000001" customHeight="1">
      <c r="A104" s="23">
        <v>98</v>
      </c>
      <c r="B104" s="24">
        <v>80808</v>
      </c>
      <c r="C104" s="93" t="s">
        <v>575</v>
      </c>
      <c r="D104" s="94">
        <v>1</v>
      </c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9"/>
      <c r="BK104" s="29"/>
      <c r="BL104" s="29"/>
      <c r="BM104" s="137">
        <v>1</v>
      </c>
      <c r="BN104" s="126"/>
      <c r="BO104" s="127">
        <v>188911.53</v>
      </c>
      <c r="BP104" s="126"/>
      <c r="BQ104" s="128">
        <f t="shared" si="195"/>
        <v>245962.81206</v>
      </c>
      <c r="BR104" s="114">
        <f t="shared" si="193"/>
        <v>245962.81206</v>
      </c>
      <c r="BS104" s="114">
        <f t="shared" si="196"/>
        <v>15742.627500000001</v>
      </c>
      <c r="BT104" s="116">
        <v>34836.300000000003</v>
      </c>
      <c r="BU104" s="121">
        <v>100</v>
      </c>
      <c r="BV104" s="122">
        <f t="shared" si="194"/>
        <v>0</v>
      </c>
      <c r="BW104" s="121">
        <f t="shared" si="163"/>
        <v>34836.300000000003</v>
      </c>
      <c r="BX104" s="120">
        <f t="shared" si="197"/>
        <v>544282</v>
      </c>
      <c r="BY104" s="121">
        <v>0.354047</v>
      </c>
      <c r="BZ104" s="123">
        <f t="shared" si="198"/>
        <v>192701</v>
      </c>
    </row>
    <row r="105" spans="1:84" ht="20.100000000000001" customHeight="1">
      <c r="A105" s="23">
        <v>99</v>
      </c>
      <c r="B105" s="24">
        <v>80809</v>
      </c>
      <c r="C105" s="93" t="s">
        <v>576</v>
      </c>
      <c r="D105" s="94">
        <v>0.8</v>
      </c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9"/>
      <c r="BK105" s="29"/>
      <c r="BL105" s="29"/>
      <c r="BM105" s="137">
        <v>0.8</v>
      </c>
      <c r="BN105" s="126"/>
      <c r="BO105" s="127">
        <v>125433</v>
      </c>
      <c r="BP105" s="126"/>
      <c r="BQ105" s="128">
        <f t="shared" si="195"/>
        <v>163313.766</v>
      </c>
      <c r="BR105" s="114">
        <f t="shared" si="193"/>
        <v>163313.766</v>
      </c>
      <c r="BS105" s="114">
        <f t="shared" si="196"/>
        <v>13065.9375</v>
      </c>
      <c r="BT105" s="116">
        <v>34836.300000000003</v>
      </c>
      <c r="BU105" s="121">
        <v>100</v>
      </c>
      <c r="BV105" s="122">
        <f t="shared" si="194"/>
        <v>0</v>
      </c>
      <c r="BW105" s="121">
        <f t="shared" si="163"/>
        <v>34836.300000000003</v>
      </c>
      <c r="BX105" s="120">
        <f t="shared" si="197"/>
        <v>435426</v>
      </c>
      <c r="BY105" s="121">
        <v>0.354047</v>
      </c>
      <c r="BZ105" s="123">
        <f t="shared" si="198"/>
        <v>154161</v>
      </c>
    </row>
    <row r="106" spans="1:84" ht="20.100000000000001" customHeight="1">
      <c r="A106" s="23">
        <v>100</v>
      </c>
      <c r="B106" s="24">
        <v>80810</v>
      </c>
      <c r="C106" s="93" t="s">
        <v>577</v>
      </c>
      <c r="D106" s="94">
        <v>3.7</v>
      </c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  <c r="BF106" s="27"/>
      <c r="BG106" s="27"/>
      <c r="BH106" s="27"/>
      <c r="BI106" s="27"/>
      <c r="BJ106" s="29"/>
      <c r="BK106" s="29"/>
      <c r="BL106" s="29"/>
      <c r="BM106" s="137">
        <v>3.7</v>
      </c>
      <c r="BN106" s="126"/>
      <c r="BO106" s="127">
        <v>737936.34</v>
      </c>
      <c r="BP106" s="126"/>
      <c r="BQ106" s="128">
        <f t="shared" si="195"/>
        <v>960793.11468</v>
      </c>
      <c r="BR106" s="114">
        <f t="shared" si="193"/>
        <v>960793.11468</v>
      </c>
      <c r="BS106" s="114">
        <f t="shared" si="196"/>
        <v>16620.187837837835</v>
      </c>
      <c r="BT106" s="116">
        <v>34836.300000000003</v>
      </c>
      <c r="BU106" s="121">
        <v>100</v>
      </c>
      <c r="BV106" s="122">
        <f t="shared" si="194"/>
        <v>0</v>
      </c>
      <c r="BW106" s="121">
        <f t="shared" ref="BW106:BW140" si="199">BT106</f>
        <v>34836.300000000003</v>
      </c>
      <c r="BX106" s="120">
        <f t="shared" si="197"/>
        <v>2013845</v>
      </c>
      <c r="BY106" s="121">
        <v>0.354047</v>
      </c>
      <c r="BZ106" s="123">
        <f t="shared" si="198"/>
        <v>712996</v>
      </c>
    </row>
    <row r="107" spans="1:84" ht="20.100000000000001" customHeight="1">
      <c r="A107" s="23">
        <v>101</v>
      </c>
      <c r="B107" s="24">
        <v>80811</v>
      </c>
      <c r="C107" s="93" t="s">
        <v>578</v>
      </c>
      <c r="D107" s="94">
        <v>2.4</v>
      </c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  <c r="AR107" s="27"/>
      <c r="AS107" s="27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  <c r="BF107" s="27"/>
      <c r="BG107" s="27"/>
      <c r="BH107" s="27"/>
      <c r="BI107" s="27"/>
      <c r="BJ107" s="29"/>
      <c r="BK107" s="29"/>
      <c r="BL107" s="29"/>
      <c r="BM107" s="137">
        <v>2.4</v>
      </c>
      <c r="BN107" s="126"/>
      <c r="BO107" s="127">
        <v>159219.5</v>
      </c>
      <c r="BP107" s="126"/>
      <c r="BQ107" s="128">
        <f t="shared" si="195"/>
        <v>207303.78900000002</v>
      </c>
      <c r="BR107" s="114">
        <f t="shared" si="193"/>
        <v>207303.78900000002</v>
      </c>
      <c r="BS107" s="114">
        <f t="shared" si="196"/>
        <v>5528.4548611111122</v>
      </c>
      <c r="BT107" s="116">
        <v>34836.300000000003</v>
      </c>
      <c r="BU107" s="121">
        <v>100</v>
      </c>
      <c r="BV107" s="122">
        <f t="shared" si="194"/>
        <v>0</v>
      </c>
      <c r="BW107" s="121">
        <f t="shared" si="199"/>
        <v>34836.300000000003</v>
      </c>
      <c r="BX107" s="120">
        <f t="shared" si="197"/>
        <v>1306278</v>
      </c>
      <c r="BY107" s="121">
        <v>0.354047</v>
      </c>
      <c r="BZ107" s="123">
        <f t="shared" si="198"/>
        <v>462484</v>
      </c>
    </row>
    <row r="108" spans="1:84" ht="20.100000000000001" customHeight="1">
      <c r="A108" s="23">
        <v>102</v>
      </c>
      <c r="B108" s="24">
        <v>80812</v>
      </c>
      <c r="C108" s="93" t="s">
        <v>579</v>
      </c>
      <c r="D108" s="94">
        <v>0.6</v>
      </c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  <c r="AP108" s="27"/>
      <c r="AQ108" s="27"/>
      <c r="AR108" s="27"/>
      <c r="AS108" s="27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  <c r="BF108" s="27"/>
      <c r="BG108" s="27"/>
      <c r="BH108" s="27"/>
      <c r="BI108" s="27"/>
      <c r="BJ108" s="29"/>
      <c r="BK108" s="29"/>
      <c r="BL108" s="29"/>
      <c r="BM108" s="137">
        <v>0.6</v>
      </c>
      <c r="BN108" s="126"/>
      <c r="BO108" s="127">
        <v>493896</v>
      </c>
      <c r="BP108" s="126"/>
      <c r="BQ108" s="128">
        <f t="shared" si="195"/>
        <v>643052.59200000006</v>
      </c>
      <c r="BR108" s="114">
        <f t="shared" si="193"/>
        <v>643052.59200000006</v>
      </c>
      <c r="BS108" s="114">
        <f t="shared" si="196"/>
        <v>68596.666666666672</v>
      </c>
      <c r="BT108" s="116">
        <v>34836.300000000003</v>
      </c>
      <c r="BU108" s="121">
        <v>100</v>
      </c>
      <c r="BV108" s="122">
        <f t="shared" si="194"/>
        <v>0</v>
      </c>
      <c r="BW108" s="121">
        <f t="shared" si="199"/>
        <v>34836.300000000003</v>
      </c>
      <c r="BX108" s="120">
        <f t="shared" si="197"/>
        <v>326569</v>
      </c>
      <c r="BY108" s="121">
        <v>0.354047</v>
      </c>
      <c r="BZ108" s="123">
        <f t="shared" si="198"/>
        <v>115621</v>
      </c>
    </row>
    <row r="109" spans="1:84" ht="21.75" customHeight="1">
      <c r="A109" s="23">
        <v>103</v>
      </c>
      <c r="B109" s="24">
        <v>80813</v>
      </c>
      <c r="C109" s="93" t="s">
        <v>580</v>
      </c>
      <c r="D109" s="94">
        <v>1.2</v>
      </c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27"/>
      <c r="AQ109" s="27"/>
      <c r="AR109" s="27"/>
      <c r="AS109" s="27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  <c r="BF109" s="27"/>
      <c r="BG109" s="27"/>
      <c r="BH109" s="27"/>
      <c r="BI109" s="27"/>
      <c r="BJ109" s="29"/>
      <c r="BK109" s="29"/>
      <c r="BL109" s="29"/>
      <c r="BM109" s="137">
        <v>1.2</v>
      </c>
      <c r="BN109" s="126"/>
      <c r="BO109" s="127">
        <v>255620.17</v>
      </c>
      <c r="BP109" s="126"/>
      <c r="BQ109" s="128">
        <f t="shared" si="195"/>
        <v>332817.46134000004</v>
      </c>
      <c r="BR109" s="114">
        <f t="shared" si="193"/>
        <v>332817.46134000004</v>
      </c>
      <c r="BS109" s="114">
        <f t="shared" si="196"/>
        <v>17751.400694444445</v>
      </c>
      <c r="BT109" s="116">
        <v>34836.300000000003</v>
      </c>
      <c r="BU109" s="121">
        <v>100</v>
      </c>
      <c r="BV109" s="122">
        <f t="shared" si="194"/>
        <v>0</v>
      </c>
      <c r="BW109" s="121">
        <f t="shared" si="199"/>
        <v>34836.300000000003</v>
      </c>
      <c r="BX109" s="120">
        <f t="shared" si="197"/>
        <v>653139</v>
      </c>
      <c r="BY109" s="121">
        <v>0.354047</v>
      </c>
      <c r="BZ109" s="123">
        <f t="shared" si="198"/>
        <v>231242</v>
      </c>
    </row>
    <row r="110" spans="1:84" ht="20.100000000000001" customHeight="1">
      <c r="A110" s="23">
        <v>104</v>
      </c>
      <c r="B110" s="24">
        <v>80814</v>
      </c>
      <c r="C110" s="95" t="s">
        <v>581</v>
      </c>
      <c r="D110" s="94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  <c r="AQ110" s="27"/>
      <c r="AR110" s="27"/>
      <c r="AS110" s="27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  <c r="BF110" s="27"/>
      <c r="BG110" s="27"/>
      <c r="BH110" s="27"/>
      <c r="BI110" s="27"/>
      <c r="BJ110" s="29"/>
      <c r="BK110" s="29"/>
      <c r="BL110" s="29"/>
      <c r="BM110" s="137"/>
      <c r="BN110" s="126"/>
      <c r="BO110" s="127">
        <v>35009</v>
      </c>
      <c r="BP110" s="126"/>
      <c r="BQ110" s="128">
        <f t="shared" si="195"/>
        <v>45581.718000000001</v>
      </c>
      <c r="BR110" s="114">
        <f t="shared" si="193"/>
        <v>45581.718000000001</v>
      </c>
      <c r="BS110" s="114" t="e">
        <f t="shared" si="196"/>
        <v>#DIV/0!</v>
      </c>
      <c r="BT110" s="116">
        <v>34836.300000000003</v>
      </c>
      <c r="BU110" s="121">
        <v>100</v>
      </c>
      <c r="BV110" s="122">
        <f t="shared" si="194"/>
        <v>0</v>
      </c>
      <c r="BW110" s="121">
        <f t="shared" si="199"/>
        <v>34836.300000000003</v>
      </c>
      <c r="BX110" s="120">
        <f t="shared" si="197"/>
        <v>0</v>
      </c>
      <c r="BY110" s="121">
        <v>0.354047</v>
      </c>
      <c r="BZ110" s="123">
        <f t="shared" si="198"/>
        <v>0</v>
      </c>
    </row>
    <row r="111" spans="1:84" ht="20.100000000000001" customHeight="1">
      <c r="A111" s="23">
        <v>105</v>
      </c>
      <c r="B111" s="24">
        <v>80815</v>
      </c>
      <c r="C111" s="96" t="s">
        <v>582</v>
      </c>
      <c r="D111" s="94">
        <v>0.2</v>
      </c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  <c r="AQ111" s="27"/>
      <c r="AR111" s="27"/>
      <c r="AS111" s="27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  <c r="BF111" s="27"/>
      <c r="BG111" s="27"/>
      <c r="BH111" s="27"/>
      <c r="BI111" s="27"/>
      <c r="BJ111" s="29"/>
      <c r="BK111" s="29"/>
      <c r="BL111" s="29"/>
      <c r="BM111" s="137">
        <v>0.2</v>
      </c>
      <c r="BN111" s="126"/>
      <c r="BO111" s="127">
        <v>109856.71</v>
      </c>
      <c r="BP111" s="126"/>
      <c r="BQ111" s="128">
        <f t="shared" si="195"/>
        <v>143033.43642000001</v>
      </c>
      <c r="BR111" s="114">
        <f t="shared" si="193"/>
        <v>143033.43642000001</v>
      </c>
      <c r="BS111" s="114">
        <f t="shared" si="196"/>
        <v>45773.629166666673</v>
      </c>
      <c r="BT111" s="116">
        <v>34836.300000000003</v>
      </c>
      <c r="BU111" s="121">
        <v>100</v>
      </c>
      <c r="BV111" s="122">
        <f t="shared" si="194"/>
        <v>0</v>
      </c>
      <c r="BW111" s="121">
        <f t="shared" si="199"/>
        <v>34836.300000000003</v>
      </c>
      <c r="BX111" s="120">
        <f t="shared" si="197"/>
        <v>108856</v>
      </c>
      <c r="BY111" s="121">
        <v>0.354047</v>
      </c>
      <c r="BZ111" s="123">
        <f t="shared" si="198"/>
        <v>38540</v>
      </c>
    </row>
    <row r="112" spans="1:84" ht="20.100000000000001" customHeight="1">
      <c r="A112" s="23">
        <v>106</v>
      </c>
      <c r="B112" s="24">
        <v>80816</v>
      </c>
      <c r="C112" s="96" t="s">
        <v>583</v>
      </c>
      <c r="D112" s="94">
        <v>0.5</v>
      </c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  <c r="AP112" s="27"/>
      <c r="AQ112" s="27"/>
      <c r="AR112" s="27"/>
      <c r="AS112" s="27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  <c r="BF112" s="27"/>
      <c r="BG112" s="27"/>
      <c r="BH112" s="27"/>
      <c r="BI112" s="27"/>
      <c r="BJ112" s="29"/>
      <c r="BK112" s="29"/>
      <c r="BL112" s="29"/>
      <c r="BM112" s="137">
        <v>0.5</v>
      </c>
      <c r="BN112" s="126"/>
      <c r="BO112" s="127">
        <v>42836.4</v>
      </c>
      <c r="BP112" s="126"/>
      <c r="BQ112" s="128">
        <f t="shared" si="195"/>
        <v>55772.992800000007</v>
      </c>
      <c r="BR112" s="114">
        <f t="shared" si="193"/>
        <v>55772.992800000007</v>
      </c>
      <c r="BS112" s="114">
        <f t="shared" si="196"/>
        <v>7139.4000000000005</v>
      </c>
      <c r="BT112" s="116">
        <v>34836.300000000003</v>
      </c>
      <c r="BU112" s="121">
        <v>100</v>
      </c>
      <c r="BV112" s="122">
        <f t="shared" si="194"/>
        <v>0</v>
      </c>
      <c r="BW112" s="121">
        <f t="shared" si="199"/>
        <v>34836.300000000003</v>
      </c>
      <c r="BX112" s="120">
        <f t="shared" si="197"/>
        <v>272141</v>
      </c>
      <c r="BY112" s="121">
        <v>0.354047</v>
      </c>
      <c r="BZ112" s="123">
        <f t="shared" si="198"/>
        <v>96351</v>
      </c>
    </row>
    <row r="113" spans="1:84" s="22" customFormat="1" ht="18.75" customHeight="1">
      <c r="A113" s="16"/>
      <c r="B113" s="17"/>
      <c r="C113" s="32" t="s">
        <v>215</v>
      </c>
      <c r="D113" s="33" t="s">
        <v>215</v>
      </c>
      <c r="E113" s="20">
        <f t="shared" ref="E113:AJ113" si="200">SUM(E115:E123)</f>
        <v>0</v>
      </c>
      <c r="F113" s="20">
        <f t="shared" si="200"/>
        <v>0</v>
      </c>
      <c r="G113" s="20">
        <f t="shared" si="200"/>
        <v>0</v>
      </c>
      <c r="H113" s="20">
        <f t="shared" si="200"/>
        <v>0</v>
      </c>
      <c r="I113" s="20">
        <f t="shared" si="200"/>
        <v>0</v>
      </c>
      <c r="J113" s="20">
        <f t="shared" si="200"/>
        <v>0</v>
      </c>
      <c r="K113" s="20">
        <f t="shared" si="200"/>
        <v>0</v>
      </c>
      <c r="L113" s="20">
        <f t="shared" si="200"/>
        <v>0</v>
      </c>
      <c r="M113" s="20">
        <f t="shared" si="200"/>
        <v>17</v>
      </c>
      <c r="N113" s="20">
        <f t="shared" si="200"/>
        <v>34</v>
      </c>
      <c r="O113" s="20">
        <f t="shared" si="200"/>
        <v>17</v>
      </c>
      <c r="P113" s="20">
        <f t="shared" si="200"/>
        <v>14.25</v>
      </c>
      <c r="Q113" s="20">
        <f t="shared" si="200"/>
        <v>0</v>
      </c>
      <c r="R113" s="20">
        <f t="shared" si="200"/>
        <v>0</v>
      </c>
      <c r="S113" s="20">
        <f t="shared" si="200"/>
        <v>0</v>
      </c>
      <c r="T113" s="20">
        <f t="shared" si="200"/>
        <v>0</v>
      </c>
      <c r="U113" s="20">
        <f t="shared" si="200"/>
        <v>1</v>
      </c>
      <c r="V113" s="20">
        <f t="shared" si="200"/>
        <v>1</v>
      </c>
      <c r="W113" s="20">
        <f t="shared" si="200"/>
        <v>1</v>
      </c>
      <c r="X113" s="20">
        <f t="shared" si="200"/>
        <v>0.5</v>
      </c>
      <c r="Y113" s="20">
        <f t="shared" si="200"/>
        <v>6</v>
      </c>
      <c r="Z113" s="20">
        <f t="shared" si="200"/>
        <v>6</v>
      </c>
      <c r="AA113" s="20">
        <f t="shared" si="200"/>
        <v>6</v>
      </c>
      <c r="AB113" s="20">
        <f t="shared" si="200"/>
        <v>2.4500000000000002</v>
      </c>
      <c r="AC113" s="20">
        <f t="shared" si="200"/>
        <v>0</v>
      </c>
      <c r="AD113" s="20">
        <f t="shared" si="200"/>
        <v>0</v>
      </c>
      <c r="AE113" s="20">
        <f t="shared" si="200"/>
        <v>0</v>
      </c>
      <c r="AF113" s="20">
        <f t="shared" si="200"/>
        <v>0</v>
      </c>
      <c r="AG113" s="20">
        <f t="shared" si="200"/>
        <v>0</v>
      </c>
      <c r="AH113" s="20">
        <f t="shared" si="200"/>
        <v>0</v>
      </c>
      <c r="AI113" s="20">
        <f t="shared" si="200"/>
        <v>0</v>
      </c>
      <c r="AJ113" s="20">
        <f t="shared" si="200"/>
        <v>0</v>
      </c>
      <c r="AK113" s="20">
        <f t="shared" ref="AK113:BR113" si="201">SUM(AK115:AK123)</f>
        <v>0</v>
      </c>
      <c r="AL113" s="20">
        <f t="shared" si="201"/>
        <v>0</v>
      </c>
      <c r="AM113" s="20">
        <f t="shared" si="201"/>
        <v>0</v>
      </c>
      <c r="AN113" s="20">
        <f t="shared" si="201"/>
        <v>0</v>
      </c>
      <c r="AO113" s="20">
        <f t="shared" si="201"/>
        <v>0</v>
      </c>
      <c r="AP113" s="20">
        <f t="shared" si="201"/>
        <v>0</v>
      </c>
      <c r="AQ113" s="20">
        <f t="shared" si="201"/>
        <v>0</v>
      </c>
      <c r="AR113" s="20">
        <f t="shared" si="201"/>
        <v>0</v>
      </c>
      <c r="AS113" s="20">
        <f t="shared" si="201"/>
        <v>0</v>
      </c>
      <c r="AT113" s="20">
        <f t="shared" si="201"/>
        <v>0</v>
      </c>
      <c r="AU113" s="20">
        <f t="shared" si="201"/>
        <v>0</v>
      </c>
      <c r="AV113" s="20">
        <f t="shared" si="201"/>
        <v>0</v>
      </c>
      <c r="AW113" s="20">
        <f t="shared" si="201"/>
        <v>0</v>
      </c>
      <c r="AX113" s="20">
        <f t="shared" si="201"/>
        <v>0</v>
      </c>
      <c r="AY113" s="20">
        <f t="shared" si="201"/>
        <v>0</v>
      </c>
      <c r="AZ113" s="20">
        <f t="shared" si="201"/>
        <v>0</v>
      </c>
      <c r="BA113" s="20">
        <f t="shared" si="201"/>
        <v>0</v>
      </c>
      <c r="BB113" s="20">
        <f t="shared" si="201"/>
        <v>0</v>
      </c>
      <c r="BC113" s="20">
        <f t="shared" si="201"/>
        <v>18</v>
      </c>
      <c r="BD113" s="20">
        <f t="shared" si="201"/>
        <v>41</v>
      </c>
      <c r="BE113" s="20">
        <f t="shared" si="201"/>
        <v>18</v>
      </c>
      <c r="BF113" s="20">
        <f t="shared" si="201"/>
        <v>17.2</v>
      </c>
      <c r="BG113" s="20">
        <f t="shared" si="201"/>
        <v>3999766</v>
      </c>
      <c r="BH113" s="20">
        <f t="shared" si="201"/>
        <v>2715585</v>
      </c>
      <c r="BI113" s="20">
        <f t="shared" si="201"/>
        <v>2672677</v>
      </c>
      <c r="BJ113" s="20">
        <f t="shared" si="201"/>
        <v>13.48</v>
      </c>
      <c r="BK113" s="20">
        <f t="shared" si="201"/>
        <v>12.940000000000001</v>
      </c>
      <c r="BL113" s="21">
        <f t="shared" si="201"/>
        <v>13.530000000000001</v>
      </c>
      <c r="BM113" s="113">
        <f t="shared" si="201"/>
        <v>12.100000000000001</v>
      </c>
      <c r="BN113" s="113">
        <f t="shared" si="201"/>
        <v>0.12</v>
      </c>
      <c r="BO113" s="113">
        <f t="shared" si="201"/>
        <v>3019132.69</v>
      </c>
      <c r="BP113" s="113">
        <f t="shared" si="201"/>
        <v>24675</v>
      </c>
      <c r="BQ113" s="113">
        <f t="shared" si="201"/>
        <v>3963037.6123800003</v>
      </c>
      <c r="BR113" s="113">
        <f t="shared" si="201"/>
        <v>-36728.387619999761</v>
      </c>
      <c r="BS113" s="114">
        <f t="shared" si="196"/>
        <v>20792.924862258951</v>
      </c>
      <c r="BT113" s="138">
        <v>34836.300000000003</v>
      </c>
      <c r="BU113" s="113">
        <v>100</v>
      </c>
      <c r="BV113" s="113">
        <f>SUM(BV115:BV123)</f>
        <v>22315.575999999997</v>
      </c>
      <c r="BW113" s="113">
        <f t="shared" si="199"/>
        <v>34836.300000000003</v>
      </c>
      <c r="BX113" s="138">
        <f>SUM(BX115:BX123)</f>
        <v>6585815</v>
      </c>
      <c r="BY113" s="121">
        <v>0.354047</v>
      </c>
      <c r="BZ113" s="115">
        <f>BZ115+BZ116+BZ117+BZ118+BZ119+BZ120+BZ121+BZ122+BZ123</f>
        <v>2331687</v>
      </c>
      <c r="CA113" s="103"/>
      <c r="CB113" s="103"/>
      <c r="CC113" s="103"/>
      <c r="CD113" s="103"/>
      <c r="CE113" s="103"/>
      <c r="CF113" s="103"/>
    </row>
    <row r="114" spans="1:84" s="22" customFormat="1" ht="0.75" hidden="1" customHeight="1">
      <c r="A114" s="16"/>
      <c r="B114" s="17"/>
      <c r="C114" s="47" t="s">
        <v>216</v>
      </c>
      <c r="D114" s="26" t="s">
        <v>216</v>
      </c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  <c r="BI114" s="20"/>
      <c r="BJ114" s="37">
        <v>0</v>
      </c>
      <c r="BK114" s="37"/>
      <c r="BL114" s="31">
        <v>0</v>
      </c>
      <c r="BM114" s="125"/>
      <c r="BN114" s="126"/>
      <c r="BO114" s="127">
        <v>0</v>
      </c>
      <c r="BP114" s="126"/>
      <c r="BQ114" s="126"/>
      <c r="BR114" s="113"/>
      <c r="BS114" s="114"/>
      <c r="BT114" s="138">
        <v>34836.300000000003</v>
      </c>
      <c r="BU114" s="113">
        <v>100</v>
      </c>
      <c r="BV114" s="129">
        <f t="shared" ref="BV114:BV123" si="202">ROUND((BD114*BT114*BU114/100*12)*1.302/1000,3)</f>
        <v>0</v>
      </c>
      <c r="BW114" s="113">
        <f t="shared" si="199"/>
        <v>34836.300000000003</v>
      </c>
      <c r="BX114" s="138"/>
      <c r="BY114" s="121">
        <v>0.354047</v>
      </c>
      <c r="BZ114" s="115"/>
      <c r="CA114" s="103"/>
      <c r="CB114" s="103"/>
      <c r="CC114" s="103"/>
      <c r="CD114" s="103"/>
      <c r="CE114" s="103"/>
      <c r="CF114" s="103"/>
    </row>
    <row r="115" spans="1:84" ht="20.100000000000001" customHeight="1">
      <c r="A115" s="23">
        <v>109</v>
      </c>
      <c r="B115" s="24">
        <v>80903</v>
      </c>
      <c r="C115" s="25" t="s">
        <v>217</v>
      </c>
      <c r="D115" s="26" t="s">
        <v>218</v>
      </c>
      <c r="E115" s="27"/>
      <c r="F115" s="27">
        <f t="shared" ref="F115:F123" si="203">E115*3</f>
        <v>0</v>
      </c>
      <c r="G115" s="27"/>
      <c r="H115" s="27"/>
      <c r="I115" s="27"/>
      <c r="J115" s="27">
        <f t="shared" ref="J115:J123" si="204">I115*3</f>
        <v>0</v>
      </c>
      <c r="K115" s="27"/>
      <c r="L115" s="27"/>
      <c r="M115" s="27">
        <v>2</v>
      </c>
      <c r="N115" s="27">
        <f t="shared" ref="N115:N123" si="205">M115*2</f>
        <v>4</v>
      </c>
      <c r="O115" s="27">
        <v>2</v>
      </c>
      <c r="P115" s="27">
        <v>2</v>
      </c>
      <c r="Q115" s="27"/>
      <c r="R115" s="27">
        <f t="shared" ref="R115:R123" si="206">Q115*1.5</f>
        <v>0</v>
      </c>
      <c r="S115" s="27"/>
      <c r="T115" s="27"/>
      <c r="U115" s="27"/>
      <c r="V115" s="27">
        <f t="shared" ref="V115:V123" si="207">U115*1</f>
        <v>0</v>
      </c>
      <c r="W115" s="27"/>
      <c r="X115" s="27"/>
      <c r="Y115" s="27"/>
      <c r="Z115" s="27">
        <f t="shared" ref="Z115:Z123" si="208">Y115*1</f>
        <v>0</v>
      </c>
      <c r="AA115" s="27"/>
      <c r="AB115" s="27"/>
      <c r="AC115" s="27"/>
      <c r="AD115" s="27">
        <f t="shared" ref="AD115:AD123" si="209">AC115*1</f>
        <v>0</v>
      </c>
      <c r="AE115" s="27"/>
      <c r="AF115" s="27"/>
      <c r="AG115" s="27"/>
      <c r="AH115" s="27">
        <f t="shared" ref="AH115:AH123" si="210">AG115*1</f>
        <v>0</v>
      </c>
      <c r="AI115" s="27"/>
      <c r="AJ115" s="27"/>
      <c r="AK115" s="27"/>
      <c r="AL115" s="27">
        <f t="shared" ref="AL115:AL123" si="211">AK115*1</f>
        <v>0</v>
      </c>
      <c r="AM115" s="27"/>
      <c r="AN115" s="27"/>
      <c r="AO115" s="27"/>
      <c r="AP115" s="27">
        <f t="shared" ref="AP115:AP123" si="212">AO115*1</f>
        <v>0</v>
      </c>
      <c r="AQ115" s="27"/>
      <c r="AR115" s="27"/>
      <c r="AS115" s="27"/>
      <c r="AT115" s="27">
        <f t="shared" ref="AT115:AT123" si="213">AS115*1</f>
        <v>0</v>
      </c>
      <c r="AU115" s="27"/>
      <c r="AV115" s="27"/>
      <c r="AW115" s="27"/>
      <c r="AX115" s="27">
        <f t="shared" ref="AX115:AX123" si="214">AW115*1</f>
        <v>0</v>
      </c>
      <c r="AY115" s="27"/>
      <c r="AZ115" s="27"/>
      <c r="BA115" s="27"/>
      <c r="BB115" s="27">
        <f t="shared" ref="BB115:BB123" si="215">BA115*0.75</f>
        <v>0</v>
      </c>
      <c r="BC115" s="27">
        <f t="shared" ref="BC115:BC123" si="216">E115+I115+M115+U115+AC115+AK115+AW115</f>
        <v>2</v>
      </c>
      <c r="BD115" s="27">
        <f t="shared" ref="BD115:BD123" si="217">F115+J115+N115+R115+V115+Z115+AD115+AH115+AL115+AP115+AT115+AX115+BB115</f>
        <v>4</v>
      </c>
      <c r="BE115" s="27">
        <f t="shared" ref="BE115:BE123" si="218">G115+K115+O115+W115+AE115+AM115+AY115</f>
        <v>2</v>
      </c>
      <c r="BF115" s="27">
        <f t="shared" ref="BF115:BF123" si="219">H115+L115+P115+T115+X115+AB115+AF115+AJ115+AN115+AR115+AV115+AZ115</f>
        <v>2</v>
      </c>
      <c r="BG115" s="27">
        <v>525206</v>
      </c>
      <c r="BH115" s="27">
        <v>300000</v>
      </c>
      <c r="BI115" s="27">
        <v>330982</v>
      </c>
      <c r="BJ115" s="29">
        <v>1.8</v>
      </c>
      <c r="BK115" s="29">
        <v>1.87</v>
      </c>
      <c r="BL115" s="29">
        <v>2</v>
      </c>
      <c r="BM115" s="116">
        <v>2</v>
      </c>
      <c r="BN115" s="127">
        <v>0.12</v>
      </c>
      <c r="BO115" s="127">
        <v>364895.92</v>
      </c>
      <c r="BP115" s="127">
        <v>24675</v>
      </c>
      <c r="BQ115" s="128">
        <f t="shared" ref="BQ115:BQ123" si="220">(BO115+BP115)*1.302</f>
        <v>507221.33783999999</v>
      </c>
      <c r="BR115" s="114">
        <f t="shared" ref="BR115:BR123" si="221">(BO115+BP115)*1.302-BG115</f>
        <v>-17984.662160000007</v>
      </c>
      <c r="BS115" s="114">
        <f t="shared" ref="BS115:BS124" si="222">BO115/BM115/12</f>
        <v>15203.996666666666</v>
      </c>
      <c r="BT115" s="116">
        <v>34836.300000000003</v>
      </c>
      <c r="BU115" s="121">
        <v>100</v>
      </c>
      <c r="BV115" s="122">
        <f t="shared" si="202"/>
        <v>2177.1289999999999</v>
      </c>
      <c r="BW115" s="121">
        <f t="shared" si="199"/>
        <v>34836.300000000003</v>
      </c>
      <c r="BX115" s="120">
        <f t="shared" ref="BX115:BX123" si="223">ROUND((BM115*BT115*BU115/100*12)*1.302,0)</f>
        <v>1088565</v>
      </c>
      <c r="BY115" s="121">
        <v>0.354047</v>
      </c>
      <c r="BZ115" s="123">
        <f t="shared" ref="BZ115:BZ123" si="224">ROUND(BX115*BY115,0)</f>
        <v>385403</v>
      </c>
    </row>
    <row r="116" spans="1:84" ht="20.100000000000001" customHeight="1">
      <c r="A116" s="23">
        <v>110</v>
      </c>
      <c r="B116" s="24">
        <v>80904</v>
      </c>
      <c r="C116" s="25" t="s">
        <v>219</v>
      </c>
      <c r="D116" s="26" t="s">
        <v>220</v>
      </c>
      <c r="E116" s="27"/>
      <c r="F116" s="27">
        <f t="shared" si="203"/>
        <v>0</v>
      </c>
      <c r="G116" s="27"/>
      <c r="H116" s="27"/>
      <c r="I116" s="27"/>
      <c r="J116" s="27">
        <f t="shared" si="204"/>
        <v>0</v>
      </c>
      <c r="K116" s="27"/>
      <c r="L116" s="27"/>
      <c r="M116" s="27">
        <v>2</v>
      </c>
      <c r="N116" s="27">
        <f t="shared" si="205"/>
        <v>4</v>
      </c>
      <c r="O116" s="27">
        <v>2</v>
      </c>
      <c r="P116" s="27">
        <v>1</v>
      </c>
      <c r="Q116" s="27"/>
      <c r="R116" s="27">
        <f t="shared" si="206"/>
        <v>0</v>
      </c>
      <c r="S116" s="27"/>
      <c r="T116" s="27"/>
      <c r="U116" s="27">
        <v>1</v>
      </c>
      <c r="V116" s="27">
        <f t="shared" si="207"/>
        <v>1</v>
      </c>
      <c r="W116" s="27">
        <v>1</v>
      </c>
      <c r="X116" s="27">
        <v>0.5</v>
      </c>
      <c r="Y116" s="27"/>
      <c r="Z116" s="27">
        <f t="shared" si="208"/>
        <v>0</v>
      </c>
      <c r="AA116" s="27"/>
      <c r="AB116" s="27"/>
      <c r="AC116" s="27"/>
      <c r="AD116" s="27">
        <f t="shared" si="209"/>
        <v>0</v>
      </c>
      <c r="AE116" s="27"/>
      <c r="AF116" s="27"/>
      <c r="AG116" s="27"/>
      <c r="AH116" s="27">
        <f t="shared" si="210"/>
        <v>0</v>
      </c>
      <c r="AI116" s="27"/>
      <c r="AJ116" s="27"/>
      <c r="AK116" s="27"/>
      <c r="AL116" s="27">
        <f t="shared" si="211"/>
        <v>0</v>
      </c>
      <c r="AM116" s="27"/>
      <c r="AN116" s="27"/>
      <c r="AO116" s="27"/>
      <c r="AP116" s="27">
        <f t="shared" si="212"/>
        <v>0</v>
      </c>
      <c r="AQ116" s="27"/>
      <c r="AR116" s="27"/>
      <c r="AS116" s="27"/>
      <c r="AT116" s="27">
        <f t="shared" si="213"/>
        <v>0</v>
      </c>
      <c r="AU116" s="27"/>
      <c r="AV116" s="27"/>
      <c r="AW116" s="27"/>
      <c r="AX116" s="27">
        <f t="shared" si="214"/>
        <v>0</v>
      </c>
      <c r="AY116" s="27"/>
      <c r="AZ116" s="27"/>
      <c r="BA116" s="27"/>
      <c r="BB116" s="27">
        <f t="shared" si="215"/>
        <v>0</v>
      </c>
      <c r="BC116" s="27">
        <f t="shared" si="216"/>
        <v>3</v>
      </c>
      <c r="BD116" s="27">
        <f t="shared" si="217"/>
        <v>5</v>
      </c>
      <c r="BE116" s="27">
        <f t="shared" si="218"/>
        <v>3</v>
      </c>
      <c r="BF116" s="27">
        <f t="shared" si="219"/>
        <v>1.5</v>
      </c>
      <c r="BG116" s="27">
        <v>371967</v>
      </c>
      <c r="BH116" s="27">
        <v>412607</v>
      </c>
      <c r="BI116" s="27">
        <v>248236</v>
      </c>
      <c r="BJ116" s="29">
        <v>1.08</v>
      </c>
      <c r="BK116" s="29">
        <v>1.5</v>
      </c>
      <c r="BL116" s="29">
        <v>1.5</v>
      </c>
      <c r="BM116" s="116">
        <v>1.4</v>
      </c>
      <c r="BN116" s="126" t="s">
        <v>49</v>
      </c>
      <c r="BO116" s="127">
        <v>285904.07</v>
      </c>
      <c r="BP116" s="126"/>
      <c r="BQ116" s="128">
        <f t="shared" si="220"/>
        <v>372247.09914000001</v>
      </c>
      <c r="BR116" s="114">
        <f t="shared" si="221"/>
        <v>280.09914000000572</v>
      </c>
      <c r="BS116" s="114">
        <f t="shared" si="222"/>
        <v>17018.099404761906</v>
      </c>
      <c r="BT116" s="116">
        <v>34836.300000000003</v>
      </c>
      <c r="BU116" s="121">
        <v>100</v>
      </c>
      <c r="BV116" s="122">
        <f t="shared" si="202"/>
        <v>2721.4119999999998</v>
      </c>
      <c r="BW116" s="121">
        <f t="shared" si="199"/>
        <v>34836.300000000003</v>
      </c>
      <c r="BX116" s="120">
        <f t="shared" si="223"/>
        <v>761995</v>
      </c>
      <c r="BY116" s="121">
        <v>0.354047</v>
      </c>
      <c r="BZ116" s="123">
        <f t="shared" si="224"/>
        <v>269782</v>
      </c>
    </row>
    <row r="117" spans="1:84" ht="20.100000000000001" customHeight="1">
      <c r="A117" s="23">
        <v>111</v>
      </c>
      <c r="B117" s="24">
        <v>80905</v>
      </c>
      <c r="C117" s="25" t="s">
        <v>221</v>
      </c>
      <c r="D117" s="26" t="s">
        <v>222</v>
      </c>
      <c r="E117" s="27"/>
      <c r="F117" s="27">
        <f t="shared" si="203"/>
        <v>0</v>
      </c>
      <c r="G117" s="27"/>
      <c r="H117" s="27"/>
      <c r="I117" s="27"/>
      <c r="J117" s="27">
        <f t="shared" si="204"/>
        <v>0</v>
      </c>
      <c r="K117" s="27"/>
      <c r="L117" s="27"/>
      <c r="M117" s="27">
        <v>2</v>
      </c>
      <c r="N117" s="27">
        <f t="shared" si="205"/>
        <v>4</v>
      </c>
      <c r="O117" s="27">
        <v>2</v>
      </c>
      <c r="P117" s="27">
        <v>0.9</v>
      </c>
      <c r="Q117" s="27"/>
      <c r="R117" s="27">
        <f t="shared" si="206"/>
        <v>0</v>
      </c>
      <c r="S117" s="27"/>
      <c r="T117" s="27"/>
      <c r="U117" s="27"/>
      <c r="V117" s="27">
        <f t="shared" si="207"/>
        <v>0</v>
      </c>
      <c r="W117" s="27"/>
      <c r="X117" s="27"/>
      <c r="Y117" s="27">
        <v>1</v>
      </c>
      <c r="Z117" s="27">
        <f t="shared" si="208"/>
        <v>1</v>
      </c>
      <c r="AA117" s="27">
        <v>1</v>
      </c>
      <c r="AB117" s="27">
        <v>0.2</v>
      </c>
      <c r="AC117" s="27"/>
      <c r="AD117" s="27">
        <f t="shared" si="209"/>
        <v>0</v>
      </c>
      <c r="AE117" s="27"/>
      <c r="AF117" s="27"/>
      <c r="AG117" s="27"/>
      <c r="AH117" s="27">
        <f t="shared" si="210"/>
        <v>0</v>
      </c>
      <c r="AI117" s="27"/>
      <c r="AJ117" s="27"/>
      <c r="AK117" s="27"/>
      <c r="AL117" s="27">
        <f t="shared" si="211"/>
        <v>0</v>
      </c>
      <c r="AM117" s="27"/>
      <c r="AN117" s="27"/>
      <c r="AO117" s="27"/>
      <c r="AP117" s="27">
        <f t="shared" si="212"/>
        <v>0</v>
      </c>
      <c r="AQ117" s="27"/>
      <c r="AR117" s="27"/>
      <c r="AS117" s="27"/>
      <c r="AT117" s="27">
        <f t="shared" si="213"/>
        <v>0</v>
      </c>
      <c r="AU117" s="27"/>
      <c r="AV117" s="27"/>
      <c r="AW117" s="27"/>
      <c r="AX117" s="27">
        <f t="shared" si="214"/>
        <v>0</v>
      </c>
      <c r="AY117" s="27"/>
      <c r="AZ117" s="27"/>
      <c r="BA117" s="27"/>
      <c r="BB117" s="27">
        <f t="shared" si="215"/>
        <v>0</v>
      </c>
      <c r="BC117" s="27">
        <f t="shared" si="216"/>
        <v>2</v>
      </c>
      <c r="BD117" s="27">
        <f t="shared" si="217"/>
        <v>5</v>
      </c>
      <c r="BE117" s="27">
        <f t="shared" si="218"/>
        <v>2</v>
      </c>
      <c r="BF117" s="27">
        <f t="shared" si="219"/>
        <v>1.1000000000000001</v>
      </c>
      <c r="BG117" s="27">
        <v>228250</v>
      </c>
      <c r="BH117" s="27">
        <v>214000</v>
      </c>
      <c r="BI117" s="27">
        <v>182040</v>
      </c>
      <c r="BJ117" s="29">
        <v>0.9</v>
      </c>
      <c r="BK117" s="29">
        <v>0.89</v>
      </c>
      <c r="BL117" s="29">
        <v>0.9</v>
      </c>
      <c r="BM117" s="116">
        <v>0.9</v>
      </c>
      <c r="BN117" s="126" t="s">
        <v>49</v>
      </c>
      <c r="BO117" s="127">
        <v>177048.48</v>
      </c>
      <c r="BP117" s="126"/>
      <c r="BQ117" s="128">
        <f t="shared" si="220"/>
        <v>230517.12096000003</v>
      </c>
      <c r="BR117" s="114">
        <f t="shared" si="221"/>
        <v>2267.1209600000293</v>
      </c>
      <c r="BS117" s="114">
        <f t="shared" si="222"/>
        <v>16393.377777777776</v>
      </c>
      <c r="BT117" s="116">
        <v>34836.300000000003</v>
      </c>
      <c r="BU117" s="121">
        <v>100</v>
      </c>
      <c r="BV117" s="122">
        <f t="shared" si="202"/>
        <v>2721.4119999999998</v>
      </c>
      <c r="BW117" s="121">
        <f t="shared" si="199"/>
        <v>34836.300000000003</v>
      </c>
      <c r="BX117" s="120">
        <f t="shared" si="223"/>
        <v>489854</v>
      </c>
      <c r="BY117" s="121">
        <v>0.354047</v>
      </c>
      <c r="BZ117" s="123">
        <f t="shared" si="224"/>
        <v>173431</v>
      </c>
    </row>
    <row r="118" spans="1:84" ht="23.25" customHeight="1">
      <c r="A118" s="23">
        <v>112</v>
      </c>
      <c r="B118" s="24">
        <v>80906</v>
      </c>
      <c r="C118" s="25" t="s">
        <v>223</v>
      </c>
      <c r="D118" s="26" t="s">
        <v>224</v>
      </c>
      <c r="E118" s="27"/>
      <c r="F118" s="27">
        <f t="shared" si="203"/>
        <v>0</v>
      </c>
      <c r="G118" s="27"/>
      <c r="H118" s="27"/>
      <c r="I118" s="27"/>
      <c r="J118" s="27">
        <f t="shared" si="204"/>
        <v>0</v>
      </c>
      <c r="K118" s="27"/>
      <c r="L118" s="27"/>
      <c r="M118" s="27">
        <v>2</v>
      </c>
      <c r="N118" s="27">
        <f t="shared" si="205"/>
        <v>4</v>
      </c>
      <c r="O118" s="27">
        <v>2</v>
      </c>
      <c r="P118" s="27">
        <v>0.7</v>
      </c>
      <c r="Q118" s="27"/>
      <c r="R118" s="27">
        <f t="shared" si="206"/>
        <v>0</v>
      </c>
      <c r="S118" s="27"/>
      <c r="T118" s="27"/>
      <c r="U118" s="27"/>
      <c r="V118" s="27">
        <f t="shared" si="207"/>
        <v>0</v>
      </c>
      <c r="W118" s="27"/>
      <c r="X118" s="27"/>
      <c r="Y118" s="27"/>
      <c r="Z118" s="27">
        <f t="shared" si="208"/>
        <v>0</v>
      </c>
      <c r="AA118" s="27"/>
      <c r="AB118" s="27"/>
      <c r="AC118" s="27"/>
      <c r="AD118" s="27">
        <f t="shared" si="209"/>
        <v>0</v>
      </c>
      <c r="AE118" s="27"/>
      <c r="AF118" s="27"/>
      <c r="AG118" s="27"/>
      <c r="AH118" s="27">
        <f t="shared" si="210"/>
        <v>0</v>
      </c>
      <c r="AI118" s="27"/>
      <c r="AJ118" s="27"/>
      <c r="AK118" s="27"/>
      <c r="AL118" s="27">
        <f t="shared" si="211"/>
        <v>0</v>
      </c>
      <c r="AM118" s="27"/>
      <c r="AN118" s="27"/>
      <c r="AO118" s="27"/>
      <c r="AP118" s="27">
        <f t="shared" si="212"/>
        <v>0</v>
      </c>
      <c r="AQ118" s="27"/>
      <c r="AR118" s="27"/>
      <c r="AS118" s="27"/>
      <c r="AT118" s="27">
        <f t="shared" si="213"/>
        <v>0</v>
      </c>
      <c r="AU118" s="27"/>
      <c r="AV118" s="27"/>
      <c r="AW118" s="27"/>
      <c r="AX118" s="27">
        <f t="shared" si="214"/>
        <v>0</v>
      </c>
      <c r="AY118" s="27"/>
      <c r="AZ118" s="27"/>
      <c r="BA118" s="27"/>
      <c r="BB118" s="27">
        <f t="shared" si="215"/>
        <v>0</v>
      </c>
      <c r="BC118" s="27">
        <f t="shared" si="216"/>
        <v>2</v>
      </c>
      <c r="BD118" s="27">
        <f t="shared" si="217"/>
        <v>4</v>
      </c>
      <c r="BE118" s="27">
        <f t="shared" si="218"/>
        <v>2</v>
      </c>
      <c r="BF118" s="27">
        <f t="shared" si="219"/>
        <v>0.7</v>
      </c>
      <c r="BG118" s="27">
        <v>244902</v>
      </c>
      <c r="BH118" s="27">
        <v>82673</v>
      </c>
      <c r="BI118" s="27">
        <v>115844</v>
      </c>
      <c r="BJ118" s="29">
        <v>0.68</v>
      </c>
      <c r="BK118" s="29">
        <v>0.53</v>
      </c>
      <c r="BL118" s="29">
        <v>0.61</v>
      </c>
      <c r="BM118" s="116">
        <v>1</v>
      </c>
      <c r="BN118" s="126" t="s">
        <v>49</v>
      </c>
      <c r="BO118" s="127">
        <v>188999.17</v>
      </c>
      <c r="BP118" s="126"/>
      <c r="BQ118" s="128">
        <f t="shared" si="220"/>
        <v>246076.91934000002</v>
      </c>
      <c r="BR118" s="114">
        <f t="shared" si="221"/>
        <v>1174.9193400000222</v>
      </c>
      <c r="BS118" s="114">
        <f t="shared" si="222"/>
        <v>15749.930833333334</v>
      </c>
      <c r="BT118" s="116">
        <v>34836.300000000003</v>
      </c>
      <c r="BU118" s="121">
        <v>100</v>
      </c>
      <c r="BV118" s="122">
        <f t="shared" si="202"/>
        <v>2177.1289999999999</v>
      </c>
      <c r="BW118" s="121">
        <f t="shared" si="199"/>
        <v>34836.300000000003</v>
      </c>
      <c r="BX118" s="120">
        <f t="shared" si="223"/>
        <v>544282</v>
      </c>
      <c r="BY118" s="121">
        <v>0.354047</v>
      </c>
      <c r="BZ118" s="123">
        <f t="shared" si="224"/>
        <v>192701</v>
      </c>
    </row>
    <row r="119" spans="1:84" ht="20.100000000000001" customHeight="1">
      <c r="A119" s="23">
        <v>113</v>
      </c>
      <c r="B119" s="24">
        <v>80907</v>
      </c>
      <c r="C119" s="25" t="s">
        <v>225</v>
      </c>
      <c r="D119" s="26" t="s">
        <v>226</v>
      </c>
      <c r="E119" s="27"/>
      <c r="F119" s="27">
        <f t="shared" si="203"/>
        <v>0</v>
      </c>
      <c r="G119" s="27"/>
      <c r="H119" s="27"/>
      <c r="I119" s="27"/>
      <c r="J119" s="27">
        <f t="shared" si="204"/>
        <v>0</v>
      </c>
      <c r="K119" s="27"/>
      <c r="L119" s="27"/>
      <c r="M119" s="27">
        <v>2</v>
      </c>
      <c r="N119" s="27">
        <f t="shared" si="205"/>
        <v>4</v>
      </c>
      <c r="O119" s="27">
        <v>2</v>
      </c>
      <c r="P119" s="27">
        <v>1.5</v>
      </c>
      <c r="Q119" s="27"/>
      <c r="R119" s="27">
        <f t="shared" si="206"/>
        <v>0</v>
      </c>
      <c r="S119" s="27"/>
      <c r="T119" s="27"/>
      <c r="U119" s="27"/>
      <c r="V119" s="27">
        <f t="shared" si="207"/>
        <v>0</v>
      </c>
      <c r="W119" s="27"/>
      <c r="X119" s="27"/>
      <c r="Y119" s="27"/>
      <c r="Z119" s="27">
        <f t="shared" si="208"/>
        <v>0</v>
      </c>
      <c r="AA119" s="27"/>
      <c r="AB119" s="27"/>
      <c r="AC119" s="27"/>
      <c r="AD119" s="27">
        <f t="shared" si="209"/>
        <v>0</v>
      </c>
      <c r="AE119" s="27"/>
      <c r="AF119" s="27"/>
      <c r="AG119" s="27"/>
      <c r="AH119" s="27">
        <f t="shared" si="210"/>
        <v>0</v>
      </c>
      <c r="AI119" s="27"/>
      <c r="AJ119" s="27"/>
      <c r="AK119" s="27"/>
      <c r="AL119" s="27">
        <f t="shared" si="211"/>
        <v>0</v>
      </c>
      <c r="AM119" s="27"/>
      <c r="AN119" s="27"/>
      <c r="AO119" s="27"/>
      <c r="AP119" s="27">
        <f t="shared" si="212"/>
        <v>0</v>
      </c>
      <c r="AQ119" s="27"/>
      <c r="AR119" s="27"/>
      <c r="AS119" s="27"/>
      <c r="AT119" s="27">
        <f t="shared" si="213"/>
        <v>0</v>
      </c>
      <c r="AU119" s="27"/>
      <c r="AV119" s="27"/>
      <c r="AW119" s="27"/>
      <c r="AX119" s="27">
        <f t="shared" si="214"/>
        <v>0</v>
      </c>
      <c r="AY119" s="27"/>
      <c r="AZ119" s="27"/>
      <c r="BA119" s="27"/>
      <c r="BB119" s="27">
        <f t="shared" si="215"/>
        <v>0</v>
      </c>
      <c r="BC119" s="27">
        <f t="shared" si="216"/>
        <v>2</v>
      </c>
      <c r="BD119" s="27">
        <f t="shared" si="217"/>
        <v>4</v>
      </c>
      <c r="BE119" s="27">
        <f t="shared" si="218"/>
        <v>2</v>
      </c>
      <c r="BF119" s="27">
        <f t="shared" si="219"/>
        <v>1.5</v>
      </c>
      <c r="BG119" s="27">
        <v>189584</v>
      </c>
      <c r="BH119" s="27">
        <v>112291</v>
      </c>
      <c r="BI119" s="27">
        <v>248236</v>
      </c>
      <c r="BJ119" s="29">
        <v>1.1000000000000001</v>
      </c>
      <c r="BK119" s="29">
        <v>0.94</v>
      </c>
      <c r="BL119" s="29">
        <v>1.1000000000000001</v>
      </c>
      <c r="BM119" s="116">
        <v>1</v>
      </c>
      <c r="BN119" s="126" t="s">
        <v>49</v>
      </c>
      <c r="BO119" s="127">
        <v>147268.06</v>
      </c>
      <c r="BP119" s="126"/>
      <c r="BQ119" s="128">
        <f t="shared" si="220"/>
        <v>191743.01412000001</v>
      </c>
      <c r="BR119" s="114">
        <f t="shared" si="221"/>
        <v>2159.0141200000071</v>
      </c>
      <c r="BS119" s="114">
        <f t="shared" si="222"/>
        <v>12272.338333333333</v>
      </c>
      <c r="BT119" s="116">
        <v>34836.300000000003</v>
      </c>
      <c r="BU119" s="121">
        <v>100</v>
      </c>
      <c r="BV119" s="122">
        <f t="shared" si="202"/>
        <v>2177.1289999999999</v>
      </c>
      <c r="BW119" s="121">
        <f t="shared" si="199"/>
        <v>34836.300000000003</v>
      </c>
      <c r="BX119" s="120">
        <f t="shared" si="223"/>
        <v>544282</v>
      </c>
      <c r="BY119" s="121">
        <v>0.354047</v>
      </c>
      <c r="BZ119" s="123">
        <f t="shared" si="224"/>
        <v>192701</v>
      </c>
    </row>
    <row r="120" spans="1:84" ht="20.100000000000001" customHeight="1">
      <c r="A120" s="23">
        <v>114</v>
      </c>
      <c r="B120" s="24">
        <v>80908</v>
      </c>
      <c r="C120" s="25" t="s">
        <v>227</v>
      </c>
      <c r="D120" s="26" t="s">
        <v>228</v>
      </c>
      <c r="E120" s="27"/>
      <c r="F120" s="27">
        <f t="shared" si="203"/>
        <v>0</v>
      </c>
      <c r="G120" s="27"/>
      <c r="H120" s="27"/>
      <c r="I120" s="27"/>
      <c r="J120" s="27">
        <f t="shared" si="204"/>
        <v>0</v>
      </c>
      <c r="K120" s="27"/>
      <c r="L120" s="27"/>
      <c r="M120" s="27">
        <v>2</v>
      </c>
      <c r="N120" s="27">
        <f t="shared" si="205"/>
        <v>4</v>
      </c>
      <c r="O120" s="27">
        <v>2</v>
      </c>
      <c r="P120" s="27">
        <v>2.4</v>
      </c>
      <c r="Q120" s="27"/>
      <c r="R120" s="27">
        <f t="shared" si="206"/>
        <v>0</v>
      </c>
      <c r="S120" s="27"/>
      <c r="T120" s="27"/>
      <c r="U120" s="27"/>
      <c r="V120" s="27">
        <f t="shared" si="207"/>
        <v>0</v>
      </c>
      <c r="W120" s="27"/>
      <c r="X120" s="27"/>
      <c r="Y120" s="27">
        <v>1</v>
      </c>
      <c r="Z120" s="27">
        <f t="shared" si="208"/>
        <v>1</v>
      </c>
      <c r="AA120" s="27">
        <v>1</v>
      </c>
      <c r="AB120" s="27">
        <v>0.5</v>
      </c>
      <c r="AC120" s="27"/>
      <c r="AD120" s="27">
        <f t="shared" si="209"/>
        <v>0</v>
      </c>
      <c r="AE120" s="27"/>
      <c r="AF120" s="27"/>
      <c r="AG120" s="27"/>
      <c r="AH120" s="27">
        <f t="shared" si="210"/>
        <v>0</v>
      </c>
      <c r="AI120" s="27"/>
      <c r="AJ120" s="27"/>
      <c r="AK120" s="27"/>
      <c r="AL120" s="27">
        <f t="shared" si="211"/>
        <v>0</v>
      </c>
      <c r="AM120" s="27"/>
      <c r="AN120" s="27"/>
      <c r="AO120" s="27"/>
      <c r="AP120" s="27">
        <f t="shared" si="212"/>
        <v>0</v>
      </c>
      <c r="AQ120" s="27"/>
      <c r="AR120" s="27"/>
      <c r="AS120" s="27"/>
      <c r="AT120" s="27">
        <f t="shared" si="213"/>
        <v>0</v>
      </c>
      <c r="AU120" s="27"/>
      <c r="AV120" s="27"/>
      <c r="AW120" s="27"/>
      <c r="AX120" s="27">
        <f t="shared" si="214"/>
        <v>0</v>
      </c>
      <c r="AY120" s="27"/>
      <c r="AZ120" s="27"/>
      <c r="BA120" s="27"/>
      <c r="BB120" s="27">
        <f t="shared" si="215"/>
        <v>0</v>
      </c>
      <c r="BC120" s="27">
        <f t="shared" si="216"/>
        <v>2</v>
      </c>
      <c r="BD120" s="27">
        <f t="shared" si="217"/>
        <v>5</v>
      </c>
      <c r="BE120" s="27">
        <f t="shared" si="218"/>
        <v>2</v>
      </c>
      <c r="BF120" s="27">
        <f t="shared" si="219"/>
        <v>2.9</v>
      </c>
      <c r="BG120" s="27">
        <v>771709</v>
      </c>
      <c r="BH120" s="27">
        <v>474638</v>
      </c>
      <c r="BI120" s="27">
        <v>355805</v>
      </c>
      <c r="BJ120" s="29">
        <v>2.13</v>
      </c>
      <c r="BK120" s="29">
        <v>2.15</v>
      </c>
      <c r="BL120" s="29">
        <v>2.15</v>
      </c>
      <c r="BM120" s="116">
        <v>1.8</v>
      </c>
      <c r="BN120" s="126" t="s">
        <v>49</v>
      </c>
      <c r="BO120" s="127">
        <v>588939</v>
      </c>
      <c r="BP120" s="126"/>
      <c r="BQ120" s="128">
        <f t="shared" si="220"/>
        <v>766798.57799999998</v>
      </c>
      <c r="BR120" s="114">
        <f t="shared" si="221"/>
        <v>-4910.4220000000205</v>
      </c>
      <c r="BS120" s="114">
        <f t="shared" si="222"/>
        <v>27265.694444444442</v>
      </c>
      <c r="BT120" s="116">
        <v>34836.300000000003</v>
      </c>
      <c r="BU120" s="121">
        <v>100</v>
      </c>
      <c r="BV120" s="122">
        <f t="shared" si="202"/>
        <v>2721.4119999999998</v>
      </c>
      <c r="BW120" s="121">
        <f t="shared" si="199"/>
        <v>34836.300000000003</v>
      </c>
      <c r="BX120" s="120">
        <f t="shared" si="223"/>
        <v>979708</v>
      </c>
      <c r="BY120" s="121">
        <v>0.354047</v>
      </c>
      <c r="BZ120" s="123">
        <f t="shared" si="224"/>
        <v>346863</v>
      </c>
    </row>
    <row r="121" spans="1:84" ht="20.100000000000001" customHeight="1">
      <c r="A121" s="23">
        <v>115</v>
      </c>
      <c r="B121" s="24">
        <v>80909</v>
      </c>
      <c r="C121" s="25" t="s">
        <v>229</v>
      </c>
      <c r="D121" s="26" t="s">
        <v>230</v>
      </c>
      <c r="E121" s="27"/>
      <c r="F121" s="27">
        <f t="shared" si="203"/>
        <v>0</v>
      </c>
      <c r="G121" s="27"/>
      <c r="H121" s="27"/>
      <c r="I121" s="27"/>
      <c r="J121" s="27">
        <f t="shared" si="204"/>
        <v>0</v>
      </c>
      <c r="K121" s="27"/>
      <c r="L121" s="27"/>
      <c r="M121" s="27">
        <v>2</v>
      </c>
      <c r="N121" s="27">
        <f t="shared" si="205"/>
        <v>4</v>
      </c>
      <c r="O121" s="27">
        <v>2</v>
      </c>
      <c r="P121" s="27">
        <v>2.25</v>
      </c>
      <c r="Q121" s="27"/>
      <c r="R121" s="27">
        <f t="shared" si="206"/>
        <v>0</v>
      </c>
      <c r="S121" s="27"/>
      <c r="T121" s="27"/>
      <c r="U121" s="27"/>
      <c r="V121" s="27">
        <f t="shared" si="207"/>
        <v>0</v>
      </c>
      <c r="W121" s="27"/>
      <c r="X121" s="27"/>
      <c r="Y121" s="27">
        <v>3</v>
      </c>
      <c r="Z121" s="27">
        <f t="shared" si="208"/>
        <v>3</v>
      </c>
      <c r="AA121" s="27">
        <v>3</v>
      </c>
      <c r="AB121" s="27">
        <v>1.5</v>
      </c>
      <c r="AC121" s="27"/>
      <c r="AD121" s="27">
        <f t="shared" si="209"/>
        <v>0</v>
      </c>
      <c r="AE121" s="27"/>
      <c r="AF121" s="27"/>
      <c r="AG121" s="27"/>
      <c r="AH121" s="27">
        <f t="shared" si="210"/>
        <v>0</v>
      </c>
      <c r="AI121" s="27"/>
      <c r="AJ121" s="27"/>
      <c r="AK121" s="27"/>
      <c r="AL121" s="27">
        <f t="shared" si="211"/>
        <v>0</v>
      </c>
      <c r="AM121" s="27"/>
      <c r="AN121" s="27"/>
      <c r="AO121" s="27"/>
      <c r="AP121" s="27">
        <f t="shared" si="212"/>
        <v>0</v>
      </c>
      <c r="AQ121" s="27"/>
      <c r="AR121" s="27"/>
      <c r="AS121" s="27"/>
      <c r="AT121" s="27">
        <f t="shared" si="213"/>
        <v>0</v>
      </c>
      <c r="AU121" s="27"/>
      <c r="AV121" s="27"/>
      <c r="AW121" s="27"/>
      <c r="AX121" s="27">
        <f t="shared" si="214"/>
        <v>0</v>
      </c>
      <c r="AY121" s="27"/>
      <c r="AZ121" s="27"/>
      <c r="BA121" s="27"/>
      <c r="BB121" s="27">
        <f t="shared" si="215"/>
        <v>0</v>
      </c>
      <c r="BC121" s="27">
        <f t="shared" si="216"/>
        <v>2</v>
      </c>
      <c r="BD121" s="27">
        <f t="shared" si="217"/>
        <v>7</v>
      </c>
      <c r="BE121" s="27">
        <f t="shared" si="218"/>
        <v>2</v>
      </c>
      <c r="BF121" s="27">
        <f t="shared" si="219"/>
        <v>3.75</v>
      </c>
      <c r="BG121" s="27">
        <v>983811</v>
      </c>
      <c r="BH121" s="27">
        <v>599376</v>
      </c>
      <c r="BI121" s="27">
        <v>612316</v>
      </c>
      <c r="BJ121" s="29">
        <v>3.39</v>
      </c>
      <c r="BK121" s="29">
        <v>2.75</v>
      </c>
      <c r="BL121" s="29">
        <v>2.75</v>
      </c>
      <c r="BM121" s="116">
        <v>2.7</v>
      </c>
      <c r="BN121" s="126" t="s">
        <v>49</v>
      </c>
      <c r="BO121" s="127">
        <v>742008.06</v>
      </c>
      <c r="BP121" s="126"/>
      <c r="BQ121" s="128">
        <f t="shared" si="220"/>
        <v>966094.49412000016</v>
      </c>
      <c r="BR121" s="114">
        <f t="shared" si="221"/>
        <v>-17716.505879999837</v>
      </c>
      <c r="BS121" s="114">
        <f t="shared" si="222"/>
        <v>22901.483333333334</v>
      </c>
      <c r="BT121" s="116">
        <v>34836.300000000003</v>
      </c>
      <c r="BU121" s="121">
        <v>100</v>
      </c>
      <c r="BV121" s="122">
        <f t="shared" si="202"/>
        <v>3809.9760000000001</v>
      </c>
      <c r="BW121" s="121">
        <f t="shared" si="199"/>
        <v>34836.300000000003</v>
      </c>
      <c r="BX121" s="120">
        <f t="shared" si="223"/>
        <v>1469562</v>
      </c>
      <c r="BY121" s="121">
        <v>0.354047</v>
      </c>
      <c r="BZ121" s="123">
        <f t="shared" si="224"/>
        <v>520294</v>
      </c>
    </row>
    <row r="122" spans="1:84" ht="20.100000000000001" customHeight="1">
      <c r="A122" s="23">
        <v>116</v>
      </c>
      <c r="B122" s="24">
        <v>80910</v>
      </c>
      <c r="C122" s="25" t="s">
        <v>231</v>
      </c>
      <c r="D122" s="26" t="s">
        <v>232</v>
      </c>
      <c r="E122" s="27"/>
      <c r="F122" s="27">
        <f t="shared" si="203"/>
        <v>0</v>
      </c>
      <c r="G122" s="27"/>
      <c r="H122" s="27"/>
      <c r="I122" s="27"/>
      <c r="J122" s="27">
        <f t="shared" si="204"/>
        <v>0</v>
      </c>
      <c r="K122" s="27"/>
      <c r="L122" s="27"/>
      <c r="M122" s="27">
        <v>2</v>
      </c>
      <c r="N122" s="27">
        <f t="shared" si="205"/>
        <v>4</v>
      </c>
      <c r="O122" s="27">
        <v>2</v>
      </c>
      <c r="P122" s="27">
        <v>2</v>
      </c>
      <c r="Q122" s="27"/>
      <c r="R122" s="27">
        <f t="shared" si="206"/>
        <v>0</v>
      </c>
      <c r="S122" s="27"/>
      <c r="T122" s="27"/>
      <c r="U122" s="27"/>
      <c r="V122" s="27">
        <f t="shared" si="207"/>
        <v>0</v>
      </c>
      <c r="W122" s="27"/>
      <c r="X122" s="27"/>
      <c r="Y122" s="27">
        <v>1</v>
      </c>
      <c r="Z122" s="27">
        <f t="shared" si="208"/>
        <v>1</v>
      </c>
      <c r="AA122" s="27">
        <v>1</v>
      </c>
      <c r="AB122" s="27">
        <v>0.25</v>
      </c>
      <c r="AC122" s="27"/>
      <c r="AD122" s="27">
        <f t="shared" si="209"/>
        <v>0</v>
      </c>
      <c r="AE122" s="27"/>
      <c r="AF122" s="27"/>
      <c r="AG122" s="27"/>
      <c r="AH122" s="27">
        <f t="shared" si="210"/>
        <v>0</v>
      </c>
      <c r="AI122" s="27"/>
      <c r="AJ122" s="27"/>
      <c r="AK122" s="27"/>
      <c r="AL122" s="27">
        <f t="shared" si="211"/>
        <v>0</v>
      </c>
      <c r="AM122" s="27"/>
      <c r="AN122" s="27"/>
      <c r="AO122" s="27"/>
      <c r="AP122" s="27">
        <f t="shared" si="212"/>
        <v>0</v>
      </c>
      <c r="AQ122" s="27"/>
      <c r="AR122" s="27"/>
      <c r="AS122" s="27"/>
      <c r="AT122" s="27">
        <f t="shared" si="213"/>
        <v>0</v>
      </c>
      <c r="AU122" s="27"/>
      <c r="AV122" s="27"/>
      <c r="AW122" s="27"/>
      <c r="AX122" s="27">
        <f t="shared" si="214"/>
        <v>0</v>
      </c>
      <c r="AY122" s="27"/>
      <c r="AZ122" s="27"/>
      <c r="BA122" s="27"/>
      <c r="BB122" s="27">
        <f t="shared" si="215"/>
        <v>0</v>
      </c>
      <c r="BC122" s="27">
        <f t="shared" si="216"/>
        <v>2</v>
      </c>
      <c r="BD122" s="27">
        <f t="shared" si="217"/>
        <v>5</v>
      </c>
      <c r="BE122" s="27">
        <f t="shared" si="218"/>
        <v>2</v>
      </c>
      <c r="BF122" s="27">
        <f t="shared" si="219"/>
        <v>2.25</v>
      </c>
      <c r="BG122" s="27">
        <v>416588</v>
      </c>
      <c r="BH122" s="27">
        <v>380000</v>
      </c>
      <c r="BI122" s="27">
        <v>330982</v>
      </c>
      <c r="BJ122" s="29">
        <v>1.8</v>
      </c>
      <c r="BK122" s="29">
        <v>1.85</v>
      </c>
      <c r="BL122" s="29">
        <v>2.02</v>
      </c>
      <c r="BM122" s="116">
        <v>0.8</v>
      </c>
      <c r="BN122" s="126" t="s">
        <v>49</v>
      </c>
      <c r="BO122" s="127">
        <v>318425.93</v>
      </c>
      <c r="BP122" s="126"/>
      <c r="BQ122" s="128">
        <f t="shared" si="220"/>
        <v>414590.56086000003</v>
      </c>
      <c r="BR122" s="114">
        <f t="shared" si="221"/>
        <v>-1997.4391399999731</v>
      </c>
      <c r="BS122" s="114">
        <f t="shared" si="222"/>
        <v>33169.367708333331</v>
      </c>
      <c r="BT122" s="116">
        <v>34836.300000000003</v>
      </c>
      <c r="BU122" s="121">
        <v>100</v>
      </c>
      <c r="BV122" s="122">
        <f t="shared" si="202"/>
        <v>2721.4119999999998</v>
      </c>
      <c r="BW122" s="121">
        <f t="shared" si="199"/>
        <v>34836.300000000003</v>
      </c>
      <c r="BX122" s="120">
        <f t="shared" si="223"/>
        <v>435426</v>
      </c>
      <c r="BY122" s="121">
        <v>0.354047</v>
      </c>
      <c r="BZ122" s="123">
        <f t="shared" si="224"/>
        <v>154161</v>
      </c>
    </row>
    <row r="123" spans="1:84" ht="20.100000000000001" customHeight="1">
      <c r="A123" s="23">
        <v>117</v>
      </c>
      <c r="B123" s="24">
        <v>80911</v>
      </c>
      <c r="C123" s="25" t="s">
        <v>233</v>
      </c>
      <c r="D123" s="26" t="s">
        <v>234</v>
      </c>
      <c r="E123" s="27"/>
      <c r="F123" s="27">
        <f t="shared" si="203"/>
        <v>0</v>
      </c>
      <c r="G123" s="27"/>
      <c r="H123" s="27"/>
      <c r="I123" s="27"/>
      <c r="J123" s="27">
        <f t="shared" si="204"/>
        <v>0</v>
      </c>
      <c r="K123" s="27"/>
      <c r="L123" s="27"/>
      <c r="M123" s="27">
        <v>1</v>
      </c>
      <c r="N123" s="27">
        <f t="shared" si="205"/>
        <v>2</v>
      </c>
      <c r="O123" s="27">
        <v>1</v>
      </c>
      <c r="P123" s="27">
        <v>1.5</v>
      </c>
      <c r="Q123" s="27"/>
      <c r="R123" s="27">
        <f t="shared" si="206"/>
        <v>0</v>
      </c>
      <c r="S123" s="27"/>
      <c r="T123" s="27"/>
      <c r="U123" s="27"/>
      <c r="V123" s="27">
        <f t="shared" si="207"/>
        <v>0</v>
      </c>
      <c r="W123" s="27"/>
      <c r="X123" s="27"/>
      <c r="Y123" s="27"/>
      <c r="Z123" s="27">
        <f t="shared" si="208"/>
        <v>0</v>
      </c>
      <c r="AA123" s="27"/>
      <c r="AB123" s="27"/>
      <c r="AC123" s="27"/>
      <c r="AD123" s="27">
        <f t="shared" si="209"/>
        <v>0</v>
      </c>
      <c r="AE123" s="27"/>
      <c r="AF123" s="27"/>
      <c r="AG123" s="27"/>
      <c r="AH123" s="27">
        <f t="shared" si="210"/>
        <v>0</v>
      </c>
      <c r="AI123" s="27"/>
      <c r="AJ123" s="27"/>
      <c r="AK123" s="27"/>
      <c r="AL123" s="27">
        <f t="shared" si="211"/>
        <v>0</v>
      </c>
      <c r="AM123" s="27"/>
      <c r="AN123" s="27"/>
      <c r="AO123" s="27"/>
      <c r="AP123" s="27">
        <f t="shared" si="212"/>
        <v>0</v>
      </c>
      <c r="AQ123" s="27"/>
      <c r="AR123" s="27"/>
      <c r="AS123" s="27"/>
      <c r="AT123" s="27">
        <f t="shared" si="213"/>
        <v>0</v>
      </c>
      <c r="AU123" s="27"/>
      <c r="AV123" s="27"/>
      <c r="AW123" s="27"/>
      <c r="AX123" s="27">
        <f t="shared" si="214"/>
        <v>0</v>
      </c>
      <c r="AY123" s="27"/>
      <c r="AZ123" s="27"/>
      <c r="BA123" s="27"/>
      <c r="BB123" s="27">
        <f t="shared" si="215"/>
        <v>0</v>
      </c>
      <c r="BC123" s="27">
        <f t="shared" si="216"/>
        <v>1</v>
      </c>
      <c r="BD123" s="27">
        <f t="shared" si="217"/>
        <v>2</v>
      </c>
      <c r="BE123" s="27">
        <f t="shared" si="218"/>
        <v>1</v>
      </c>
      <c r="BF123" s="27">
        <f t="shared" si="219"/>
        <v>1.5</v>
      </c>
      <c r="BG123" s="27">
        <v>267749</v>
      </c>
      <c r="BH123" s="27">
        <v>140000</v>
      </c>
      <c r="BI123" s="27">
        <v>248236</v>
      </c>
      <c r="BJ123" s="29">
        <v>0.6</v>
      </c>
      <c r="BK123" s="29">
        <v>0.46</v>
      </c>
      <c r="BL123" s="29">
        <v>0.5</v>
      </c>
      <c r="BM123" s="116">
        <v>0.5</v>
      </c>
      <c r="BN123" s="126" t="s">
        <v>49</v>
      </c>
      <c r="BO123" s="127">
        <v>205644</v>
      </c>
      <c r="BP123" s="126"/>
      <c r="BQ123" s="128">
        <f t="shared" si="220"/>
        <v>267748.48800000001</v>
      </c>
      <c r="BR123" s="114">
        <f t="shared" si="221"/>
        <v>-0.51199999998789281</v>
      </c>
      <c r="BS123" s="114">
        <f t="shared" si="222"/>
        <v>34274</v>
      </c>
      <c r="BT123" s="116">
        <v>34836.300000000003</v>
      </c>
      <c r="BU123" s="121">
        <v>100</v>
      </c>
      <c r="BV123" s="122">
        <f t="shared" si="202"/>
        <v>1088.5650000000001</v>
      </c>
      <c r="BW123" s="121">
        <f t="shared" si="199"/>
        <v>34836.300000000003</v>
      </c>
      <c r="BX123" s="120">
        <f t="shared" si="223"/>
        <v>272141</v>
      </c>
      <c r="BY123" s="121">
        <v>0.354047</v>
      </c>
      <c r="BZ123" s="123">
        <f t="shared" si="224"/>
        <v>96351</v>
      </c>
    </row>
    <row r="124" spans="1:84" s="22" customFormat="1" ht="19.5" customHeight="1">
      <c r="A124" s="16"/>
      <c r="B124" s="17"/>
      <c r="C124" s="32" t="s">
        <v>235</v>
      </c>
      <c r="D124" s="33" t="s">
        <v>236</v>
      </c>
      <c r="E124" s="20">
        <f t="shared" ref="E124:AJ124" si="225">SUM(E126:E134)</f>
        <v>6</v>
      </c>
      <c r="F124" s="20">
        <f t="shared" si="225"/>
        <v>18</v>
      </c>
      <c r="G124" s="20">
        <f t="shared" si="225"/>
        <v>6</v>
      </c>
      <c r="H124" s="20">
        <f t="shared" si="225"/>
        <v>10.5</v>
      </c>
      <c r="I124" s="20">
        <f t="shared" si="225"/>
        <v>0</v>
      </c>
      <c r="J124" s="20">
        <f t="shared" si="225"/>
        <v>0</v>
      </c>
      <c r="K124" s="20">
        <f t="shared" si="225"/>
        <v>0</v>
      </c>
      <c r="L124" s="20">
        <f t="shared" si="225"/>
        <v>0</v>
      </c>
      <c r="M124" s="20">
        <f t="shared" si="225"/>
        <v>8</v>
      </c>
      <c r="N124" s="20">
        <f t="shared" si="225"/>
        <v>16</v>
      </c>
      <c r="O124" s="20">
        <f t="shared" si="225"/>
        <v>8</v>
      </c>
      <c r="P124" s="20">
        <f t="shared" si="225"/>
        <v>11.8</v>
      </c>
      <c r="Q124" s="20">
        <f t="shared" si="225"/>
        <v>0</v>
      </c>
      <c r="R124" s="20">
        <f t="shared" si="225"/>
        <v>0</v>
      </c>
      <c r="S124" s="20">
        <f t="shared" si="225"/>
        <v>0</v>
      </c>
      <c r="T124" s="20">
        <f t="shared" si="225"/>
        <v>0</v>
      </c>
      <c r="U124" s="20">
        <f t="shared" si="225"/>
        <v>1</v>
      </c>
      <c r="V124" s="20">
        <f t="shared" si="225"/>
        <v>1</v>
      </c>
      <c r="W124" s="20">
        <f t="shared" si="225"/>
        <v>1</v>
      </c>
      <c r="X124" s="20">
        <f t="shared" si="225"/>
        <v>0.5</v>
      </c>
      <c r="Y124" s="20">
        <f t="shared" si="225"/>
        <v>0</v>
      </c>
      <c r="Z124" s="20">
        <f t="shared" si="225"/>
        <v>0</v>
      </c>
      <c r="AA124" s="20">
        <f t="shared" si="225"/>
        <v>0</v>
      </c>
      <c r="AB124" s="20">
        <f t="shared" si="225"/>
        <v>0</v>
      </c>
      <c r="AC124" s="20">
        <f t="shared" si="225"/>
        <v>0</v>
      </c>
      <c r="AD124" s="20">
        <f t="shared" si="225"/>
        <v>0</v>
      </c>
      <c r="AE124" s="20">
        <f t="shared" si="225"/>
        <v>0</v>
      </c>
      <c r="AF124" s="20">
        <f t="shared" si="225"/>
        <v>0</v>
      </c>
      <c r="AG124" s="20">
        <f t="shared" si="225"/>
        <v>5</v>
      </c>
      <c r="AH124" s="20">
        <f t="shared" si="225"/>
        <v>5</v>
      </c>
      <c r="AI124" s="20">
        <f t="shared" si="225"/>
        <v>5</v>
      </c>
      <c r="AJ124" s="20">
        <f t="shared" si="225"/>
        <v>2</v>
      </c>
      <c r="AK124" s="20">
        <f t="shared" ref="AK124:BR124" si="226">SUM(AK126:AK134)</f>
        <v>0</v>
      </c>
      <c r="AL124" s="20">
        <f t="shared" si="226"/>
        <v>0</v>
      </c>
      <c r="AM124" s="20">
        <f t="shared" si="226"/>
        <v>0</v>
      </c>
      <c r="AN124" s="20">
        <f t="shared" si="226"/>
        <v>0</v>
      </c>
      <c r="AO124" s="20">
        <f t="shared" si="226"/>
        <v>0</v>
      </c>
      <c r="AP124" s="20">
        <f t="shared" si="226"/>
        <v>0</v>
      </c>
      <c r="AQ124" s="20">
        <f t="shared" si="226"/>
        <v>0</v>
      </c>
      <c r="AR124" s="20">
        <f t="shared" si="226"/>
        <v>0</v>
      </c>
      <c r="AS124" s="20">
        <f t="shared" si="226"/>
        <v>0</v>
      </c>
      <c r="AT124" s="20">
        <f t="shared" si="226"/>
        <v>0</v>
      </c>
      <c r="AU124" s="20">
        <f t="shared" si="226"/>
        <v>0</v>
      </c>
      <c r="AV124" s="20">
        <f t="shared" si="226"/>
        <v>0</v>
      </c>
      <c r="AW124" s="20">
        <f t="shared" si="226"/>
        <v>0</v>
      </c>
      <c r="AX124" s="20">
        <f t="shared" si="226"/>
        <v>0</v>
      </c>
      <c r="AY124" s="20">
        <f t="shared" si="226"/>
        <v>0</v>
      </c>
      <c r="AZ124" s="20">
        <f t="shared" si="226"/>
        <v>0</v>
      </c>
      <c r="BA124" s="20">
        <f t="shared" si="226"/>
        <v>0</v>
      </c>
      <c r="BB124" s="20">
        <f t="shared" si="226"/>
        <v>0</v>
      </c>
      <c r="BC124" s="20">
        <f t="shared" si="226"/>
        <v>15</v>
      </c>
      <c r="BD124" s="20">
        <f t="shared" si="226"/>
        <v>40</v>
      </c>
      <c r="BE124" s="20">
        <f t="shared" si="226"/>
        <v>15</v>
      </c>
      <c r="BF124" s="20">
        <f t="shared" si="226"/>
        <v>24.8</v>
      </c>
      <c r="BG124" s="20">
        <f t="shared" si="226"/>
        <v>5346645</v>
      </c>
      <c r="BH124" s="20">
        <f t="shared" si="226"/>
        <v>5136454</v>
      </c>
      <c r="BI124" s="20">
        <f t="shared" si="226"/>
        <v>2861909</v>
      </c>
      <c r="BJ124" s="20">
        <f t="shared" si="226"/>
        <v>13.899999999999999</v>
      </c>
      <c r="BK124" s="20">
        <f t="shared" si="226"/>
        <v>14.900000000000002</v>
      </c>
      <c r="BL124" s="21">
        <f t="shared" si="226"/>
        <v>15.3</v>
      </c>
      <c r="BM124" s="113">
        <f t="shared" si="226"/>
        <v>15.8</v>
      </c>
      <c r="BN124" s="113">
        <f t="shared" si="226"/>
        <v>3.1</v>
      </c>
      <c r="BO124" s="113">
        <f t="shared" si="226"/>
        <v>3456349.4</v>
      </c>
      <c r="BP124" s="113">
        <f t="shared" si="226"/>
        <v>429394.49</v>
      </c>
      <c r="BQ124" s="113">
        <f t="shared" si="226"/>
        <v>5059238.5447800001</v>
      </c>
      <c r="BR124" s="113">
        <f t="shared" si="226"/>
        <v>-287406.45521999977</v>
      </c>
      <c r="BS124" s="114">
        <f t="shared" si="222"/>
        <v>18229.69092827004</v>
      </c>
      <c r="BT124" s="138">
        <v>34836.300000000003</v>
      </c>
      <c r="BU124" s="113">
        <v>100</v>
      </c>
      <c r="BV124" s="113">
        <f>SUM(BV126:BV134)</f>
        <v>21771.293000000001</v>
      </c>
      <c r="BW124" s="113">
        <f t="shared" si="199"/>
        <v>34836.300000000003</v>
      </c>
      <c r="BX124" s="138">
        <f>SUM(BX126:BX134)</f>
        <v>8599661</v>
      </c>
      <c r="BY124" s="121">
        <v>0.354047</v>
      </c>
      <c r="BZ124" s="115">
        <f>BZ126+BZ127+BZ128+BZ129+BZ130+BZ131+BZ132+BZ133+BZ134</f>
        <v>3044685</v>
      </c>
      <c r="CA124" s="103"/>
      <c r="CB124" s="103"/>
      <c r="CC124" s="103"/>
      <c r="CD124" s="103"/>
      <c r="CE124" s="103"/>
      <c r="CF124" s="103"/>
    </row>
    <row r="125" spans="1:84" s="22" customFormat="1" ht="0.75" customHeight="1">
      <c r="A125" s="16"/>
      <c r="B125" s="17"/>
      <c r="C125" s="47" t="s">
        <v>237</v>
      </c>
      <c r="D125" s="26" t="s">
        <v>237</v>
      </c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37">
        <v>0</v>
      </c>
      <c r="BK125" s="37"/>
      <c r="BL125" s="31">
        <v>0</v>
      </c>
      <c r="BM125" s="125"/>
      <c r="BN125" s="126"/>
      <c r="BO125" s="127">
        <v>0</v>
      </c>
      <c r="BP125" s="126"/>
      <c r="BQ125" s="126"/>
      <c r="BR125" s="114">
        <f t="shared" ref="BR125:BR134" si="227">(BO125+BP125)*1.302-BG125</f>
        <v>0</v>
      </c>
      <c r="BS125" s="114"/>
      <c r="BT125" s="138">
        <v>34836.300000000003</v>
      </c>
      <c r="BU125" s="113">
        <v>100</v>
      </c>
      <c r="BV125" s="129">
        <f t="shared" ref="BV125:BV134" si="228">ROUND((BD125*BT125*BU125/100*12)*1.302/1000,3)</f>
        <v>0</v>
      </c>
      <c r="BW125" s="113">
        <f t="shared" si="199"/>
        <v>34836.300000000003</v>
      </c>
      <c r="BX125" s="138"/>
      <c r="BY125" s="121">
        <v>0.354047</v>
      </c>
      <c r="BZ125" s="115"/>
      <c r="CA125" s="103"/>
      <c r="CB125" s="103"/>
      <c r="CC125" s="103"/>
      <c r="CD125" s="103"/>
      <c r="CE125" s="103"/>
      <c r="CF125" s="103"/>
    </row>
    <row r="126" spans="1:84" ht="20.100000000000001" customHeight="1">
      <c r="A126" s="23">
        <v>119</v>
      </c>
      <c r="B126" s="24">
        <v>81003</v>
      </c>
      <c r="C126" s="25" t="s">
        <v>238</v>
      </c>
      <c r="D126" s="26" t="s">
        <v>238</v>
      </c>
      <c r="E126" s="27">
        <v>1</v>
      </c>
      <c r="F126" s="27">
        <f t="shared" ref="F126:F134" si="229">E126*3</f>
        <v>3</v>
      </c>
      <c r="G126" s="27">
        <v>1</v>
      </c>
      <c r="H126" s="27">
        <v>2</v>
      </c>
      <c r="I126" s="27"/>
      <c r="J126" s="27">
        <f t="shared" ref="J126:J134" si="230">I126*3</f>
        <v>0</v>
      </c>
      <c r="K126" s="27"/>
      <c r="L126" s="27"/>
      <c r="M126" s="27"/>
      <c r="N126" s="27">
        <f t="shared" ref="N126:N134" si="231">M126*2</f>
        <v>0</v>
      </c>
      <c r="O126" s="27"/>
      <c r="P126" s="27"/>
      <c r="Q126" s="27"/>
      <c r="R126" s="27">
        <f t="shared" ref="R126:R134" si="232">Q126*1.5</f>
        <v>0</v>
      </c>
      <c r="S126" s="27"/>
      <c r="T126" s="27"/>
      <c r="U126" s="27">
        <v>1</v>
      </c>
      <c r="V126" s="27">
        <f t="shared" ref="V126:V134" si="233">U126*1</f>
        <v>1</v>
      </c>
      <c r="W126" s="27">
        <v>1</v>
      </c>
      <c r="X126" s="27">
        <v>0.5</v>
      </c>
      <c r="Y126" s="27"/>
      <c r="Z126" s="27">
        <f t="shared" ref="Z126:Z134" si="234">Y126*1</f>
        <v>0</v>
      </c>
      <c r="AA126" s="27"/>
      <c r="AB126" s="27"/>
      <c r="AC126" s="27"/>
      <c r="AD126" s="27">
        <f t="shared" ref="AD126:AD134" si="235">AC126*1</f>
        <v>0</v>
      </c>
      <c r="AE126" s="27"/>
      <c r="AF126" s="27"/>
      <c r="AG126" s="27">
        <v>1</v>
      </c>
      <c r="AH126" s="27">
        <f t="shared" ref="AH126:AH134" si="236">AG126*1</f>
        <v>1</v>
      </c>
      <c r="AI126" s="27">
        <v>1</v>
      </c>
      <c r="AJ126" s="27"/>
      <c r="AK126" s="27"/>
      <c r="AL126" s="27">
        <f t="shared" ref="AL126:AL134" si="237">AK126*1</f>
        <v>0</v>
      </c>
      <c r="AM126" s="27"/>
      <c r="AN126" s="27"/>
      <c r="AO126" s="27"/>
      <c r="AP126" s="27">
        <f t="shared" ref="AP126:AP134" si="238">AO126*1</f>
        <v>0</v>
      </c>
      <c r="AQ126" s="27"/>
      <c r="AR126" s="27"/>
      <c r="AS126" s="27"/>
      <c r="AT126" s="27">
        <f t="shared" ref="AT126:AT134" si="239">AS126*1</f>
        <v>0</v>
      </c>
      <c r="AU126" s="27"/>
      <c r="AV126" s="27"/>
      <c r="AW126" s="27"/>
      <c r="AX126" s="27">
        <f t="shared" ref="AX126:AX134" si="240">AW126*1</f>
        <v>0</v>
      </c>
      <c r="AY126" s="27"/>
      <c r="AZ126" s="27"/>
      <c r="BA126" s="27"/>
      <c r="BB126" s="27">
        <f t="shared" ref="BB126:BB134" si="241">BA126*0.75</f>
        <v>0</v>
      </c>
      <c r="BC126" s="27">
        <f t="shared" ref="BC126:BC134" si="242">E126+I126+M126+U126+AC126+AK126+AW126</f>
        <v>2</v>
      </c>
      <c r="BD126" s="27">
        <f t="shared" ref="BD126:BD134" si="243">F126+J126+N126+R126+V126+Z126+AD126+AH126+AL126+AP126+AT126+AX126+BB126</f>
        <v>5</v>
      </c>
      <c r="BE126" s="27">
        <f t="shared" ref="BE126:BE134" si="244">G126+K126+O126+W126+AE126+AM126+AY126</f>
        <v>2</v>
      </c>
      <c r="BF126" s="27">
        <f t="shared" ref="BF126:BF134" si="245">H126+L126+P126+T126+X126+AB126+AF126+AJ126+AN126+AR126+AV126+AZ126</f>
        <v>2.5</v>
      </c>
      <c r="BG126" s="27">
        <v>525588</v>
      </c>
      <c r="BH126" s="27">
        <v>700855</v>
      </c>
      <c r="BI126" s="27">
        <v>198589</v>
      </c>
      <c r="BJ126" s="29">
        <v>1.2</v>
      </c>
      <c r="BK126" s="29">
        <v>1.2</v>
      </c>
      <c r="BL126" s="29">
        <v>1.2</v>
      </c>
      <c r="BM126" s="116">
        <v>1.2</v>
      </c>
      <c r="BN126" s="127">
        <v>0.6</v>
      </c>
      <c r="BO126" s="127">
        <v>249400</v>
      </c>
      <c r="BP126" s="127">
        <v>116500</v>
      </c>
      <c r="BQ126" s="128">
        <f t="shared" ref="BQ126:BQ134" si="246">(BO126+BP126)*1.302</f>
        <v>476401.8</v>
      </c>
      <c r="BR126" s="114">
        <f t="shared" si="227"/>
        <v>-49186.200000000012</v>
      </c>
      <c r="BS126" s="114">
        <f t="shared" ref="BS126:BS139" si="247">BO126/BM126/12</f>
        <v>17319.444444444445</v>
      </c>
      <c r="BT126" s="116">
        <v>34836.300000000003</v>
      </c>
      <c r="BU126" s="121">
        <v>100</v>
      </c>
      <c r="BV126" s="122">
        <f t="shared" si="228"/>
        <v>2721.4119999999998</v>
      </c>
      <c r="BW126" s="121">
        <f t="shared" si="199"/>
        <v>34836.300000000003</v>
      </c>
      <c r="BX126" s="120">
        <f t="shared" ref="BX126:BX134" si="248">ROUND((BM126*BT126*BU126/100*12)*1.302,0)</f>
        <v>653139</v>
      </c>
      <c r="BY126" s="121">
        <v>0.354047</v>
      </c>
      <c r="BZ126" s="123">
        <f t="shared" ref="BZ126:BZ134" si="249">ROUND(BX126*BY126,0)</f>
        <v>231242</v>
      </c>
    </row>
    <row r="127" spans="1:84" ht="20.100000000000001" customHeight="1">
      <c r="A127" s="23">
        <v>120</v>
      </c>
      <c r="B127" s="24">
        <v>81004</v>
      </c>
      <c r="C127" s="25" t="s">
        <v>239</v>
      </c>
      <c r="D127" s="26" t="s">
        <v>239</v>
      </c>
      <c r="E127" s="27">
        <v>1</v>
      </c>
      <c r="F127" s="27">
        <f t="shared" si="229"/>
        <v>3</v>
      </c>
      <c r="G127" s="27">
        <v>1</v>
      </c>
      <c r="H127" s="27">
        <v>2.5</v>
      </c>
      <c r="I127" s="27"/>
      <c r="J127" s="27">
        <f t="shared" si="230"/>
        <v>0</v>
      </c>
      <c r="K127" s="27"/>
      <c r="L127" s="27"/>
      <c r="M127" s="27"/>
      <c r="N127" s="27">
        <f t="shared" si="231"/>
        <v>0</v>
      </c>
      <c r="O127" s="27"/>
      <c r="P127" s="27"/>
      <c r="Q127" s="27"/>
      <c r="R127" s="27">
        <f t="shared" si="232"/>
        <v>0</v>
      </c>
      <c r="S127" s="27"/>
      <c r="T127" s="27"/>
      <c r="U127" s="27"/>
      <c r="V127" s="27">
        <f t="shared" si="233"/>
        <v>0</v>
      </c>
      <c r="W127" s="27"/>
      <c r="X127" s="27"/>
      <c r="Y127" s="27"/>
      <c r="Z127" s="27">
        <f t="shared" si="234"/>
        <v>0</v>
      </c>
      <c r="AA127" s="27"/>
      <c r="AB127" s="27"/>
      <c r="AC127" s="27"/>
      <c r="AD127" s="27">
        <f t="shared" si="235"/>
        <v>0</v>
      </c>
      <c r="AE127" s="27"/>
      <c r="AF127" s="27"/>
      <c r="AG127" s="27">
        <v>1</v>
      </c>
      <c r="AH127" s="27">
        <f t="shared" si="236"/>
        <v>1</v>
      </c>
      <c r="AI127" s="27">
        <v>1</v>
      </c>
      <c r="AJ127" s="27">
        <v>0.5</v>
      </c>
      <c r="AK127" s="27"/>
      <c r="AL127" s="27">
        <f t="shared" si="237"/>
        <v>0</v>
      </c>
      <c r="AM127" s="27"/>
      <c r="AN127" s="27"/>
      <c r="AO127" s="27"/>
      <c r="AP127" s="27">
        <f t="shared" si="238"/>
        <v>0</v>
      </c>
      <c r="AQ127" s="27"/>
      <c r="AR127" s="27"/>
      <c r="AS127" s="27"/>
      <c r="AT127" s="27">
        <f t="shared" si="239"/>
        <v>0</v>
      </c>
      <c r="AU127" s="27"/>
      <c r="AV127" s="27"/>
      <c r="AW127" s="27"/>
      <c r="AX127" s="27">
        <f t="shared" si="240"/>
        <v>0</v>
      </c>
      <c r="AY127" s="27"/>
      <c r="AZ127" s="27"/>
      <c r="BA127" s="27"/>
      <c r="BB127" s="27">
        <f t="shared" si="241"/>
        <v>0</v>
      </c>
      <c r="BC127" s="27">
        <f t="shared" si="242"/>
        <v>1</v>
      </c>
      <c r="BD127" s="27">
        <f t="shared" si="243"/>
        <v>4</v>
      </c>
      <c r="BE127" s="27">
        <f t="shared" si="244"/>
        <v>1</v>
      </c>
      <c r="BF127" s="27">
        <f t="shared" si="245"/>
        <v>3</v>
      </c>
      <c r="BG127" s="27">
        <v>721908</v>
      </c>
      <c r="BH127" s="27">
        <v>568471</v>
      </c>
      <c r="BI127" s="27">
        <v>248236</v>
      </c>
      <c r="BJ127" s="29">
        <v>0.6</v>
      </c>
      <c r="BK127" s="29">
        <v>1.2</v>
      </c>
      <c r="BL127" s="29">
        <v>1.3</v>
      </c>
      <c r="BM127" s="116">
        <v>2.4</v>
      </c>
      <c r="BN127" s="126"/>
      <c r="BO127" s="127">
        <v>422083.2</v>
      </c>
      <c r="BP127" s="126"/>
      <c r="BQ127" s="128">
        <f t="shared" si="246"/>
        <v>549552.32640000002</v>
      </c>
      <c r="BR127" s="114">
        <f t="shared" si="227"/>
        <v>-172355.67359999998</v>
      </c>
      <c r="BS127" s="114">
        <f t="shared" si="247"/>
        <v>14655.666666666666</v>
      </c>
      <c r="BT127" s="116">
        <v>34836.300000000003</v>
      </c>
      <c r="BU127" s="121">
        <v>100</v>
      </c>
      <c r="BV127" s="122">
        <f t="shared" si="228"/>
        <v>2177.1289999999999</v>
      </c>
      <c r="BW127" s="121">
        <f t="shared" si="199"/>
        <v>34836.300000000003</v>
      </c>
      <c r="BX127" s="120">
        <f t="shared" si="248"/>
        <v>1306278</v>
      </c>
      <c r="BY127" s="121">
        <v>0.354047</v>
      </c>
      <c r="BZ127" s="123">
        <f t="shared" si="249"/>
        <v>462484</v>
      </c>
    </row>
    <row r="128" spans="1:84" ht="20.100000000000001" customHeight="1">
      <c r="A128" s="23">
        <v>121</v>
      </c>
      <c r="B128" s="24">
        <v>81005</v>
      </c>
      <c r="C128" s="25" t="s">
        <v>240</v>
      </c>
      <c r="D128" s="26" t="s">
        <v>240</v>
      </c>
      <c r="E128" s="27"/>
      <c r="F128" s="27">
        <f t="shared" si="229"/>
        <v>0</v>
      </c>
      <c r="G128" s="27"/>
      <c r="H128" s="27"/>
      <c r="I128" s="27"/>
      <c r="J128" s="27">
        <f t="shared" si="230"/>
        <v>0</v>
      </c>
      <c r="K128" s="27"/>
      <c r="L128" s="27"/>
      <c r="M128" s="27">
        <v>1</v>
      </c>
      <c r="N128" s="27">
        <f t="shared" si="231"/>
        <v>2</v>
      </c>
      <c r="O128" s="27">
        <v>1</v>
      </c>
      <c r="P128" s="27">
        <v>3</v>
      </c>
      <c r="Q128" s="27"/>
      <c r="R128" s="27">
        <f t="shared" si="232"/>
        <v>0</v>
      </c>
      <c r="S128" s="27"/>
      <c r="T128" s="27"/>
      <c r="U128" s="27"/>
      <c r="V128" s="27">
        <f t="shared" si="233"/>
        <v>0</v>
      </c>
      <c r="W128" s="27"/>
      <c r="X128" s="27"/>
      <c r="Y128" s="27"/>
      <c r="Z128" s="27">
        <f t="shared" si="234"/>
        <v>0</v>
      </c>
      <c r="AA128" s="27"/>
      <c r="AB128" s="27"/>
      <c r="AC128" s="27"/>
      <c r="AD128" s="27">
        <f t="shared" si="235"/>
        <v>0</v>
      </c>
      <c r="AE128" s="27"/>
      <c r="AF128" s="27"/>
      <c r="AG128" s="27"/>
      <c r="AH128" s="27">
        <f t="shared" si="236"/>
        <v>0</v>
      </c>
      <c r="AI128" s="27"/>
      <c r="AJ128" s="27"/>
      <c r="AK128" s="27"/>
      <c r="AL128" s="27">
        <f t="shared" si="237"/>
        <v>0</v>
      </c>
      <c r="AM128" s="27"/>
      <c r="AN128" s="27"/>
      <c r="AO128" s="27"/>
      <c r="AP128" s="27">
        <f t="shared" si="238"/>
        <v>0</v>
      </c>
      <c r="AQ128" s="27"/>
      <c r="AR128" s="27"/>
      <c r="AS128" s="27"/>
      <c r="AT128" s="27">
        <f t="shared" si="239"/>
        <v>0</v>
      </c>
      <c r="AU128" s="27"/>
      <c r="AV128" s="27"/>
      <c r="AW128" s="27"/>
      <c r="AX128" s="27">
        <f t="shared" si="240"/>
        <v>0</v>
      </c>
      <c r="AY128" s="27"/>
      <c r="AZ128" s="27"/>
      <c r="BA128" s="27"/>
      <c r="BB128" s="27">
        <f t="shared" si="241"/>
        <v>0</v>
      </c>
      <c r="BC128" s="27">
        <f t="shared" si="242"/>
        <v>1</v>
      </c>
      <c r="BD128" s="27">
        <f t="shared" si="243"/>
        <v>2</v>
      </c>
      <c r="BE128" s="27">
        <f t="shared" si="244"/>
        <v>1</v>
      </c>
      <c r="BF128" s="27">
        <f t="shared" si="245"/>
        <v>3</v>
      </c>
      <c r="BG128" s="27">
        <v>724410</v>
      </c>
      <c r="BH128" s="27">
        <v>769733</v>
      </c>
      <c r="BI128" s="27">
        <v>496473</v>
      </c>
      <c r="BJ128" s="29">
        <v>2.9</v>
      </c>
      <c r="BK128" s="29">
        <v>3</v>
      </c>
      <c r="BL128" s="29">
        <v>3</v>
      </c>
      <c r="BM128" s="116">
        <v>3</v>
      </c>
      <c r="BN128" s="126"/>
      <c r="BO128" s="127">
        <v>556382.4</v>
      </c>
      <c r="BP128" s="126"/>
      <c r="BQ128" s="128">
        <f t="shared" si="246"/>
        <v>724409.8848</v>
      </c>
      <c r="BR128" s="114">
        <f t="shared" si="227"/>
        <v>-0.11520000000018626</v>
      </c>
      <c r="BS128" s="114">
        <f t="shared" si="247"/>
        <v>15455.066666666668</v>
      </c>
      <c r="BT128" s="116">
        <v>34836.300000000003</v>
      </c>
      <c r="BU128" s="121">
        <v>100</v>
      </c>
      <c r="BV128" s="122">
        <f t="shared" si="228"/>
        <v>1088.5650000000001</v>
      </c>
      <c r="BW128" s="121">
        <f t="shared" si="199"/>
        <v>34836.300000000003</v>
      </c>
      <c r="BX128" s="120">
        <f t="shared" si="248"/>
        <v>1632847</v>
      </c>
      <c r="BY128" s="121">
        <v>0.354047</v>
      </c>
      <c r="BZ128" s="123">
        <f t="shared" si="249"/>
        <v>578105</v>
      </c>
    </row>
    <row r="129" spans="1:84" ht="20.100000000000001" customHeight="1">
      <c r="A129" s="23">
        <v>122</v>
      </c>
      <c r="B129" s="24">
        <v>81006</v>
      </c>
      <c r="C129" s="25" t="s">
        <v>80</v>
      </c>
      <c r="D129" s="26" t="s">
        <v>80</v>
      </c>
      <c r="E129" s="27"/>
      <c r="F129" s="27">
        <f t="shared" si="229"/>
        <v>0</v>
      </c>
      <c r="G129" s="27"/>
      <c r="H129" s="27"/>
      <c r="I129" s="27"/>
      <c r="J129" s="27">
        <f t="shared" si="230"/>
        <v>0</v>
      </c>
      <c r="K129" s="27"/>
      <c r="L129" s="27"/>
      <c r="M129" s="27">
        <v>2</v>
      </c>
      <c r="N129" s="27">
        <f t="shared" si="231"/>
        <v>4</v>
      </c>
      <c r="O129" s="27">
        <v>2</v>
      </c>
      <c r="P129" s="27">
        <v>2.1</v>
      </c>
      <c r="Q129" s="27"/>
      <c r="R129" s="27">
        <f t="shared" si="232"/>
        <v>0</v>
      </c>
      <c r="S129" s="27"/>
      <c r="T129" s="27"/>
      <c r="U129" s="27"/>
      <c r="V129" s="27">
        <f t="shared" si="233"/>
        <v>0</v>
      </c>
      <c r="W129" s="27"/>
      <c r="X129" s="27"/>
      <c r="Y129" s="27"/>
      <c r="Z129" s="27">
        <f t="shared" si="234"/>
        <v>0</v>
      </c>
      <c r="AA129" s="27"/>
      <c r="AB129" s="27"/>
      <c r="AC129" s="27"/>
      <c r="AD129" s="27">
        <f t="shared" si="235"/>
        <v>0</v>
      </c>
      <c r="AE129" s="27"/>
      <c r="AF129" s="27"/>
      <c r="AG129" s="27"/>
      <c r="AH129" s="27">
        <f t="shared" si="236"/>
        <v>0</v>
      </c>
      <c r="AI129" s="27"/>
      <c r="AJ129" s="27"/>
      <c r="AK129" s="27"/>
      <c r="AL129" s="27">
        <f t="shared" si="237"/>
        <v>0</v>
      </c>
      <c r="AM129" s="27"/>
      <c r="AN129" s="27"/>
      <c r="AO129" s="27"/>
      <c r="AP129" s="27">
        <f t="shared" si="238"/>
        <v>0</v>
      </c>
      <c r="AQ129" s="27"/>
      <c r="AR129" s="27"/>
      <c r="AS129" s="27"/>
      <c r="AT129" s="27">
        <f t="shared" si="239"/>
        <v>0</v>
      </c>
      <c r="AU129" s="27"/>
      <c r="AV129" s="27"/>
      <c r="AW129" s="27"/>
      <c r="AX129" s="27">
        <f t="shared" si="240"/>
        <v>0</v>
      </c>
      <c r="AY129" s="27"/>
      <c r="AZ129" s="27"/>
      <c r="BA129" s="27"/>
      <c r="BB129" s="27">
        <f t="shared" si="241"/>
        <v>0</v>
      </c>
      <c r="BC129" s="27">
        <f t="shared" si="242"/>
        <v>2</v>
      </c>
      <c r="BD129" s="27">
        <f t="shared" si="243"/>
        <v>4</v>
      </c>
      <c r="BE129" s="27">
        <f t="shared" si="244"/>
        <v>2</v>
      </c>
      <c r="BF129" s="27">
        <f t="shared" si="245"/>
        <v>2.1</v>
      </c>
      <c r="BG129" s="27">
        <v>529745</v>
      </c>
      <c r="BH129" s="27">
        <v>528313</v>
      </c>
      <c r="BI129" s="27">
        <v>231687</v>
      </c>
      <c r="BJ129" s="29">
        <v>1.4</v>
      </c>
      <c r="BK129" s="29">
        <v>1.4</v>
      </c>
      <c r="BL129" s="29">
        <v>1.5</v>
      </c>
      <c r="BM129" s="116">
        <v>1.9</v>
      </c>
      <c r="BN129" s="127">
        <v>0.5</v>
      </c>
      <c r="BO129" s="127">
        <v>306971</v>
      </c>
      <c r="BP129" s="127">
        <v>95928</v>
      </c>
      <c r="BQ129" s="128">
        <f t="shared" si="246"/>
        <v>524574.49800000002</v>
      </c>
      <c r="BR129" s="114">
        <f t="shared" si="227"/>
        <v>-5170.5019999999786</v>
      </c>
      <c r="BS129" s="114">
        <f t="shared" si="247"/>
        <v>13463.640350877193</v>
      </c>
      <c r="BT129" s="116">
        <v>34836.300000000003</v>
      </c>
      <c r="BU129" s="121">
        <v>100</v>
      </c>
      <c r="BV129" s="122">
        <f t="shared" si="228"/>
        <v>2177.1289999999999</v>
      </c>
      <c r="BW129" s="121">
        <f t="shared" si="199"/>
        <v>34836.300000000003</v>
      </c>
      <c r="BX129" s="120">
        <f t="shared" si="248"/>
        <v>1034136</v>
      </c>
      <c r="BY129" s="121">
        <v>0.354047</v>
      </c>
      <c r="BZ129" s="123">
        <f t="shared" si="249"/>
        <v>366133</v>
      </c>
    </row>
    <row r="130" spans="1:84" ht="20.100000000000001" customHeight="1">
      <c r="A130" s="23">
        <v>123</v>
      </c>
      <c r="B130" s="24">
        <v>81007</v>
      </c>
      <c r="C130" s="25" t="s">
        <v>241</v>
      </c>
      <c r="D130" s="26" t="s">
        <v>241</v>
      </c>
      <c r="E130" s="27">
        <v>1</v>
      </c>
      <c r="F130" s="27">
        <f t="shared" si="229"/>
        <v>3</v>
      </c>
      <c r="G130" s="27">
        <v>1</v>
      </c>
      <c r="H130" s="27">
        <v>1.5</v>
      </c>
      <c r="I130" s="27"/>
      <c r="J130" s="27">
        <f t="shared" si="230"/>
        <v>0</v>
      </c>
      <c r="K130" s="27"/>
      <c r="L130" s="27"/>
      <c r="M130" s="27"/>
      <c r="N130" s="27">
        <f t="shared" si="231"/>
        <v>0</v>
      </c>
      <c r="O130" s="27"/>
      <c r="P130" s="27"/>
      <c r="Q130" s="27"/>
      <c r="R130" s="27">
        <f t="shared" si="232"/>
        <v>0</v>
      </c>
      <c r="S130" s="27"/>
      <c r="T130" s="27"/>
      <c r="U130" s="27"/>
      <c r="V130" s="27">
        <f t="shared" si="233"/>
        <v>0</v>
      </c>
      <c r="W130" s="27"/>
      <c r="X130" s="27"/>
      <c r="Y130" s="27"/>
      <c r="Z130" s="27">
        <f t="shared" si="234"/>
        <v>0</v>
      </c>
      <c r="AA130" s="27"/>
      <c r="AB130" s="27"/>
      <c r="AC130" s="27"/>
      <c r="AD130" s="27">
        <f t="shared" si="235"/>
        <v>0</v>
      </c>
      <c r="AE130" s="27"/>
      <c r="AF130" s="27"/>
      <c r="AG130" s="27"/>
      <c r="AH130" s="27">
        <f t="shared" si="236"/>
        <v>0</v>
      </c>
      <c r="AI130" s="27"/>
      <c r="AJ130" s="27"/>
      <c r="AK130" s="27"/>
      <c r="AL130" s="27">
        <f t="shared" si="237"/>
        <v>0</v>
      </c>
      <c r="AM130" s="27"/>
      <c r="AN130" s="27"/>
      <c r="AO130" s="27"/>
      <c r="AP130" s="27">
        <f t="shared" si="238"/>
        <v>0</v>
      </c>
      <c r="AQ130" s="27"/>
      <c r="AR130" s="27"/>
      <c r="AS130" s="27"/>
      <c r="AT130" s="27">
        <f t="shared" si="239"/>
        <v>0</v>
      </c>
      <c r="AU130" s="27"/>
      <c r="AV130" s="27"/>
      <c r="AW130" s="27"/>
      <c r="AX130" s="27">
        <f t="shared" si="240"/>
        <v>0</v>
      </c>
      <c r="AY130" s="27"/>
      <c r="AZ130" s="27"/>
      <c r="BA130" s="27"/>
      <c r="BB130" s="27">
        <f t="shared" si="241"/>
        <v>0</v>
      </c>
      <c r="BC130" s="27">
        <f t="shared" si="242"/>
        <v>1</v>
      </c>
      <c r="BD130" s="27">
        <f t="shared" si="243"/>
        <v>3</v>
      </c>
      <c r="BE130" s="27">
        <f t="shared" si="244"/>
        <v>1</v>
      </c>
      <c r="BF130" s="27">
        <f t="shared" si="245"/>
        <v>1.5</v>
      </c>
      <c r="BG130" s="27">
        <v>371706</v>
      </c>
      <c r="BH130" s="27">
        <v>397892</v>
      </c>
      <c r="BI130" s="27">
        <v>165491</v>
      </c>
      <c r="BJ130" s="29">
        <v>1</v>
      </c>
      <c r="BK130" s="29">
        <v>1</v>
      </c>
      <c r="BL130" s="29">
        <v>1</v>
      </c>
      <c r="BM130" s="116">
        <v>1</v>
      </c>
      <c r="BN130" s="127">
        <v>1</v>
      </c>
      <c r="BO130" s="127">
        <v>191856</v>
      </c>
      <c r="BP130" s="127">
        <v>85611.69</v>
      </c>
      <c r="BQ130" s="128">
        <f t="shared" si="246"/>
        <v>361262.93238000001</v>
      </c>
      <c r="BR130" s="114">
        <f t="shared" si="227"/>
        <v>-10443.067619999987</v>
      </c>
      <c r="BS130" s="114">
        <f t="shared" si="247"/>
        <v>15988</v>
      </c>
      <c r="BT130" s="116">
        <v>34836.300000000003</v>
      </c>
      <c r="BU130" s="121">
        <v>100</v>
      </c>
      <c r="BV130" s="122">
        <f t="shared" si="228"/>
        <v>1632.847</v>
      </c>
      <c r="BW130" s="121">
        <f t="shared" si="199"/>
        <v>34836.300000000003</v>
      </c>
      <c r="BX130" s="120">
        <f t="shared" si="248"/>
        <v>544282</v>
      </c>
      <c r="BY130" s="121">
        <v>0.354047</v>
      </c>
      <c r="BZ130" s="123">
        <f t="shared" si="249"/>
        <v>192701</v>
      </c>
    </row>
    <row r="131" spans="1:84" ht="20.100000000000001" customHeight="1">
      <c r="A131" s="23">
        <v>124</v>
      </c>
      <c r="B131" s="24">
        <v>81008</v>
      </c>
      <c r="C131" s="25" t="s">
        <v>242</v>
      </c>
      <c r="D131" s="26" t="s">
        <v>242</v>
      </c>
      <c r="E131" s="27"/>
      <c r="F131" s="27">
        <f t="shared" si="229"/>
        <v>0</v>
      </c>
      <c r="G131" s="27"/>
      <c r="H131" s="27"/>
      <c r="I131" s="27"/>
      <c r="J131" s="27">
        <f t="shared" si="230"/>
        <v>0</v>
      </c>
      <c r="K131" s="27"/>
      <c r="L131" s="27"/>
      <c r="M131" s="27">
        <v>2</v>
      </c>
      <c r="N131" s="27">
        <f t="shared" si="231"/>
        <v>4</v>
      </c>
      <c r="O131" s="27">
        <v>2</v>
      </c>
      <c r="P131" s="27">
        <v>2.4</v>
      </c>
      <c r="Q131" s="27"/>
      <c r="R131" s="27">
        <f t="shared" si="232"/>
        <v>0</v>
      </c>
      <c r="S131" s="27"/>
      <c r="T131" s="27"/>
      <c r="U131" s="27"/>
      <c r="V131" s="27">
        <f t="shared" si="233"/>
        <v>0</v>
      </c>
      <c r="W131" s="27"/>
      <c r="X131" s="27"/>
      <c r="Y131" s="27"/>
      <c r="Z131" s="27">
        <f t="shared" si="234"/>
        <v>0</v>
      </c>
      <c r="AA131" s="27"/>
      <c r="AB131" s="27"/>
      <c r="AC131" s="27"/>
      <c r="AD131" s="27">
        <f t="shared" si="235"/>
        <v>0</v>
      </c>
      <c r="AE131" s="27"/>
      <c r="AF131" s="27"/>
      <c r="AG131" s="27"/>
      <c r="AH131" s="27">
        <f t="shared" si="236"/>
        <v>0</v>
      </c>
      <c r="AI131" s="27"/>
      <c r="AJ131" s="27"/>
      <c r="AK131" s="27"/>
      <c r="AL131" s="27">
        <f t="shared" si="237"/>
        <v>0</v>
      </c>
      <c r="AM131" s="27"/>
      <c r="AN131" s="27"/>
      <c r="AO131" s="27"/>
      <c r="AP131" s="27">
        <f t="shared" si="238"/>
        <v>0</v>
      </c>
      <c r="AQ131" s="27"/>
      <c r="AR131" s="27"/>
      <c r="AS131" s="27"/>
      <c r="AT131" s="27">
        <f t="shared" si="239"/>
        <v>0</v>
      </c>
      <c r="AU131" s="27"/>
      <c r="AV131" s="27"/>
      <c r="AW131" s="27"/>
      <c r="AX131" s="27">
        <f t="shared" si="240"/>
        <v>0</v>
      </c>
      <c r="AY131" s="27"/>
      <c r="AZ131" s="27"/>
      <c r="BA131" s="27"/>
      <c r="BB131" s="27">
        <f t="shared" si="241"/>
        <v>0</v>
      </c>
      <c r="BC131" s="27">
        <f t="shared" si="242"/>
        <v>2</v>
      </c>
      <c r="BD131" s="27">
        <f t="shared" si="243"/>
        <v>4</v>
      </c>
      <c r="BE131" s="27">
        <f t="shared" si="244"/>
        <v>2</v>
      </c>
      <c r="BF131" s="27">
        <f t="shared" si="245"/>
        <v>2.4</v>
      </c>
      <c r="BG131" s="27">
        <v>625674</v>
      </c>
      <c r="BH131" s="27">
        <v>604100</v>
      </c>
      <c r="BI131" s="27">
        <v>397178</v>
      </c>
      <c r="BJ131" s="29">
        <v>2.4</v>
      </c>
      <c r="BK131" s="29">
        <v>1.8</v>
      </c>
      <c r="BL131" s="29">
        <v>1.9</v>
      </c>
      <c r="BM131" s="116">
        <v>2</v>
      </c>
      <c r="BN131" s="126"/>
      <c r="BO131" s="127">
        <v>463404</v>
      </c>
      <c r="BP131" s="126"/>
      <c r="BQ131" s="128">
        <f t="shared" si="246"/>
        <v>603352.00800000003</v>
      </c>
      <c r="BR131" s="114">
        <f t="shared" si="227"/>
        <v>-22321.991999999969</v>
      </c>
      <c r="BS131" s="114">
        <f t="shared" si="247"/>
        <v>19308.5</v>
      </c>
      <c r="BT131" s="116">
        <v>34836.300000000003</v>
      </c>
      <c r="BU131" s="121">
        <v>100</v>
      </c>
      <c r="BV131" s="122">
        <f t="shared" si="228"/>
        <v>2177.1289999999999</v>
      </c>
      <c r="BW131" s="121">
        <f t="shared" si="199"/>
        <v>34836.300000000003</v>
      </c>
      <c r="BX131" s="120">
        <f t="shared" si="248"/>
        <v>1088565</v>
      </c>
      <c r="BY131" s="121">
        <v>0.354047</v>
      </c>
      <c r="BZ131" s="123">
        <f t="shared" si="249"/>
        <v>385403</v>
      </c>
    </row>
    <row r="132" spans="1:84" ht="20.100000000000001" customHeight="1">
      <c r="A132" s="23">
        <v>125</v>
      </c>
      <c r="B132" s="24">
        <v>81009</v>
      </c>
      <c r="C132" s="25" t="s">
        <v>243</v>
      </c>
      <c r="D132" s="26" t="s">
        <v>243</v>
      </c>
      <c r="E132" s="27">
        <v>1</v>
      </c>
      <c r="F132" s="27">
        <f t="shared" si="229"/>
        <v>3</v>
      </c>
      <c r="G132" s="27">
        <v>1</v>
      </c>
      <c r="H132" s="27">
        <v>1.5</v>
      </c>
      <c r="I132" s="27"/>
      <c r="J132" s="27">
        <f t="shared" si="230"/>
        <v>0</v>
      </c>
      <c r="K132" s="27"/>
      <c r="L132" s="27"/>
      <c r="M132" s="27"/>
      <c r="N132" s="27">
        <f t="shared" si="231"/>
        <v>0</v>
      </c>
      <c r="O132" s="27"/>
      <c r="P132" s="27"/>
      <c r="Q132" s="27"/>
      <c r="R132" s="27">
        <f t="shared" si="232"/>
        <v>0</v>
      </c>
      <c r="S132" s="27"/>
      <c r="T132" s="27"/>
      <c r="U132" s="27"/>
      <c r="V132" s="27">
        <f t="shared" si="233"/>
        <v>0</v>
      </c>
      <c r="W132" s="27"/>
      <c r="X132" s="27"/>
      <c r="Y132" s="27"/>
      <c r="Z132" s="27">
        <f t="shared" si="234"/>
        <v>0</v>
      </c>
      <c r="AA132" s="27"/>
      <c r="AB132" s="27"/>
      <c r="AC132" s="27"/>
      <c r="AD132" s="27">
        <f t="shared" si="235"/>
        <v>0</v>
      </c>
      <c r="AE132" s="27"/>
      <c r="AF132" s="27"/>
      <c r="AG132" s="27">
        <v>1</v>
      </c>
      <c r="AH132" s="27">
        <f t="shared" si="236"/>
        <v>1</v>
      </c>
      <c r="AI132" s="27">
        <v>1</v>
      </c>
      <c r="AJ132" s="27">
        <v>0.5</v>
      </c>
      <c r="AK132" s="27"/>
      <c r="AL132" s="27">
        <f t="shared" si="237"/>
        <v>0</v>
      </c>
      <c r="AM132" s="27"/>
      <c r="AN132" s="27"/>
      <c r="AO132" s="27"/>
      <c r="AP132" s="27">
        <f t="shared" si="238"/>
        <v>0</v>
      </c>
      <c r="AQ132" s="27"/>
      <c r="AR132" s="27"/>
      <c r="AS132" s="27"/>
      <c r="AT132" s="27">
        <f t="shared" si="239"/>
        <v>0</v>
      </c>
      <c r="AU132" s="27"/>
      <c r="AV132" s="27"/>
      <c r="AW132" s="27"/>
      <c r="AX132" s="27">
        <f t="shared" si="240"/>
        <v>0</v>
      </c>
      <c r="AY132" s="27"/>
      <c r="AZ132" s="27"/>
      <c r="BA132" s="27"/>
      <c r="BB132" s="27">
        <f t="shared" si="241"/>
        <v>0</v>
      </c>
      <c r="BC132" s="27">
        <f t="shared" si="242"/>
        <v>1</v>
      </c>
      <c r="BD132" s="27">
        <f t="shared" si="243"/>
        <v>4</v>
      </c>
      <c r="BE132" s="27">
        <f t="shared" si="244"/>
        <v>1</v>
      </c>
      <c r="BF132" s="27">
        <f t="shared" si="245"/>
        <v>2</v>
      </c>
      <c r="BG132" s="27">
        <v>299959</v>
      </c>
      <c r="BH132" s="27">
        <v>178865</v>
      </c>
      <c r="BI132" s="27">
        <v>215138</v>
      </c>
      <c r="BJ132" s="29">
        <v>0.4</v>
      </c>
      <c r="BK132" s="29">
        <v>1.4</v>
      </c>
      <c r="BL132" s="29">
        <v>1.5</v>
      </c>
      <c r="BM132" s="116">
        <v>0.5</v>
      </c>
      <c r="BN132" s="127">
        <v>0.5</v>
      </c>
      <c r="BO132" s="127">
        <v>172670.4</v>
      </c>
      <c r="BP132" s="127">
        <v>43420.800000000003</v>
      </c>
      <c r="BQ132" s="128">
        <f t="shared" si="246"/>
        <v>281350.74240000005</v>
      </c>
      <c r="BR132" s="114">
        <f t="shared" si="227"/>
        <v>-18608.257599999954</v>
      </c>
      <c r="BS132" s="114">
        <f t="shared" si="247"/>
        <v>28778.399999999998</v>
      </c>
      <c r="BT132" s="116">
        <v>34836.300000000003</v>
      </c>
      <c r="BU132" s="121">
        <v>100</v>
      </c>
      <c r="BV132" s="122">
        <f t="shared" si="228"/>
        <v>2177.1289999999999</v>
      </c>
      <c r="BW132" s="121">
        <f t="shared" si="199"/>
        <v>34836.300000000003</v>
      </c>
      <c r="BX132" s="120">
        <f t="shared" si="248"/>
        <v>272141</v>
      </c>
      <c r="BY132" s="121">
        <v>0.354047</v>
      </c>
      <c r="BZ132" s="123">
        <f t="shared" si="249"/>
        <v>96351</v>
      </c>
    </row>
    <row r="133" spans="1:84" ht="20.100000000000001" customHeight="1">
      <c r="A133" s="23">
        <v>126</v>
      </c>
      <c r="B133" s="24">
        <v>81010</v>
      </c>
      <c r="C133" s="25" t="s">
        <v>244</v>
      </c>
      <c r="D133" s="26" t="s">
        <v>244</v>
      </c>
      <c r="E133" s="27">
        <v>2</v>
      </c>
      <c r="F133" s="27">
        <f t="shared" si="229"/>
        <v>6</v>
      </c>
      <c r="G133" s="27">
        <v>2</v>
      </c>
      <c r="H133" s="27">
        <v>3</v>
      </c>
      <c r="I133" s="27"/>
      <c r="J133" s="27">
        <f t="shared" si="230"/>
        <v>0</v>
      </c>
      <c r="K133" s="27"/>
      <c r="L133" s="27"/>
      <c r="M133" s="27"/>
      <c r="N133" s="27">
        <f t="shared" si="231"/>
        <v>0</v>
      </c>
      <c r="O133" s="27"/>
      <c r="P133" s="27"/>
      <c r="Q133" s="27"/>
      <c r="R133" s="27">
        <f t="shared" si="232"/>
        <v>0</v>
      </c>
      <c r="S133" s="27"/>
      <c r="T133" s="27"/>
      <c r="U133" s="27"/>
      <c r="V133" s="27">
        <f t="shared" si="233"/>
        <v>0</v>
      </c>
      <c r="W133" s="27"/>
      <c r="X133" s="27"/>
      <c r="Y133" s="27"/>
      <c r="Z133" s="27">
        <f t="shared" si="234"/>
        <v>0</v>
      </c>
      <c r="AA133" s="27"/>
      <c r="AB133" s="27"/>
      <c r="AC133" s="27"/>
      <c r="AD133" s="27">
        <f t="shared" si="235"/>
        <v>0</v>
      </c>
      <c r="AE133" s="27"/>
      <c r="AF133" s="27"/>
      <c r="AG133" s="27">
        <v>2</v>
      </c>
      <c r="AH133" s="27">
        <f t="shared" si="236"/>
        <v>2</v>
      </c>
      <c r="AI133" s="27">
        <v>2</v>
      </c>
      <c r="AJ133" s="27">
        <v>1</v>
      </c>
      <c r="AK133" s="27"/>
      <c r="AL133" s="27">
        <f t="shared" si="237"/>
        <v>0</v>
      </c>
      <c r="AM133" s="27"/>
      <c r="AN133" s="27"/>
      <c r="AO133" s="27"/>
      <c r="AP133" s="27">
        <f t="shared" si="238"/>
        <v>0</v>
      </c>
      <c r="AQ133" s="27"/>
      <c r="AR133" s="27"/>
      <c r="AS133" s="27"/>
      <c r="AT133" s="27">
        <f t="shared" si="239"/>
        <v>0</v>
      </c>
      <c r="AU133" s="27"/>
      <c r="AV133" s="27"/>
      <c r="AW133" s="27"/>
      <c r="AX133" s="27">
        <f t="shared" si="240"/>
        <v>0</v>
      </c>
      <c r="AY133" s="27"/>
      <c r="AZ133" s="27"/>
      <c r="BA133" s="27"/>
      <c r="BB133" s="27">
        <f t="shared" si="241"/>
        <v>0</v>
      </c>
      <c r="BC133" s="27">
        <f t="shared" si="242"/>
        <v>2</v>
      </c>
      <c r="BD133" s="27">
        <f t="shared" si="243"/>
        <v>8</v>
      </c>
      <c r="BE133" s="27">
        <f t="shared" si="244"/>
        <v>2</v>
      </c>
      <c r="BF133" s="27">
        <f t="shared" si="245"/>
        <v>4</v>
      </c>
      <c r="BG133" s="27">
        <v>582157</v>
      </c>
      <c r="BH133" s="27">
        <v>723081</v>
      </c>
      <c r="BI133" s="27">
        <v>197507</v>
      </c>
      <c r="BJ133" s="29">
        <v>0.2</v>
      </c>
      <c r="BK133" s="29">
        <v>0.2</v>
      </c>
      <c r="BL133" s="29">
        <v>0.2</v>
      </c>
      <c r="BM133" s="116">
        <v>1.1000000000000001</v>
      </c>
      <c r="BN133" s="127">
        <v>0.5</v>
      </c>
      <c r="BO133" s="127">
        <v>364526.4</v>
      </c>
      <c r="BP133" s="127">
        <v>87934</v>
      </c>
      <c r="BQ133" s="128">
        <f t="shared" si="246"/>
        <v>589103.4408000001</v>
      </c>
      <c r="BR133" s="114">
        <f t="shared" si="227"/>
        <v>6946.4408000000985</v>
      </c>
      <c r="BS133" s="114">
        <f t="shared" si="247"/>
        <v>27615.636363636364</v>
      </c>
      <c r="BT133" s="116">
        <v>34836.300000000003</v>
      </c>
      <c r="BU133" s="121">
        <v>100</v>
      </c>
      <c r="BV133" s="122">
        <f t="shared" si="228"/>
        <v>4354.259</v>
      </c>
      <c r="BW133" s="121">
        <f t="shared" si="199"/>
        <v>34836.300000000003</v>
      </c>
      <c r="BX133" s="120">
        <f t="shared" si="248"/>
        <v>598711</v>
      </c>
      <c r="BY133" s="121">
        <v>0.354047</v>
      </c>
      <c r="BZ133" s="123">
        <f t="shared" si="249"/>
        <v>211972</v>
      </c>
    </row>
    <row r="134" spans="1:84" ht="20.100000000000001" customHeight="1">
      <c r="A134" s="23">
        <v>127</v>
      </c>
      <c r="B134" s="24">
        <v>81011</v>
      </c>
      <c r="C134" s="25" t="s">
        <v>245</v>
      </c>
      <c r="D134" s="26" t="s">
        <v>245</v>
      </c>
      <c r="E134" s="27"/>
      <c r="F134" s="27">
        <f t="shared" si="229"/>
        <v>0</v>
      </c>
      <c r="G134" s="27"/>
      <c r="H134" s="27"/>
      <c r="I134" s="27"/>
      <c r="J134" s="27">
        <f t="shared" si="230"/>
        <v>0</v>
      </c>
      <c r="K134" s="27"/>
      <c r="L134" s="27"/>
      <c r="M134" s="27">
        <v>3</v>
      </c>
      <c r="N134" s="27">
        <f t="shared" si="231"/>
        <v>6</v>
      </c>
      <c r="O134" s="27">
        <v>3</v>
      </c>
      <c r="P134" s="27">
        <v>4.3</v>
      </c>
      <c r="Q134" s="27"/>
      <c r="R134" s="27">
        <f t="shared" si="232"/>
        <v>0</v>
      </c>
      <c r="S134" s="27"/>
      <c r="T134" s="27"/>
      <c r="U134" s="27"/>
      <c r="V134" s="27">
        <f t="shared" si="233"/>
        <v>0</v>
      </c>
      <c r="W134" s="27"/>
      <c r="X134" s="27"/>
      <c r="Y134" s="27"/>
      <c r="Z134" s="27">
        <f t="shared" si="234"/>
        <v>0</v>
      </c>
      <c r="AA134" s="27"/>
      <c r="AB134" s="27"/>
      <c r="AC134" s="27"/>
      <c r="AD134" s="27">
        <f t="shared" si="235"/>
        <v>0</v>
      </c>
      <c r="AE134" s="27"/>
      <c r="AF134" s="27"/>
      <c r="AG134" s="27"/>
      <c r="AH134" s="27">
        <f t="shared" si="236"/>
        <v>0</v>
      </c>
      <c r="AI134" s="27"/>
      <c r="AJ134" s="27"/>
      <c r="AK134" s="27"/>
      <c r="AL134" s="27">
        <f t="shared" si="237"/>
        <v>0</v>
      </c>
      <c r="AM134" s="27"/>
      <c r="AN134" s="27"/>
      <c r="AO134" s="27"/>
      <c r="AP134" s="27">
        <f t="shared" si="238"/>
        <v>0</v>
      </c>
      <c r="AQ134" s="27"/>
      <c r="AR134" s="27"/>
      <c r="AS134" s="27"/>
      <c r="AT134" s="27">
        <f t="shared" si="239"/>
        <v>0</v>
      </c>
      <c r="AU134" s="27"/>
      <c r="AV134" s="27"/>
      <c r="AW134" s="27"/>
      <c r="AX134" s="27">
        <f t="shared" si="240"/>
        <v>0</v>
      </c>
      <c r="AY134" s="27"/>
      <c r="AZ134" s="27"/>
      <c r="BA134" s="27"/>
      <c r="BB134" s="27">
        <f t="shared" si="241"/>
        <v>0</v>
      </c>
      <c r="BC134" s="27">
        <f t="shared" si="242"/>
        <v>3</v>
      </c>
      <c r="BD134" s="27">
        <f t="shared" si="243"/>
        <v>6</v>
      </c>
      <c r="BE134" s="27">
        <f t="shared" si="244"/>
        <v>3</v>
      </c>
      <c r="BF134" s="27">
        <f t="shared" si="245"/>
        <v>4.3</v>
      </c>
      <c r="BG134" s="27">
        <v>965498</v>
      </c>
      <c r="BH134" s="27">
        <v>665144</v>
      </c>
      <c r="BI134" s="27">
        <v>711610</v>
      </c>
      <c r="BJ134" s="29">
        <v>3.8</v>
      </c>
      <c r="BK134" s="29">
        <v>3.7</v>
      </c>
      <c r="BL134" s="29">
        <v>3.7</v>
      </c>
      <c r="BM134" s="116">
        <v>2.7</v>
      </c>
      <c r="BN134" s="126"/>
      <c r="BO134" s="127">
        <v>729056</v>
      </c>
      <c r="BP134" s="126"/>
      <c r="BQ134" s="128">
        <f t="shared" si="246"/>
        <v>949230.91200000001</v>
      </c>
      <c r="BR134" s="114">
        <f t="shared" si="227"/>
        <v>-16267.087999999989</v>
      </c>
      <c r="BS134" s="114">
        <f t="shared" si="247"/>
        <v>22501.728395061727</v>
      </c>
      <c r="BT134" s="116">
        <v>34836.300000000003</v>
      </c>
      <c r="BU134" s="121">
        <v>100</v>
      </c>
      <c r="BV134" s="122">
        <f t="shared" si="228"/>
        <v>3265.694</v>
      </c>
      <c r="BW134" s="121">
        <f t="shared" si="199"/>
        <v>34836.300000000003</v>
      </c>
      <c r="BX134" s="120">
        <f t="shared" si="248"/>
        <v>1469562</v>
      </c>
      <c r="BY134" s="121">
        <v>0.354047</v>
      </c>
      <c r="BZ134" s="123">
        <f t="shared" si="249"/>
        <v>520294</v>
      </c>
    </row>
    <row r="135" spans="1:84" s="52" customFormat="1" ht="20.100000000000001" customHeight="1">
      <c r="A135" s="50"/>
      <c r="B135" s="51"/>
      <c r="C135" s="32" t="s">
        <v>246</v>
      </c>
      <c r="D135" s="33" t="s">
        <v>246</v>
      </c>
      <c r="E135" s="20">
        <f t="shared" ref="E135:AJ135" si="250">SUM(E136:E153)</f>
        <v>2</v>
      </c>
      <c r="F135" s="20">
        <f t="shared" si="250"/>
        <v>6</v>
      </c>
      <c r="G135" s="20">
        <f t="shared" si="250"/>
        <v>2</v>
      </c>
      <c r="H135" s="20">
        <f t="shared" si="250"/>
        <v>4.5</v>
      </c>
      <c r="I135" s="20">
        <f t="shared" si="250"/>
        <v>0</v>
      </c>
      <c r="J135" s="20">
        <f t="shared" si="250"/>
        <v>0</v>
      </c>
      <c r="K135" s="20">
        <f t="shared" si="250"/>
        <v>0</v>
      </c>
      <c r="L135" s="20">
        <f t="shared" si="250"/>
        <v>0</v>
      </c>
      <c r="M135" s="20">
        <f t="shared" si="250"/>
        <v>8</v>
      </c>
      <c r="N135" s="20">
        <f t="shared" si="250"/>
        <v>16</v>
      </c>
      <c r="O135" s="20">
        <f t="shared" si="250"/>
        <v>8</v>
      </c>
      <c r="P135" s="20">
        <f t="shared" si="250"/>
        <v>12.5</v>
      </c>
      <c r="Q135" s="20">
        <f t="shared" si="250"/>
        <v>1</v>
      </c>
      <c r="R135" s="20">
        <f t="shared" si="250"/>
        <v>1.5</v>
      </c>
      <c r="S135" s="20">
        <f t="shared" si="250"/>
        <v>1</v>
      </c>
      <c r="T135" s="20">
        <f t="shared" si="250"/>
        <v>0.75</v>
      </c>
      <c r="U135" s="20">
        <f t="shared" si="250"/>
        <v>3</v>
      </c>
      <c r="V135" s="20">
        <f t="shared" si="250"/>
        <v>3</v>
      </c>
      <c r="W135" s="20">
        <f t="shared" si="250"/>
        <v>3</v>
      </c>
      <c r="X135" s="20">
        <f t="shared" si="250"/>
        <v>4.75</v>
      </c>
      <c r="Y135" s="20">
        <f t="shared" si="250"/>
        <v>4</v>
      </c>
      <c r="Z135" s="20">
        <f t="shared" si="250"/>
        <v>4</v>
      </c>
      <c r="AA135" s="20">
        <f t="shared" si="250"/>
        <v>4</v>
      </c>
      <c r="AB135" s="20">
        <f t="shared" si="250"/>
        <v>4</v>
      </c>
      <c r="AC135" s="20">
        <f t="shared" si="250"/>
        <v>0</v>
      </c>
      <c r="AD135" s="20">
        <f t="shared" si="250"/>
        <v>0</v>
      </c>
      <c r="AE135" s="20">
        <f t="shared" si="250"/>
        <v>0</v>
      </c>
      <c r="AF135" s="20">
        <f t="shared" si="250"/>
        <v>0</v>
      </c>
      <c r="AG135" s="20">
        <f t="shared" si="250"/>
        <v>0</v>
      </c>
      <c r="AH135" s="20">
        <f t="shared" si="250"/>
        <v>0</v>
      </c>
      <c r="AI135" s="20">
        <f t="shared" si="250"/>
        <v>0</v>
      </c>
      <c r="AJ135" s="20">
        <f t="shared" si="250"/>
        <v>0</v>
      </c>
      <c r="AK135" s="20">
        <f t="shared" ref="AK135:BP135" si="251">SUM(AK136:AK153)</f>
        <v>1</v>
      </c>
      <c r="AL135" s="20">
        <f t="shared" si="251"/>
        <v>1</v>
      </c>
      <c r="AM135" s="20">
        <f t="shared" si="251"/>
        <v>1</v>
      </c>
      <c r="AN135" s="20">
        <f t="shared" si="251"/>
        <v>0.5</v>
      </c>
      <c r="AO135" s="20">
        <f t="shared" si="251"/>
        <v>7</v>
      </c>
      <c r="AP135" s="20">
        <f t="shared" si="251"/>
        <v>7</v>
      </c>
      <c r="AQ135" s="20">
        <f t="shared" si="251"/>
        <v>7</v>
      </c>
      <c r="AR135" s="20">
        <f t="shared" si="251"/>
        <v>4.25</v>
      </c>
      <c r="AS135" s="20">
        <f t="shared" si="251"/>
        <v>0</v>
      </c>
      <c r="AT135" s="20">
        <f t="shared" si="251"/>
        <v>0</v>
      </c>
      <c r="AU135" s="20">
        <f t="shared" si="251"/>
        <v>0</v>
      </c>
      <c r="AV135" s="20">
        <f t="shared" si="251"/>
        <v>0</v>
      </c>
      <c r="AW135" s="20">
        <f t="shared" si="251"/>
        <v>0</v>
      </c>
      <c r="AX135" s="20">
        <f t="shared" si="251"/>
        <v>0</v>
      </c>
      <c r="AY135" s="20">
        <f t="shared" si="251"/>
        <v>0</v>
      </c>
      <c r="AZ135" s="20">
        <f t="shared" si="251"/>
        <v>0</v>
      </c>
      <c r="BA135" s="20">
        <f t="shared" si="251"/>
        <v>0</v>
      </c>
      <c r="BB135" s="20">
        <f t="shared" si="251"/>
        <v>0</v>
      </c>
      <c r="BC135" s="20">
        <f t="shared" si="251"/>
        <v>14</v>
      </c>
      <c r="BD135" s="20">
        <f t="shared" si="251"/>
        <v>38.5</v>
      </c>
      <c r="BE135" s="20">
        <f t="shared" si="251"/>
        <v>14</v>
      </c>
      <c r="BF135" s="20">
        <f t="shared" si="251"/>
        <v>31.25</v>
      </c>
      <c r="BG135" s="20">
        <f t="shared" si="251"/>
        <v>9087083.75</v>
      </c>
      <c r="BH135" s="20">
        <f t="shared" si="251"/>
        <v>10712900.5</v>
      </c>
      <c r="BI135" s="20">
        <f t="shared" si="251"/>
        <v>5461197</v>
      </c>
      <c r="BJ135" s="20">
        <f t="shared" si="251"/>
        <v>31.320000000000004</v>
      </c>
      <c r="BK135" s="20">
        <f t="shared" si="251"/>
        <v>32.049999999999997</v>
      </c>
      <c r="BL135" s="21">
        <f t="shared" si="251"/>
        <v>32.83</v>
      </c>
      <c r="BM135" s="138">
        <f t="shared" si="251"/>
        <v>29.300000000000004</v>
      </c>
      <c r="BN135" s="113">
        <f t="shared" si="251"/>
        <v>0</v>
      </c>
      <c r="BO135" s="113">
        <f t="shared" si="251"/>
        <v>6971397.4199999999</v>
      </c>
      <c r="BP135" s="113">
        <f t="shared" si="251"/>
        <v>0</v>
      </c>
      <c r="BQ135" s="113">
        <f t="shared" ref="BQ135:BR135" si="252">SUM(BQ136:BQ153)</f>
        <v>9076759.4408400003</v>
      </c>
      <c r="BR135" s="113">
        <f t="shared" si="252"/>
        <v>-10324.309159999641</v>
      </c>
      <c r="BS135" s="114">
        <f t="shared" si="247"/>
        <v>19827.637713310578</v>
      </c>
      <c r="BT135" s="138">
        <v>34836.300000000003</v>
      </c>
      <c r="BU135" s="113">
        <v>100</v>
      </c>
      <c r="BV135" s="113">
        <f>SUM(BV136:BV153)</f>
        <v>20954.869999999995</v>
      </c>
      <c r="BW135" s="113">
        <f t="shared" si="199"/>
        <v>34836.300000000003</v>
      </c>
      <c r="BX135" s="138">
        <f>SUM(BX136:BX153)</f>
        <v>15947475</v>
      </c>
      <c r="BY135" s="121">
        <v>0.354047</v>
      </c>
      <c r="BZ135" s="115">
        <f>BZ136+BZ137+BZ138+BZ139+BZ142+BZ143+BZ144+BZ145+BZ146+BZ147+BZ148+BZ149+BZ150+BZ151+BZ152</f>
        <v>5646155</v>
      </c>
      <c r="CA135" s="169"/>
      <c r="CB135" s="169"/>
      <c r="CC135" s="169"/>
      <c r="CD135" s="169"/>
      <c r="CE135" s="169"/>
      <c r="CF135" s="169"/>
    </row>
    <row r="136" spans="1:84" ht="20.100000000000001" customHeight="1">
      <c r="A136" s="23">
        <v>129</v>
      </c>
      <c r="B136" s="24">
        <v>81102</v>
      </c>
      <c r="C136" s="25" t="s">
        <v>247</v>
      </c>
      <c r="D136" s="26" t="s">
        <v>247</v>
      </c>
      <c r="E136" s="27">
        <v>1</v>
      </c>
      <c r="F136" s="27">
        <f>E136*3</f>
        <v>3</v>
      </c>
      <c r="G136" s="27">
        <v>1</v>
      </c>
      <c r="H136" s="27">
        <v>2</v>
      </c>
      <c r="I136" s="27"/>
      <c r="J136" s="27">
        <f>I136*3</f>
        <v>0</v>
      </c>
      <c r="K136" s="27"/>
      <c r="L136" s="27"/>
      <c r="M136" s="27"/>
      <c r="N136" s="27">
        <f>M136*2</f>
        <v>0</v>
      </c>
      <c r="O136" s="27"/>
      <c r="P136" s="27"/>
      <c r="Q136" s="27">
        <v>1</v>
      </c>
      <c r="R136" s="27">
        <f>Q136*1.5</f>
        <v>1.5</v>
      </c>
      <c r="S136" s="27">
        <v>1</v>
      </c>
      <c r="T136" s="27">
        <v>0.75</v>
      </c>
      <c r="U136" s="27"/>
      <c r="V136" s="27">
        <f>U136*1</f>
        <v>0</v>
      </c>
      <c r="W136" s="27"/>
      <c r="X136" s="27"/>
      <c r="Y136" s="27"/>
      <c r="Z136" s="27">
        <f>Y136*1</f>
        <v>0</v>
      </c>
      <c r="AA136" s="27"/>
      <c r="AB136" s="27"/>
      <c r="AC136" s="27"/>
      <c r="AD136" s="27">
        <f>AC136*1</f>
        <v>0</v>
      </c>
      <c r="AE136" s="27"/>
      <c r="AF136" s="27"/>
      <c r="AG136" s="27"/>
      <c r="AH136" s="27">
        <f>AG136*1</f>
        <v>0</v>
      </c>
      <c r="AI136" s="27"/>
      <c r="AJ136" s="27"/>
      <c r="AK136" s="27"/>
      <c r="AL136" s="27">
        <f>AK136*1</f>
        <v>0</v>
      </c>
      <c r="AM136" s="27"/>
      <c r="AN136" s="27"/>
      <c r="AO136" s="27">
        <v>2</v>
      </c>
      <c r="AP136" s="27">
        <f>AO136*1</f>
        <v>2</v>
      </c>
      <c r="AQ136" s="27">
        <v>2</v>
      </c>
      <c r="AR136" s="27">
        <v>1</v>
      </c>
      <c r="AS136" s="27"/>
      <c r="AT136" s="27">
        <f>AS136*1</f>
        <v>0</v>
      </c>
      <c r="AU136" s="27"/>
      <c r="AV136" s="27"/>
      <c r="AW136" s="27"/>
      <c r="AX136" s="27">
        <f>AW136*1</f>
        <v>0</v>
      </c>
      <c r="AY136" s="27"/>
      <c r="AZ136" s="27"/>
      <c r="BA136" s="27"/>
      <c r="BB136" s="27">
        <f>BA136*0.75</f>
        <v>0</v>
      </c>
      <c r="BC136" s="27">
        <f>E136+I136+M136+U136+AC136+AK136+AW136</f>
        <v>1</v>
      </c>
      <c r="BD136" s="27">
        <f>F136+J136+N136+R136+V136+Z136+AD136+AH136+AL136+AP136+AT136+AX136+BB136</f>
        <v>6.5</v>
      </c>
      <c r="BE136" s="27">
        <f>G136+K136+O136+W136+AE136+AM136+AY136</f>
        <v>1</v>
      </c>
      <c r="BF136" s="53">
        <f>H136+L136+P136+T136+X136+AB136+AF136+AJ136+AN136+AR136+AV136+AZ136</f>
        <v>3.75</v>
      </c>
      <c r="BG136" s="27">
        <v>1754294.24</v>
      </c>
      <c r="BH136" s="27">
        <v>1189236</v>
      </c>
      <c r="BI136" s="27">
        <v>992945</v>
      </c>
      <c r="BJ136" s="29">
        <v>4.7</v>
      </c>
      <c r="BK136" s="29">
        <v>5.5</v>
      </c>
      <c r="BL136" s="29">
        <v>5.5</v>
      </c>
      <c r="BM136" s="116">
        <v>2.9</v>
      </c>
      <c r="BN136" s="139"/>
      <c r="BO136" s="127">
        <v>1347473</v>
      </c>
      <c r="BP136" s="139"/>
      <c r="BQ136" s="128">
        <f>(BO136+BP136)*1.302</f>
        <v>1754409.8460000001</v>
      </c>
      <c r="BR136" s="114">
        <f>(BO136+BP136)*1.302-BG136</f>
        <v>115.60600000014529</v>
      </c>
      <c r="BS136" s="114">
        <f t="shared" si="247"/>
        <v>38720.488505747126</v>
      </c>
      <c r="BT136" s="116">
        <v>34836.300000000003</v>
      </c>
      <c r="BU136" s="121">
        <v>100</v>
      </c>
      <c r="BV136" s="122">
        <f>ROUND((BD136*BT136*BU136/100*12)*1.302/1000,3)</f>
        <v>3537.835</v>
      </c>
      <c r="BW136" s="121">
        <f t="shared" si="199"/>
        <v>34836.300000000003</v>
      </c>
      <c r="BX136" s="120">
        <f t="shared" ref="BX136:BX153" si="253">ROUND((BM136*BT136*BU136/100*12)*1.302,0)</f>
        <v>1578419</v>
      </c>
      <c r="BY136" s="121">
        <v>0.354047</v>
      </c>
      <c r="BZ136" s="123">
        <v>558836</v>
      </c>
    </row>
    <row r="137" spans="1:84" ht="20.100000000000001" customHeight="1">
      <c r="A137" s="23">
        <v>130</v>
      </c>
      <c r="B137" s="24">
        <v>81103</v>
      </c>
      <c r="C137" s="25" t="s">
        <v>248</v>
      </c>
      <c r="D137" s="26" t="s">
        <v>248</v>
      </c>
      <c r="E137" s="27"/>
      <c r="F137" s="27">
        <f>E137*3</f>
        <v>0</v>
      </c>
      <c r="G137" s="27"/>
      <c r="H137" s="27"/>
      <c r="I137" s="27"/>
      <c r="J137" s="27">
        <f>I137*3</f>
        <v>0</v>
      </c>
      <c r="K137" s="27"/>
      <c r="L137" s="27"/>
      <c r="M137" s="27">
        <v>1</v>
      </c>
      <c r="N137" s="27">
        <f>M137*2</f>
        <v>2</v>
      </c>
      <c r="O137" s="27">
        <v>1</v>
      </c>
      <c r="P137" s="27">
        <v>0.75</v>
      </c>
      <c r="Q137" s="27"/>
      <c r="R137" s="27">
        <f>Q137*1.5</f>
        <v>0</v>
      </c>
      <c r="S137" s="27"/>
      <c r="T137" s="27"/>
      <c r="U137" s="27"/>
      <c r="V137" s="27">
        <f>U137*1</f>
        <v>0</v>
      </c>
      <c r="W137" s="27"/>
      <c r="X137" s="27"/>
      <c r="Y137" s="27">
        <v>1</v>
      </c>
      <c r="Z137" s="27">
        <f>Y137*1</f>
        <v>1</v>
      </c>
      <c r="AA137" s="27">
        <v>1</v>
      </c>
      <c r="AB137" s="27">
        <v>0.75</v>
      </c>
      <c r="AC137" s="27"/>
      <c r="AD137" s="27">
        <f>AC137*1</f>
        <v>0</v>
      </c>
      <c r="AE137" s="27"/>
      <c r="AF137" s="27"/>
      <c r="AG137" s="27"/>
      <c r="AH137" s="27">
        <f>AG137*1</f>
        <v>0</v>
      </c>
      <c r="AI137" s="27"/>
      <c r="AJ137" s="27"/>
      <c r="AK137" s="27"/>
      <c r="AL137" s="27">
        <f>AK137*1</f>
        <v>0</v>
      </c>
      <c r="AM137" s="27"/>
      <c r="AN137" s="27"/>
      <c r="AO137" s="27"/>
      <c r="AP137" s="27">
        <f>AO137*1</f>
        <v>0</v>
      </c>
      <c r="AQ137" s="27"/>
      <c r="AR137" s="27"/>
      <c r="AS137" s="27"/>
      <c r="AT137" s="27">
        <f>AS137*1</f>
        <v>0</v>
      </c>
      <c r="AU137" s="27"/>
      <c r="AV137" s="27"/>
      <c r="AW137" s="27"/>
      <c r="AX137" s="27">
        <f>AW137*1</f>
        <v>0</v>
      </c>
      <c r="AY137" s="27"/>
      <c r="AZ137" s="27"/>
      <c r="BA137" s="27"/>
      <c r="BB137" s="27">
        <f>BA137*0.75</f>
        <v>0</v>
      </c>
      <c r="BC137" s="27">
        <f>E137+I137+M137+U137+AC137+AK137+AW137</f>
        <v>1</v>
      </c>
      <c r="BD137" s="27">
        <f>F137+J137+N137+R137+V137+Z137+AD137+AH137+AL137+AP137+AT137+AX137+BB137</f>
        <v>3</v>
      </c>
      <c r="BE137" s="27">
        <f>G137+K137+O137+W137+AE137+AM137+AY137</f>
        <v>1</v>
      </c>
      <c r="BF137" s="53">
        <f>H137+L137+P137+T137+X137+AB137+AF137+AJ137+AN137+AR137+AV137+AZ137</f>
        <v>1.5</v>
      </c>
      <c r="BG137" s="27">
        <v>516346.7</v>
      </c>
      <c r="BH137" s="27">
        <v>302693.53999999998</v>
      </c>
      <c r="BI137" s="27">
        <v>248236</v>
      </c>
      <c r="BJ137" s="29">
        <v>1.5</v>
      </c>
      <c r="BK137" s="29">
        <v>1.5</v>
      </c>
      <c r="BL137" s="29">
        <v>1.5</v>
      </c>
      <c r="BM137" s="116">
        <v>1.5</v>
      </c>
      <c r="BN137" s="139"/>
      <c r="BO137" s="127">
        <v>393514.52</v>
      </c>
      <c r="BP137" s="139"/>
      <c r="BQ137" s="128">
        <f>(BO137+BP137)*1.302</f>
        <v>512355.90504000004</v>
      </c>
      <c r="BR137" s="114">
        <f>(BO137+BP137)*1.302-BG137</f>
        <v>-3990.7949599999702</v>
      </c>
      <c r="BS137" s="114">
        <f t="shared" si="247"/>
        <v>21861.91777777778</v>
      </c>
      <c r="BT137" s="116">
        <v>34836.300000000003</v>
      </c>
      <c r="BU137" s="121">
        <v>100</v>
      </c>
      <c r="BV137" s="122">
        <f>ROUND((BD137*BT137*BU137/100*12)*1.302/1000,3)</f>
        <v>1632.847</v>
      </c>
      <c r="BW137" s="121">
        <f t="shared" si="199"/>
        <v>34836.300000000003</v>
      </c>
      <c r="BX137" s="120">
        <f t="shared" si="253"/>
        <v>816424</v>
      </c>
      <c r="BY137" s="121">
        <v>0.354047</v>
      </c>
      <c r="BZ137" s="123">
        <f t="shared" ref="BZ137:BZ152" si="254">ROUND(BX137*BY137,0)</f>
        <v>289052</v>
      </c>
    </row>
    <row r="138" spans="1:84" ht="20.100000000000001" customHeight="1">
      <c r="A138" s="23">
        <v>131</v>
      </c>
      <c r="B138" s="24">
        <v>81104</v>
      </c>
      <c r="C138" s="25" t="s">
        <v>249</v>
      </c>
      <c r="D138" s="26" t="s">
        <v>250</v>
      </c>
      <c r="E138" s="27"/>
      <c r="F138" s="27">
        <f>E138*3</f>
        <v>0</v>
      </c>
      <c r="G138" s="27"/>
      <c r="H138" s="27"/>
      <c r="I138" s="27"/>
      <c r="J138" s="27">
        <f>I138*3</f>
        <v>0</v>
      </c>
      <c r="K138" s="27"/>
      <c r="L138" s="27"/>
      <c r="M138" s="27">
        <v>1</v>
      </c>
      <c r="N138" s="27">
        <f>M138*2</f>
        <v>2</v>
      </c>
      <c r="O138" s="27">
        <v>1</v>
      </c>
      <c r="P138" s="27">
        <v>1</v>
      </c>
      <c r="Q138" s="27"/>
      <c r="R138" s="27">
        <f>Q138*1.5</f>
        <v>0</v>
      </c>
      <c r="S138" s="27"/>
      <c r="T138" s="27"/>
      <c r="U138" s="27"/>
      <c r="V138" s="27">
        <f>U138*1</f>
        <v>0</v>
      </c>
      <c r="W138" s="27"/>
      <c r="X138" s="27"/>
      <c r="Y138" s="27"/>
      <c r="Z138" s="27">
        <f>Y138*1</f>
        <v>0</v>
      </c>
      <c r="AA138" s="27"/>
      <c r="AB138" s="27"/>
      <c r="AC138" s="27"/>
      <c r="AD138" s="27">
        <f>AC138*1</f>
        <v>0</v>
      </c>
      <c r="AE138" s="27"/>
      <c r="AF138" s="27"/>
      <c r="AG138" s="27"/>
      <c r="AH138" s="27">
        <f>AG138*1</f>
        <v>0</v>
      </c>
      <c r="AI138" s="27"/>
      <c r="AJ138" s="27"/>
      <c r="AK138" s="27"/>
      <c r="AL138" s="27">
        <f>AK138*1</f>
        <v>0</v>
      </c>
      <c r="AM138" s="27"/>
      <c r="AN138" s="27"/>
      <c r="AO138" s="27"/>
      <c r="AP138" s="27">
        <f>AO138*1</f>
        <v>0</v>
      </c>
      <c r="AQ138" s="27"/>
      <c r="AR138" s="27"/>
      <c r="AS138" s="27"/>
      <c r="AT138" s="27">
        <f>AS138*1</f>
        <v>0</v>
      </c>
      <c r="AU138" s="27"/>
      <c r="AV138" s="27"/>
      <c r="AW138" s="27"/>
      <c r="AX138" s="27">
        <f>AW138*1</f>
        <v>0</v>
      </c>
      <c r="AY138" s="27"/>
      <c r="AZ138" s="27"/>
      <c r="BA138" s="27"/>
      <c r="BB138" s="27">
        <f>BA138*0.75</f>
        <v>0</v>
      </c>
      <c r="BC138" s="27">
        <f>E138+I138+M138+U138+AC138+AK138+AW138</f>
        <v>1</v>
      </c>
      <c r="BD138" s="27">
        <f>F138+J138+N138+R138+V138+Z138+AD138+AH138+AL138+AP138+AT138+AX138+BB138</f>
        <v>2</v>
      </c>
      <c r="BE138" s="27">
        <f>G138+K138+O138+W138+AE138+AM138+AY138</f>
        <v>1</v>
      </c>
      <c r="BF138" s="53">
        <f>H138+L138+P138+T138+X138+AB138+AF138+AJ138+AN138+AR138+AV138+AZ138</f>
        <v>1</v>
      </c>
      <c r="BG138" s="27">
        <v>287747.98</v>
      </c>
      <c r="BH138" s="27">
        <v>379710</v>
      </c>
      <c r="BI138" s="27">
        <v>165491</v>
      </c>
      <c r="BJ138" s="29">
        <v>1</v>
      </c>
      <c r="BK138" s="29">
        <v>0.95</v>
      </c>
      <c r="BL138" s="29">
        <v>0.95</v>
      </c>
      <c r="BM138" s="116">
        <v>0.8</v>
      </c>
      <c r="BN138" s="139"/>
      <c r="BO138" s="127">
        <v>221908.72</v>
      </c>
      <c r="BP138" s="139"/>
      <c r="BQ138" s="128">
        <f>(BO138+BP138)*1.302</f>
        <v>288925.15344000002</v>
      </c>
      <c r="BR138" s="114">
        <f>(BO138+BP138)*1.302-BG138</f>
        <v>1177.1734400000423</v>
      </c>
      <c r="BS138" s="114">
        <f t="shared" si="247"/>
        <v>23115.491666666665</v>
      </c>
      <c r="BT138" s="116">
        <v>34836.300000000003</v>
      </c>
      <c r="BU138" s="121">
        <v>100</v>
      </c>
      <c r="BV138" s="122">
        <f>ROUND((BD138*BT138*BU138/100*12)*1.302/1000,3)</f>
        <v>1088.5650000000001</v>
      </c>
      <c r="BW138" s="121">
        <f t="shared" si="199"/>
        <v>34836.300000000003</v>
      </c>
      <c r="BX138" s="120">
        <f t="shared" si="253"/>
        <v>435426</v>
      </c>
      <c r="BY138" s="121">
        <v>0.354047</v>
      </c>
      <c r="BZ138" s="123">
        <f t="shared" si="254"/>
        <v>154161</v>
      </c>
    </row>
    <row r="139" spans="1:84" ht="24" customHeight="1">
      <c r="A139" s="23">
        <v>132</v>
      </c>
      <c r="B139" s="36">
        <v>81105</v>
      </c>
      <c r="C139" s="25" t="s">
        <v>251</v>
      </c>
      <c r="D139" s="26" t="s">
        <v>252</v>
      </c>
      <c r="E139" s="27"/>
      <c r="F139" s="27">
        <f>E139*3</f>
        <v>0</v>
      </c>
      <c r="G139" s="27"/>
      <c r="H139" s="27"/>
      <c r="I139" s="27"/>
      <c r="J139" s="27">
        <f>I139*3</f>
        <v>0</v>
      </c>
      <c r="K139" s="27"/>
      <c r="L139" s="27"/>
      <c r="M139" s="27"/>
      <c r="N139" s="27">
        <f>M139*2</f>
        <v>0</v>
      </c>
      <c r="O139" s="27"/>
      <c r="P139" s="27"/>
      <c r="Q139" s="27"/>
      <c r="R139" s="27">
        <f>Q139*1.5</f>
        <v>0</v>
      </c>
      <c r="S139" s="27"/>
      <c r="T139" s="27"/>
      <c r="U139" s="27"/>
      <c r="V139" s="27">
        <f>U139*1</f>
        <v>0</v>
      </c>
      <c r="W139" s="27"/>
      <c r="X139" s="27"/>
      <c r="Y139" s="27"/>
      <c r="Z139" s="27">
        <f>Y139*1</f>
        <v>0</v>
      </c>
      <c r="AA139" s="27"/>
      <c r="AB139" s="27"/>
      <c r="AC139" s="27"/>
      <c r="AD139" s="27">
        <f>AC139*1</f>
        <v>0</v>
      </c>
      <c r="AE139" s="27"/>
      <c r="AF139" s="27"/>
      <c r="AG139" s="27"/>
      <c r="AH139" s="27">
        <f>AG139*1</f>
        <v>0</v>
      </c>
      <c r="AI139" s="27"/>
      <c r="AJ139" s="27"/>
      <c r="AK139" s="27"/>
      <c r="AL139" s="27">
        <f>AK139*1</f>
        <v>0</v>
      </c>
      <c r="AM139" s="27"/>
      <c r="AN139" s="27"/>
      <c r="AO139" s="27"/>
      <c r="AP139" s="27">
        <f>AO139*1</f>
        <v>0</v>
      </c>
      <c r="AQ139" s="27"/>
      <c r="AR139" s="27"/>
      <c r="AS139" s="27"/>
      <c r="AT139" s="27">
        <f>AS139*1</f>
        <v>0</v>
      </c>
      <c r="AU139" s="27"/>
      <c r="AV139" s="27"/>
      <c r="AW139" s="27"/>
      <c r="AX139" s="27">
        <f>AW139*1</f>
        <v>0</v>
      </c>
      <c r="AY139" s="27"/>
      <c r="AZ139" s="27"/>
      <c r="BA139" s="27"/>
      <c r="BB139" s="27">
        <f>BA139*0.75</f>
        <v>0</v>
      </c>
      <c r="BC139" s="27">
        <f>E139+I139+M139+U139+AC139+AK139+AW139</f>
        <v>0</v>
      </c>
      <c r="BD139" s="27">
        <f>F139+J139+N139+R139+V139+Z139+AD139+AH139+AL139+AP139+AT139+AX139+BB139</f>
        <v>0</v>
      </c>
      <c r="BE139" s="27">
        <f>G139+K139+O139+W139+AE139+AM139+AY139</f>
        <v>0</v>
      </c>
      <c r="BF139" s="53">
        <f>H139+L139+P139+T139+X139+AB139+AF139+AJ139+AN139+AR139+AV139+AZ139</f>
        <v>0</v>
      </c>
      <c r="BG139" s="27">
        <v>0</v>
      </c>
      <c r="BH139" s="27"/>
      <c r="BI139" s="27">
        <v>0</v>
      </c>
      <c r="BJ139" s="29">
        <v>0</v>
      </c>
      <c r="BK139" s="29">
        <v>0.17</v>
      </c>
      <c r="BL139" s="29">
        <v>0.2</v>
      </c>
      <c r="BM139" s="116">
        <v>1</v>
      </c>
      <c r="BN139" s="127">
        <v>0</v>
      </c>
      <c r="BO139" s="127">
        <v>0</v>
      </c>
      <c r="BP139" s="127">
        <v>0</v>
      </c>
      <c r="BQ139" s="128">
        <f>(BO139+BP139)*1.302</f>
        <v>0</v>
      </c>
      <c r="BR139" s="114">
        <f>(BO139+BP139)*1.302-BG139</f>
        <v>0</v>
      </c>
      <c r="BS139" s="114">
        <f t="shared" si="247"/>
        <v>0</v>
      </c>
      <c r="BT139" s="116">
        <v>34836.300000000003</v>
      </c>
      <c r="BU139" s="121">
        <v>100</v>
      </c>
      <c r="BV139" s="122">
        <f>ROUND((BD139*BT139*BU139/100*12)*1.302/1000,3)</f>
        <v>0</v>
      </c>
      <c r="BW139" s="121">
        <f t="shared" si="199"/>
        <v>34836.300000000003</v>
      </c>
      <c r="BX139" s="120">
        <f t="shared" si="253"/>
        <v>544282</v>
      </c>
      <c r="BY139" s="121">
        <v>0.354047</v>
      </c>
      <c r="BZ139" s="123">
        <f t="shared" si="254"/>
        <v>192701</v>
      </c>
    </row>
    <row r="140" spans="1:84" s="58" customFormat="1" ht="21" hidden="1" customHeight="1">
      <c r="A140" s="55">
        <v>133</v>
      </c>
      <c r="B140" s="56">
        <v>81106</v>
      </c>
      <c r="C140" s="25"/>
      <c r="D140" s="26" t="s">
        <v>251</v>
      </c>
      <c r="E140" s="27"/>
      <c r="F140" s="27">
        <f>E140*3</f>
        <v>0</v>
      </c>
      <c r="G140" s="27"/>
      <c r="H140" s="27"/>
      <c r="I140" s="27"/>
      <c r="J140" s="27">
        <f>I140*3</f>
        <v>0</v>
      </c>
      <c r="K140" s="27"/>
      <c r="L140" s="27"/>
      <c r="M140" s="27"/>
      <c r="N140" s="27">
        <f>M140*2</f>
        <v>0</v>
      </c>
      <c r="O140" s="27"/>
      <c r="P140" s="27"/>
      <c r="Q140" s="27"/>
      <c r="R140" s="27">
        <f>Q140*1.5</f>
        <v>0</v>
      </c>
      <c r="S140" s="27"/>
      <c r="T140" s="27"/>
      <c r="U140" s="27"/>
      <c r="V140" s="27">
        <f>U140*1</f>
        <v>0</v>
      </c>
      <c r="W140" s="27"/>
      <c r="X140" s="27"/>
      <c r="Y140" s="27"/>
      <c r="Z140" s="27">
        <f>Y140*1</f>
        <v>0</v>
      </c>
      <c r="AA140" s="27"/>
      <c r="AB140" s="27"/>
      <c r="AC140" s="27"/>
      <c r="AD140" s="27"/>
      <c r="AE140" s="27"/>
      <c r="AF140" s="27"/>
      <c r="AG140" s="27"/>
      <c r="AH140" s="27">
        <f>AG140*1</f>
        <v>0</v>
      </c>
      <c r="AI140" s="27"/>
      <c r="AJ140" s="27"/>
      <c r="AK140" s="27"/>
      <c r="AL140" s="27">
        <f>AK140*1</f>
        <v>0</v>
      </c>
      <c r="AM140" s="27"/>
      <c r="AN140" s="27"/>
      <c r="AO140" s="27"/>
      <c r="AP140" s="27">
        <f>AO140*1</f>
        <v>0</v>
      </c>
      <c r="AQ140" s="27"/>
      <c r="AR140" s="27"/>
      <c r="AS140" s="27"/>
      <c r="AT140" s="27">
        <f>AS140*1</f>
        <v>0</v>
      </c>
      <c r="AU140" s="27"/>
      <c r="AV140" s="27"/>
      <c r="AW140" s="27"/>
      <c r="AX140" s="27">
        <f>AW140*1</f>
        <v>0</v>
      </c>
      <c r="AY140" s="27"/>
      <c r="AZ140" s="27"/>
      <c r="BA140" s="27"/>
      <c r="BB140" s="27">
        <f>BA140*0.75</f>
        <v>0</v>
      </c>
      <c r="BC140" s="27">
        <v>0</v>
      </c>
      <c r="BD140" s="27">
        <f>F140+J140+N140+R140+V140+Z140+AD140+AH140+AL140+AP140+AT140+AX140+BB140</f>
        <v>0</v>
      </c>
      <c r="BE140" s="27">
        <f>G140+K140+O140+W140+AE140+AM140+AY140</f>
        <v>0</v>
      </c>
      <c r="BF140" s="53">
        <f>H140+L140+P140+T140+X140+AB140+AF140+AJ140+AN140+AR140+AV140+AZ140</f>
        <v>0</v>
      </c>
      <c r="BG140" s="27">
        <v>0</v>
      </c>
      <c r="BH140" s="27"/>
      <c r="BI140" s="27">
        <v>0</v>
      </c>
      <c r="BJ140" s="57"/>
      <c r="BK140" s="57"/>
      <c r="BL140" s="57"/>
      <c r="BM140" s="140"/>
      <c r="BN140" s="139"/>
      <c r="BO140" s="139"/>
      <c r="BP140" s="139"/>
      <c r="BQ140" s="128">
        <f>(BO140+BP140)*1.302</f>
        <v>0</v>
      </c>
      <c r="BR140" s="114">
        <f>(BO140+BP140)*1.302-BG140</f>
        <v>0</v>
      </c>
      <c r="BS140" s="114"/>
      <c r="BT140" s="116">
        <v>34836.300000000003</v>
      </c>
      <c r="BU140" s="121">
        <v>100</v>
      </c>
      <c r="BV140" s="122">
        <f>ROUND((BD140*BT140*BU140/100*12)*1.302/1000,3)</f>
        <v>0</v>
      </c>
      <c r="BW140" s="121">
        <f t="shared" si="199"/>
        <v>34836.300000000003</v>
      </c>
      <c r="BX140" s="120">
        <f t="shared" si="253"/>
        <v>0</v>
      </c>
      <c r="BY140" s="121">
        <v>0.354047</v>
      </c>
      <c r="BZ140" s="123">
        <f t="shared" si="254"/>
        <v>0</v>
      </c>
      <c r="CA140" s="170"/>
      <c r="CB140" s="170"/>
      <c r="CC140" s="170"/>
      <c r="CD140" s="170"/>
      <c r="CE140" s="170"/>
      <c r="CF140" s="170"/>
    </row>
    <row r="141" spans="1:84" s="58" customFormat="1" ht="0.75" customHeight="1">
      <c r="A141" s="55"/>
      <c r="B141" s="56"/>
      <c r="C141" s="25"/>
      <c r="D141" s="26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  <c r="AO141" s="27"/>
      <c r="AP141" s="27"/>
      <c r="AQ141" s="27"/>
      <c r="AR141" s="27"/>
      <c r="AS141" s="27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  <c r="BF141" s="53"/>
      <c r="BG141" s="27"/>
      <c r="BH141" s="27"/>
      <c r="BI141" s="27">
        <v>0</v>
      </c>
      <c r="BJ141" s="57"/>
      <c r="BK141" s="57"/>
      <c r="BL141" s="57"/>
      <c r="BM141" s="141"/>
      <c r="BN141" s="139"/>
      <c r="BO141" s="139"/>
      <c r="BP141" s="139"/>
      <c r="BQ141" s="128"/>
      <c r="BR141" s="114"/>
      <c r="BS141" s="114"/>
      <c r="BT141" s="116">
        <v>34836.300000000003</v>
      </c>
      <c r="BU141" s="121"/>
      <c r="BV141" s="122"/>
      <c r="BW141" s="121"/>
      <c r="BX141" s="120">
        <f t="shared" si="253"/>
        <v>0</v>
      </c>
      <c r="BY141" s="121">
        <v>0.354047</v>
      </c>
      <c r="BZ141" s="123">
        <f t="shared" si="254"/>
        <v>0</v>
      </c>
      <c r="CA141" s="170"/>
      <c r="CB141" s="170"/>
      <c r="CC141" s="170"/>
      <c r="CD141" s="170"/>
      <c r="CE141" s="170"/>
      <c r="CF141" s="170"/>
    </row>
    <row r="142" spans="1:84" ht="20.100000000000001" customHeight="1">
      <c r="A142" s="23">
        <v>134</v>
      </c>
      <c r="B142" s="36">
        <v>81107</v>
      </c>
      <c r="C142" s="25" t="s">
        <v>253</v>
      </c>
      <c r="D142" s="26" t="s">
        <v>253</v>
      </c>
      <c r="E142" s="27"/>
      <c r="F142" s="27">
        <f t="shared" ref="F142:F153" si="255">E142*3</f>
        <v>0</v>
      </c>
      <c r="G142" s="27"/>
      <c r="H142" s="27"/>
      <c r="I142" s="27"/>
      <c r="J142" s="27">
        <f t="shared" ref="J142:J153" si="256">I142*3</f>
        <v>0</v>
      </c>
      <c r="K142" s="27"/>
      <c r="L142" s="27"/>
      <c r="M142" s="27">
        <v>1</v>
      </c>
      <c r="N142" s="27">
        <f t="shared" ref="N142:N153" si="257">M142*2</f>
        <v>2</v>
      </c>
      <c r="O142" s="27">
        <v>1</v>
      </c>
      <c r="P142" s="27">
        <v>2</v>
      </c>
      <c r="Q142" s="27"/>
      <c r="R142" s="27">
        <f t="shared" ref="R142:R153" si="258">Q142*1.5</f>
        <v>0</v>
      </c>
      <c r="S142" s="27"/>
      <c r="T142" s="27"/>
      <c r="U142" s="27"/>
      <c r="V142" s="27">
        <f t="shared" ref="V142:V153" si="259">U142*1</f>
        <v>0</v>
      </c>
      <c r="W142" s="27"/>
      <c r="X142" s="27"/>
      <c r="Y142" s="27"/>
      <c r="Z142" s="27">
        <f t="shared" ref="Z142:Z153" si="260">Y142*1</f>
        <v>0</v>
      </c>
      <c r="AA142" s="27"/>
      <c r="AB142" s="27"/>
      <c r="AC142" s="27"/>
      <c r="AD142" s="27">
        <f t="shared" ref="AD142:AD153" si="261">AC142*1</f>
        <v>0</v>
      </c>
      <c r="AE142" s="27"/>
      <c r="AF142" s="27"/>
      <c r="AG142" s="27"/>
      <c r="AH142" s="27">
        <f t="shared" ref="AH142:AH153" si="262">AG142*1</f>
        <v>0</v>
      </c>
      <c r="AI142" s="27"/>
      <c r="AJ142" s="27"/>
      <c r="AK142" s="27"/>
      <c r="AL142" s="27">
        <f t="shared" ref="AL142:AL153" si="263">AK142*1</f>
        <v>0</v>
      </c>
      <c r="AM142" s="27"/>
      <c r="AN142" s="27"/>
      <c r="AO142" s="27"/>
      <c r="AP142" s="27">
        <f t="shared" ref="AP142:AP153" si="264">AO142*1</f>
        <v>0</v>
      </c>
      <c r="AQ142" s="27"/>
      <c r="AR142" s="27"/>
      <c r="AS142" s="27"/>
      <c r="AT142" s="27">
        <f t="shared" ref="AT142:AT153" si="265">AS142*1</f>
        <v>0</v>
      </c>
      <c r="AU142" s="27"/>
      <c r="AV142" s="27"/>
      <c r="AW142" s="27"/>
      <c r="AX142" s="27">
        <f t="shared" ref="AX142:AX153" si="266">AW142*1</f>
        <v>0</v>
      </c>
      <c r="AY142" s="27"/>
      <c r="AZ142" s="27"/>
      <c r="BA142" s="27"/>
      <c r="BB142" s="27">
        <f t="shared" ref="BB142:BB153" si="267">BA142*0.75</f>
        <v>0</v>
      </c>
      <c r="BC142" s="27">
        <f>E142+I142+M142+U142+AC142+AK142</f>
        <v>1</v>
      </c>
      <c r="BD142" s="27">
        <f t="shared" ref="BD142:BD153" si="268">F142+J142+N142+R142+V142+Z142+AD142+AH142+AL142+AP142+AT142+AX142+BB142</f>
        <v>2</v>
      </c>
      <c r="BE142" s="27">
        <f t="shared" ref="BE142:BE153" si="269">G142+K142+O142+W142+AE142+AM142+AY142</f>
        <v>1</v>
      </c>
      <c r="BF142" s="53">
        <f t="shared" ref="BF142:BF153" si="270">H142+L142+P142+T142+X142+AB142+AF142+AJ142+AN142+AR142+AV142+AZ142</f>
        <v>2</v>
      </c>
      <c r="BG142" s="27">
        <v>554576.15</v>
      </c>
      <c r="BH142" s="27">
        <v>824000</v>
      </c>
      <c r="BI142" s="27">
        <v>330982</v>
      </c>
      <c r="BJ142" s="29">
        <v>2</v>
      </c>
      <c r="BK142" s="29">
        <v>2</v>
      </c>
      <c r="BL142" s="29">
        <v>2</v>
      </c>
      <c r="BM142" s="116">
        <v>2</v>
      </c>
      <c r="BN142" s="139"/>
      <c r="BO142" s="127">
        <v>430798</v>
      </c>
      <c r="BP142" s="139"/>
      <c r="BQ142" s="128">
        <f t="shared" ref="BQ142:BQ153" si="271">(BO142+BP142)*1.302</f>
        <v>560898.99600000004</v>
      </c>
      <c r="BR142" s="114">
        <f t="shared" ref="BR142:BR153" si="272">(BO142+BP142)*1.302-BG142</f>
        <v>6322.8460000000196</v>
      </c>
      <c r="BS142" s="114">
        <f t="shared" ref="BS142:BS152" si="273">BO142/BM142/12</f>
        <v>17949.916666666668</v>
      </c>
      <c r="BT142" s="116">
        <v>34836.300000000003</v>
      </c>
      <c r="BU142" s="121">
        <v>100</v>
      </c>
      <c r="BV142" s="122">
        <f t="shared" ref="BV142:BV153" si="274">ROUND((BD142*BT142*BU142/100*12)*1.302/1000,3)</f>
        <v>1088.5650000000001</v>
      </c>
      <c r="BW142" s="121">
        <f t="shared" ref="BW142:BW173" si="275">BT142</f>
        <v>34836.300000000003</v>
      </c>
      <c r="BX142" s="120">
        <f t="shared" si="253"/>
        <v>1088565</v>
      </c>
      <c r="BY142" s="121">
        <v>0.354047</v>
      </c>
      <c r="BZ142" s="123">
        <f t="shared" si="254"/>
        <v>385403</v>
      </c>
    </row>
    <row r="143" spans="1:84" ht="20.100000000000001" customHeight="1">
      <c r="A143" s="23">
        <v>135</v>
      </c>
      <c r="B143" s="36">
        <v>81108</v>
      </c>
      <c r="C143" s="25" t="s">
        <v>254</v>
      </c>
      <c r="D143" s="26" t="s">
        <v>255</v>
      </c>
      <c r="E143" s="27"/>
      <c r="F143" s="27">
        <f t="shared" si="255"/>
        <v>0</v>
      </c>
      <c r="G143" s="27"/>
      <c r="H143" s="27"/>
      <c r="I143" s="27"/>
      <c r="J143" s="27">
        <f t="shared" si="256"/>
        <v>0</v>
      </c>
      <c r="K143" s="27"/>
      <c r="L143" s="27"/>
      <c r="M143" s="27">
        <v>1</v>
      </c>
      <c r="N143" s="27">
        <f t="shared" si="257"/>
        <v>2</v>
      </c>
      <c r="O143" s="27">
        <v>1</v>
      </c>
      <c r="P143" s="27">
        <v>4</v>
      </c>
      <c r="Q143" s="27"/>
      <c r="R143" s="27">
        <f t="shared" si="258"/>
        <v>0</v>
      </c>
      <c r="S143" s="27"/>
      <c r="T143" s="27"/>
      <c r="U143" s="27"/>
      <c r="V143" s="27">
        <f t="shared" si="259"/>
        <v>0</v>
      </c>
      <c r="W143" s="27"/>
      <c r="X143" s="27"/>
      <c r="Y143" s="27">
        <v>1</v>
      </c>
      <c r="Z143" s="27">
        <f t="shared" si="260"/>
        <v>1</v>
      </c>
      <c r="AA143" s="27">
        <v>1</v>
      </c>
      <c r="AB143" s="27">
        <v>0.5</v>
      </c>
      <c r="AC143" s="27"/>
      <c r="AD143" s="27">
        <f t="shared" si="261"/>
        <v>0</v>
      </c>
      <c r="AE143" s="27"/>
      <c r="AF143" s="27"/>
      <c r="AG143" s="27"/>
      <c r="AH143" s="27">
        <f t="shared" si="262"/>
        <v>0</v>
      </c>
      <c r="AI143" s="27"/>
      <c r="AJ143" s="27"/>
      <c r="AK143" s="27"/>
      <c r="AL143" s="27">
        <f t="shared" si="263"/>
        <v>0</v>
      </c>
      <c r="AM143" s="27"/>
      <c r="AN143" s="27"/>
      <c r="AO143" s="27">
        <v>1</v>
      </c>
      <c r="AP143" s="27">
        <f t="shared" si="264"/>
        <v>1</v>
      </c>
      <c r="AQ143" s="27">
        <v>1</v>
      </c>
      <c r="AR143" s="27">
        <v>0.5</v>
      </c>
      <c r="AS143" s="27"/>
      <c r="AT143" s="27">
        <f t="shared" si="265"/>
        <v>0</v>
      </c>
      <c r="AU143" s="27"/>
      <c r="AV143" s="27"/>
      <c r="AW143" s="27"/>
      <c r="AX143" s="27">
        <f t="shared" si="266"/>
        <v>0</v>
      </c>
      <c r="AY143" s="27"/>
      <c r="AZ143" s="27"/>
      <c r="BA143" s="27"/>
      <c r="BB143" s="27">
        <f t="shared" si="267"/>
        <v>0</v>
      </c>
      <c r="BC143" s="27">
        <f t="shared" ref="BC143:BC153" si="276">E143+I143+M143+U143+AC143+AK143+AW143</f>
        <v>1</v>
      </c>
      <c r="BD143" s="27">
        <f t="shared" si="268"/>
        <v>4</v>
      </c>
      <c r="BE143" s="27">
        <f t="shared" si="269"/>
        <v>1</v>
      </c>
      <c r="BF143" s="53">
        <f t="shared" si="270"/>
        <v>5</v>
      </c>
      <c r="BG143" s="27">
        <v>1186675.46</v>
      </c>
      <c r="BH143" s="27">
        <v>1649920</v>
      </c>
      <c r="BI143" s="27">
        <v>496473</v>
      </c>
      <c r="BJ143" s="29">
        <v>2.9</v>
      </c>
      <c r="BK143" s="29">
        <v>1.5</v>
      </c>
      <c r="BL143" s="29">
        <v>2</v>
      </c>
      <c r="BM143" s="116">
        <v>2</v>
      </c>
      <c r="BN143" s="139"/>
      <c r="BO143" s="127">
        <v>893339.48</v>
      </c>
      <c r="BP143" s="139"/>
      <c r="BQ143" s="128">
        <f t="shared" si="271"/>
        <v>1163128.00296</v>
      </c>
      <c r="BR143" s="114">
        <f t="shared" si="272"/>
        <v>-23547.457040000008</v>
      </c>
      <c r="BS143" s="114">
        <f t="shared" si="273"/>
        <v>37222.478333333333</v>
      </c>
      <c r="BT143" s="116">
        <v>34836.300000000003</v>
      </c>
      <c r="BU143" s="121">
        <v>100</v>
      </c>
      <c r="BV143" s="122">
        <f t="shared" si="274"/>
        <v>2177.1289999999999</v>
      </c>
      <c r="BW143" s="121">
        <f t="shared" si="275"/>
        <v>34836.300000000003</v>
      </c>
      <c r="BX143" s="120">
        <f t="shared" si="253"/>
        <v>1088565</v>
      </c>
      <c r="BY143" s="121">
        <v>0.354047</v>
      </c>
      <c r="BZ143" s="123">
        <f t="shared" si="254"/>
        <v>385403</v>
      </c>
    </row>
    <row r="144" spans="1:84" ht="20.100000000000001" customHeight="1">
      <c r="A144" s="23">
        <v>136</v>
      </c>
      <c r="B144" s="36">
        <v>81109</v>
      </c>
      <c r="C144" s="25" t="s">
        <v>256</v>
      </c>
      <c r="D144" s="26" t="s">
        <v>256</v>
      </c>
      <c r="E144" s="27"/>
      <c r="F144" s="27">
        <f t="shared" si="255"/>
        <v>0</v>
      </c>
      <c r="G144" s="27"/>
      <c r="H144" s="27"/>
      <c r="I144" s="27"/>
      <c r="J144" s="27">
        <f t="shared" si="256"/>
        <v>0</v>
      </c>
      <c r="K144" s="27"/>
      <c r="L144" s="27"/>
      <c r="M144" s="27"/>
      <c r="N144" s="27">
        <f t="shared" si="257"/>
        <v>0</v>
      </c>
      <c r="O144" s="27"/>
      <c r="P144" s="27"/>
      <c r="Q144" s="27"/>
      <c r="R144" s="27">
        <f t="shared" si="258"/>
        <v>0</v>
      </c>
      <c r="S144" s="27"/>
      <c r="T144" s="27"/>
      <c r="U144" s="27">
        <v>1</v>
      </c>
      <c r="V144" s="27">
        <f t="shared" si="259"/>
        <v>1</v>
      </c>
      <c r="W144" s="27">
        <v>1</v>
      </c>
      <c r="X144" s="27">
        <v>1</v>
      </c>
      <c r="Y144" s="27"/>
      <c r="Z144" s="27">
        <f t="shared" si="260"/>
        <v>0</v>
      </c>
      <c r="AA144" s="27"/>
      <c r="AB144" s="27"/>
      <c r="AC144" s="27"/>
      <c r="AD144" s="27">
        <f t="shared" si="261"/>
        <v>0</v>
      </c>
      <c r="AE144" s="27"/>
      <c r="AF144" s="27"/>
      <c r="AG144" s="27"/>
      <c r="AH144" s="27">
        <f t="shared" si="262"/>
        <v>0</v>
      </c>
      <c r="AI144" s="27"/>
      <c r="AJ144" s="27"/>
      <c r="AK144" s="27"/>
      <c r="AL144" s="27">
        <f t="shared" si="263"/>
        <v>0</v>
      </c>
      <c r="AM144" s="27"/>
      <c r="AN144" s="27"/>
      <c r="AO144" s="27"/>
      <c r="AP144" s="27">
        <f t="shared" si="264"/>
        <v>0</v>
      </c>
      <c r="AQ144" s="27"/>
      <c r="AR144" s="27"/>
      <c r="AS144" s="27"/>
      <c r="AT144" s="27">
        <f t="shared" si="265"/>
        <v>0</v>
      </c>
      <c r="AU144" s="27"/>
      <c r="AV144" s="27"/>
      <c r="AW144" s="27"/>
      <c r="AX144" s="27">
        <f t="shared" si="266"/>
        <v>0</v>
      </c>
      <c r="AY144" s="27"/>
      <c r="AZ144" s="27"/>
      <c r="BA144" s="27"/>
      <c r="BB144" s="27">
        <f t="shared" si="267"/>
        <v>0</v>
      </c>
      <c r="BC144" s="27">
        <f t="shared" si="276"/>
        <v>1</v>
      </c>
      <c r="BD144" s="27">
        <f t="shared" si="268"/>
        <v>1</v>
      </c>
      <c r="BE144" s="27">
        <f t="shared" si="269"/>
        <v>1</v>
      </c>
      <c r="BF144" s="53">
        <f t="shared" si="270"/>
        <v>1</v>
      </c>
      <c r="BG144" s="27">
        <v>285570.12</v>
      </c>
      <c r="BH144" s="27">
        <v>280121.90999999997</v>
      </c>
      <c r="BI144" s="27">
        <v>124118</v>
      </c>
      <c r="BJ144" s="29">
        <v>0.75</v>
      </c>
      <c r="BK144" s="29">
        <v>0.75</v>
      </c>
      <c r="BL144" s="29">
        <v>0.75</v>
      </c>
      <c r="BM144" s="116">
        <v>0.8</v>
      </c>
      <c r="BN144" s="139"/>
      <c r="BO144" s="127">
        <v>220259.69</v>
      </c>
      <c r="BP144" s="139"/>
      <c r="BQ144" s="128">
        <f t="shared" si="271"/>
        <v>286778.11638000002</v>
      </c>
      <c r="BR144" s="114">
        <f t="shared" si="272"/>
        <v>1207.996380000026</v>
      </c>
      <c r="BS144" s="114">
        <f t="shared" si="273"/>
        <v>22943.717708333334</v>
      </c>
      <c r="BT144" s="116">
        <v>34836.300000000003</v>
      </c>
      <c r="BU144" s="121">
        <v>100</v>
      </c>
      <c r="BV144" s="122">
        <f t="shared" si="274"/>
        <v>544.28200000000004</v>
      </c>
      <c r="BW144" s="121">
        <f t="shared" si="275"/>
        <v>34836.300000000003</v>
      </c>
      <c r="BX144" s="120">
        <f t="shared" si="253"/>
        <v>435426</v>
      </c>
      <c r="BY144" s="121">
        <v>0.354047</v>
      </c>
      <c r="BZ144" s="123">
        <f t="shared" si="254"/>
        <v>154161</v>
      </c>
    </row>
    <row r="145" spans="1:84" ht="20.100000000000001" customHeight="1">
      <c r="A145" s="23">
        <v>137</v>
      </c>
      <c r="B145" s="36">
        <v>81110</v>
      </c>
      <c r="C145" s="25" t="s">
        <v>257</v>
      </c>
      <c r="D145" s="26" t="s">
        <v>258</v>
      </c>
      <c r="E145" s="27"/>
      <c r="F145" s="27">
        <f t="shared" si="255"/>
        <v>0</v>
      </c>
      <c r="G145" s="27"/>
      <c r="H145" s="27"/>
      <c r="I145" s="27"/>
      <c r="J145" s="27">
        <f t="shared" si="256"/>
        <v>0</v>
      </c>
      <c r="K145" s="27"/>
      <c r="L145" s="27"/>
      <c r="M145" s="27"/>
      <c r="N145" s="27">
        <f t="shared" si="257"/>
        <v>0</v>
      </c>
      <c r="O145" s="27"/>
      <c r="P145" s="27"/>
      <c r="Q145" s="27"/>
      <c r="R145" s="27">
        <f t="shared" si="258"/>
        <v>0</v>
      </c>
      <c r="S145" s="27"/>
      <c r="T145" s="27"/>
      <c r="U145" s="27">
        <v>1</v>
      </c>
      <c r="V145" s="27">
        <f t="shared" si="259"/>
        <v>1</v>
      </c>
      <c r="W145" s="27">
        <v>1</v>
      </c>
      <c r="X145" s="27">
        <v>3</v>
      </c>
      <c r="Y145" s="27">
        <v>1</v>
      </c>
      <c r="Z145" s="27">
        <f t="shared" si="260"/>
        <v>1</v>
      </c>
      <c r="AA145" s="27">
        <v>1</v>
      </c>
      <c r="AB145" s="27">
        <v>2</v>
      </c>
      <c r="AC145" s="27"/>
      <c r="AD145" s="27">
        <f t="shared" si="261"/>
        <v>0</v>
      </c>
      <c r="AE145" s="27"/>
      <c r="AF145" s="27"/>
      <c r="AG145" s="27"/>
      <c r="AH145" s="27">
        <f t="shared" si="262"/>
        <v>0</v>
      </c>
      <c r="AI145" s="27"/>
      <c r="AJ145" s="27"/>
      <c r="AK145" s="27"/>
      <c r="AL145" s="27">
        <f t="shared" si="263"/>
        <v>0</v>
      </c>
      <c r="AM145" s="27"/>
      <c r="AN145" s="27"/>
      <c r="AO145" s="27">
        <v>1</v>
      </c>
      <c r="AP145" s="27">
        <f t="shared" si="264"/>
        <v>1</v>
      </c>
      <c r="AQ145" s="27">
        <v>1</v>
      </c>
      <c r="AR145" s="27">
        <v>1</v>
      </c>
      <c r="AS145" s="27"/>
      <c r="AT145" s="27">
        <f t="shared" si="265"/>
        <v>0</v>
      </c>
      <c r="AU145" s="27"/>
      <c r="AV145" s="27"/>
      <c r="AW145" s="27"/>
      <c r="AX145" s="27">
        <f t="shared" si="266"/>
        <v>0</v>
      </c>
      <c r="AY145" s="27"/>
      <c r="AZ145" s="27"/>
      <c r="BA145" s="27"/>
      <c r="BB145" s="27">
        <f t="shared" si="267"/>
        <v>0</v>
      </c>
      <c r="BC145" s="27">
        <f t="shared" si="276"/>
        <v>1</v>
      </c>
      <c r="BD145" s="27">
        <f t="shared" si="268"/>
        <v>3</v>
      </c>
      <c r="BE145" s="27">
        <f t="shared" si="269"/>
        <v>1</v>
      </c>
      <c r="BF145" s="53">
        <f t="shared" si="270"/>
        <v>6</v>
      </c>
      <c r="BG145" s="27">
        <v>1488802.29</v>
      </c>
      <c r="BH145" s="27">
        <v>2277979</v>
      </c>
      <c r="BI145" s="27">
        <v>992945</v>
      </c>
      <c r="BJ145" s="29">
        <v>6</v>
      </c>
      <c r="BK145" s="29">
        <v>6.6</v>
      </c>
      <c r="BL145" s="29">
        <v>6.75</v>
      </c>
      <c r="BM145" s="116">
        <v>6</v>
      </c>
      <c r="BN145" s="139"/>
      <c r="BO145" s="127">
        <v>1150712.5</v>
      </c>
      <c r="BP145" s="139"/>
      <c r="BQ145" s="128">
        <f t="shared" si="271"/>
        <v>1498227.675</v>
      </c>
      <c r="BR145" s="114">
        <f t="shared" si="272"/>
        <v>9425.3850000000093</v>
      </c>
      <c r="BS145" s="114">
        <f t="shared" si="273"/>
        <v>15982.118055555555</v>
      </c>
      <c r="BT145" s="116">
        <v>34836.300000000003</v>
      </c>
      <c r="BU145" s="121">
        <v>100</v>
      </c>
      <c r="BV145" s="122">
        <f t="shared" si="274"/>
        <v>1632.847</v>
      </c>
      <c r="BW145" s="121">
        <f t="shared" si="275"/>
        <v>34836.300000000003</v>
      </c>
      <c r="BX145" s="120">
        <f t="shared" si="253"/>
        <v>3265694</v>
      </c>
      <c r="BY145" s="121">
        <v>0.354047</v>
      </c>
      <c r="BZ145" s="123">
        <v>1156210</v>
      </c>
    </row>
    <row r="146" spans="1:84" ht="20.100000000000001" customHeight="1">
      <c r="A146" s="23">
        <v>138</v>
      </c>
      <c r="B146" s="24">
        <v>81111</v>
      </c>
      <c r="C146" s="25" t="s">
        <v>259</v>
      </c>
      <c r="D146" s="26" t="s">
        <v>260</v>
      </c>
      <c r="E146" s="27"/>
      <c r="F146" s="27">
        <f t="shared" si="255"/>
        <v>0</v>
      </c>
      <c r="G146" s="27"/>
      <c r="H146" s="27"/>
      <c r="I146" s="27"/>
      <c r="J146" s="27">
        <f t="shared" si="256"/>
        <v>0</v>
      </c>
      <c r="K146" s="27"/>
      <c r="L146" s="27"/>
      <c r="M146" s="27">
        <v>1</v>
      </c>
      <c r="N146" s="27">
        <f t="shared" si="257"/>
        <v>2</v>
      </c>
      <c r="O146" s="27">
        <v>1</v>
      </c>
      <c r="P146" s="27">
        <v>1</v>
      </c>
      <c r="Q146" s="27"/>
      <c r="R146" s="27">
        <f t="shared" si="258"/>
        <v>0</v>
      </c>
      <c r="S146" s="27"/>
      <c r="T146" s="27"/>
      <c r="U146" s="27"/>
      <c r="V146" s="27">
        <f t="shared" si="259"/>
        <v>0</v>
      </c>
      <c r="W146" s="27"/>
      <c r="X146" s="27"/>
      <c r="Y146" s="27"/>
      <c r="Z146" s="27">
        <f t="shared" si="260"/>
        <v>0</v>
      </c>
      <c r="AA146" s="27"/>
      <c r="AB146" s="27"/>
      <c r="AC146" s="27"/>
      <c r="AD146" s="27">
        <f t="shared" si="261"/>
        <v>0</v>
      </c>
      <c r="AE146" s="27"/>
      <c r="AF146" s="27"/>
      <c r="AG146" s="27"/>
      <c r="AH146" s="27">
        <f t="shared" si="262"/>
        <v>0</v>
      </c>
      <c r="AI146" s="27"/>
      <c r="AJ146" s="27"/>
      <c r="AK146" s="27"/>
      <c r="AL146" s="27">
        <f t="shared" si="263"/>
        <v>0</v>
      </c>
      <c r="AM146" s="27"/>
      <c r="AN146" s="27"/>
      <c r="AO146" s="27"/>
      <c r="AP146" s="27">
        <f t="shared" si="264"/>
        <v>0</v>
      </c>
      <c r="AQ146" s="27"/>
      <c r="AR146" s="27"/>
      <c r="AS146" s="27"/>
      <c r="AT146" s="27">
        <f t="shared" si="265"/>
        <v>0</v>
      </c>
      <c r="AU146" s="27"/>
      <c r="AV146" s="27"/>
      <c r="AW146" s="27"/>
      <c r="AX146" s="27">
        <f t="shared" si="266"/>
        <v>0</v>
      </c>
      <c r="AY146" s="27"/>
      <c r="AZ146" s="27"/>
      <c r="BA146" s="27"/>
      <c r="BB146" s="27">
        <f t="shared" si="267"/>
        <v>0</v>
      </c>
      <c r="BC146" s="27">
        <f t="shared" si="276"/>
        <v>1</v>
      </c>
      <c r="BD146" s="27">
        <f t="shared" si="268"/>
        <v>2</v>
      </c>
      <c r="BE146" s="27">
        <f t="shared" si="269"/>
        <v>1</v>
      </c>
      <c r="BF146" s="53">
        <f t="shared" si="270"/>
        <v>1</v>
      </c>
      <c r="BG146" s="27">
        <v>259218.16</v>
      </c>
      <c r="BH146" s="27">
        <v>250630.05</v>
      </c>
      <c r="BI146" s="27">
        <v>165491</v>
      </c>
      <c r="BJ146" s="29">
        <v>0.92</v>
      </c>
      <c r="BK146" s="29">
        <v>1.18</v>
      </c>
      <c r="BL146" s="29">
        <v>1.18</v>
      </c>
      <c r="BM146" s="116">
        <v>1.1000000000000001</v>
      </c>
      <c r="BN146" s="139"/>
      <c r="BO146" s="127">
        <v>192496.25</v>
      </c>
      <c r="BP146" s="139"/>
      <c r="BQ146" s="128">
        <f t="shared" si="271"/>
        <v>250630.11750000002</v>
      </c>
      <c r="BR146" s="114">
        <f t="shared" si="272"/>
        <v>-8588.0424999999814</v>
      </c>
      <c r="BS146" s="114">
        <f t="shared" si="273"/>
        <v>14583.04924242424</v>
      </c>
      <c r="BT146" s="116">
        <v>34836.300000000003</v>
      </c>
      <c r="BU146" s="121">
        <v>100</v>
      </c>
      <c r="BV146" s="122">
        <f t="shared" si="274"/>
        <v>1088.5650000000001</v>
      </c>
      <c r="BW146" s="121">
        <f t="shared" si="275"/>
        <v>34836.300000000003</v>
      </c>
      <c r="BX146" s="120">
        <f t="shared" si="253"/>
        <v>598711</v>
      </c>
      <c r="BY146" s="121">
        <v>0.354047</v>
      </c>
      <c r="BZ146" s="123">
        <f t="shared" si="254"/>
        <v>211972</v>
      </c>
    </row>
    <row r="147" spans="1:84" ht="20.100000000000001" customHeight="1">
      <c r="A147" s="23">
        <v>139</v>
      </c>
      <c r="B147" s="24">
        <v>81112</v>
      </c>
      <c r="C147" s="25" t="s">
        <v>261</v>
      </c>
      <c r="D147" s="26" t="s">
        <v>261</v>
      </c>
      <c r="E147" s="27"/>
      <c r="F147" s="27">
        <f t="shared" si="255"/>
        <v>0</v>
      </c>
      <c r="G147" s="27"/>
      <c r="H147" s="27"/>
      <c r="I147" s="27"/>
      <c r="J147" s="27">
        <f t="shared" si="256"/>
        <v>0</v>
      </c>
      <c r="K147" s="27"/>
      <c r="L147" s="27"/>
      <c r="M147" s="27"/>
      <c r="N147" s="27">
        <f t="shared" si="257"/>
        <v>0</v>
      </c>
      <c r="O147" s="27"/>
      <c r="P147" s="27"/>
      <c r="Q147" s="27"/>
      <c r="R147" s="27">
        <f t="shared" si="258"/>
        <v>0</v>
      </c>
      <c r="S147" s="27"/>
      <c r="T147" s="27"/>
      <c r="U147" s="27"/>
      <c r="V147" s="27">
        <f t="shared" si="259"/>
        <v>0</v>
      </c>
      <c r="W147" s="27"/>
      <c r="X147" s="27"/>
      <c r="Y147" s="27"/>
      <c r="Z147" s="27">
        <f t="shared" si="260"/>
        <v>0</v>
      </c>
      <c r="AA147" s="27"/>
      <c r="AB147" s="27"/>
      <c r="AC147" s="27"/>
      <c r="AD147" s="27">
        <f t="shared" si="261"/>
        <v>0</v>
      </c>
      <c r="AE147" s="27"/>
      <c r="AF147" s="27"/>
      <c r="AG147" s="27"/>
      <c r="AH147" s="27">
        <f t="shared" si="262"/>
        <v>0</v>
      </c>
      <c r="AI147" s="27"/>
      <c r="AJ147" s="27"/>
      <c r="AK147" s="27">
        <v>1</v>
      </c>
      <c r="AL147" s="27">
        <f t="shared" si="263"/>
        <v>1</v>
      </c>
      <c r="AM147" s="27">
        <v>1</v>
      </c>
      <c r="AN147" s="27">
        <v>0.5</v>
      </c>
      <c r="AO147" s="27"/>
      <c r="AP147" s="27">
        <f t="shared" si="264"/>
        <v>0</v>
      </c>
      <c r="AQ147" s="27"/>
      <c r="AR147" s="27"/>
      <c r="AS147" s="27"/>
      <c r="AT147" s="27">
        <f t="shared" si="265"/>
        <v>0</v>
      </c>
      <c r="AU147" s="27"/>
      <c r="AV147" s="27"/>
      <c r="AW147" s="27"/>
      <c r="AX147" s="27">
        <f t="shared" si="266"/>
        <v>0</v>
      </c>
      <c r="AY147" s="27"/>
      <c r="AZ147" s="27"/>
      <c r="BA147" s="27"/>
      <c r="BB147" s="27">
        <f t="shared" si="267"/>
        <v>0</v>
      </c>
      <c r="BC147" s="27">
        <f t="shared" si="276"/>
        <v>1</v>
      </c>
      <c r="BD147" s="27">
        <f t="shared" si="268"/>
        <v>1</v>
      </c>
      <c r="BE147" s="27">
        <f t="shared" si="269"/>
        <v>1</v>
      </c>
      <c r="BF147" s="53">
        <f t="shared" si="270"/>
        <v>0.5</v>
      </c>
      <c r="BG147" s="27">
        <v>129370.44</v>
      </c>
      <c r="BH147" s="27">
        <v>189847</v>
      </c>
      <c r="BI147" s="27">
        <v>124118</v>
      </c>
      <c r="BJ147" s="29">
        <v>0.75</v>
      </c>
      <c r="BK147" s="29">
        <v>0.75</v>
      </c>
      <c r="BL147" s="29">
        <v>0.75</v>
      </c>
      <c r="BM147" s="116">
        <v>0.8</v>
      </c>
      <c r="BN147" s="139"/>
      <c r="BO147" s="127">
        <v>99362.75</v>
      </c>
      <c r="BP147" s="139"/>
      <c r="BQ147" s="128">
        <f t="shared" si="271"/>
        <v>129370.3005</v>
      </c>
      <c r="BR147" s="114">
        <f t="shared" si="272"/>
        <v>-0.13950000000477303</v>
      </c>
      <c r="BS147" s="114">
        <f t="shared" si="273"/>
        <v>10350.286458333334</v>
      </c>
      <c r="BT147" s="116">
        <v>34836.300000000003</v>
      </c>
      <c r="BU147" s="121">
        <v>100</v>
      </c>
      <c r="BV147" s="122">
        <f t="shared" si="274"/>
        <v>544.28200000000004</v>
      </c>
      <c r="BW147" s="121">
        <f t="shared" si="275"/>
        <v>34836.300000000003</v>
      </c>
      <c r="BX147" s="120">
        <f t="shared" si="253"/>
        <v>435426</v>
      </c>
      <c r="BY147" s="121">
        <v>0.354047</v>
      </c>
      <c r="BZ147" s="123">
        <f t="shared" si="254"/>
        <v>154161</v>
      </c>
    </row>
    <row r="148" spans="1:84" ht="20.100000000000001" customHeight="1">
      <c r="A148" s="23">
        <v>140</v>
      </c>
      <c r="B148" s="24">
        <v>81113</v>
      </c>
      <c r="C148" s="25" t="s">
        <v>262</v>
      </c>
      <c r="D148" s="26" t="s">
        <v>262</v>
      </c>
      <c r="E148" s="27"/>
      <c r="F148" s="27">
        <f t="shared" si="255"/>
        <v>0</v>
      </c>
      <c r="G148" s="27"/>
      <c r="H148" s="27"/>
      <c r="I148" s="27"/>
      <c r="J148" s="27">
        <f t="shared" si="256"/>
        <v>0</v>
      </c>
      <c r="K148" s="27"/>
      <c r="L148" s="27"/>
      <c r="M148" s="27"/>
      <c r="N148" s="27">
        <f t="shared" si="257"/>
        <v>0</v>
      </c>
      <c r="O148" s="27"/>
      <c r="P148" s="27"/>
      <c r="Q148" s="27"/>
      <c r="R148" s="27">
        <f t="shared" si="258"/>
        <v>0</v>
      </c>
      <c r="S148" s="27"/>
      <c r="T148" s="27"/>
      <c r="U148" s="27">
        <v>1</v>
      </c>
      <c r="V148" s="27">
        <f t="shared" si="259"/>
        <v>1</v>
      </c>
      <c r="W148" s="27">
        <v>1</v>
      </c>
      <c r="X148" s="27">
        <v>0.75</v>
      </c>
      <c r="Y148" s="27"/>
      <c r="Z148" s="27">
        <f t="shared" si="260"/>
        <v>0</v>
      </c>
      <c r="AA148" s="27"/>
      <c r="AB148" s="27"/>
      <c r="AC148" s="27"/>
      <c r="AD148" s="27">
        <f t="shared" si="261"/>
        <v>0</v>
      </c>
      <c r="AE148" s="27"/>
      <c r="AF148" s="27"/>
      <c r="AG148" s="27"/>
      <c r="AH148" s="27">
        <f t="shared" si="262"/>
        <v>0</v>
      </c>
      <c r="AI148" s="27"/>
      <c r="AJ148" s="27"/>
      <c r="AK148" s="27"/>
      <c r="AL148" s="27">
        <f t="shared" si="263"/>
        <v>0</v>
      </c>
      <c r="AM148" s="27"/>
      <c r="AN148" s="27"/>
      <c r="AO148" s="27"/>
      <c r="AP148" s="27">
        <f t="shared" si="264"/>
        <v>0</v>
      </c>
      <c r="AQ148" s="27"/>
      <c r="AR148" s="27"/>
      <c r="AS148" s="27"/>
      <c r="AT148" s="27">
        <f t="shared" si="265"/>
        <v>0</v>
      </c>
      <c r="AU148" s="27"/>
      <c r="AV148" s="27"/>
      <c r="AW148" s="27"/>
      <c r="AX148" s="27">
        <f t="shared" si="266"/>
        <v>0</v>
      </c>
      <c r="AY148" s="27"/>
      <c r="AZ148" s="27"/>
      <c r="BA148" s="27"/>
      <c r="BB148" s="27">
        <f t="shared" si="267"/>
        <v>0</v>
      </c>
      <c r="BC148" s="27">
        <f t="shared" si="276"/>
        <v>1</v>
      </c>
      <c r="BD148" s="27">
        <f t="shared" si="268"/>
        <v>1</v>
      </c>
      <c r="BE148" s="27">
        <f t="shared" si="269"/>
        <v>1</v>
      </c>
      <c r="BF148" s="53">
        <f t="shared" si="270"/>
        <v>0.75</v>
      </c>
      <c r="BG148" s="27">
        <v>256155.91</v>
      </c>
      <c r="BH148" s="27">
        <v>265797</v>
      </c>
      <c r="BI148" s="27">
        <v>165491</v>
      </c>
      <c r="BJ148" s="29">
        <v>1</v>
      </c>
      <c r="BK148" s="29">
        <v>0.75</v>
      </c>
      <c r="BL148" s="29">
        <v>0.75</v>
      </c>
      <c r="BM148" s="116">
        <v>0.8</v>
      </c>
      <c r="BN148" s="139"/>
      <c r="BO148" s="127">
        <v>196740.2</v>
      </c>
      <c r="BP148" s="139"/>
      <c r="BQ148" s="128">
        <f t="shared" si="271"/>
        <v>256155.74040000001</v>
      </c>
      <c r="BR148" s="114">
        <f t="shared" si="272"/>
        <v>-0.1695999999938067</v>
      </c>
      <c r="BS148" s="114">
        <f t="shared" si="273"/>
        <v>20493.770833333332</v>
      </c>
      <c r="BT148" s="116">
        <v>34836.300000000003</v>
      </c>
      <c r="BU148" s="121">
        <v>100</v>
      </c>
      <c r="BV148" s="122">
        <f t="shared" si="274"/>
        <v>544.28200000000004</v>
      </c>
      <c r="BW148" s="121">
        <f t="shared" si="275"/>
        <v>34836.300000000003</v>
      </c>
      <c r="BX148" s="120">
        <f t="shared" si="253"/>
        <v>435426</v>
      </c>
      <c r="BY148" s="121">
        <v>0.354047</v>
      </c>
      <c r="BZ148" s="123">
        <f t="shared" si="254"/>
        <v>154161</v>
      </c>
    </row>
    <row r="149" spans="1:84" ht="20.100000000000001" customHeight="1">
      <c r="A149" s="23">
        <v>141</v>
      </c>
      <c r="B149" s="24">
        <v>81114</v>
      </c>
      <c r="C149" s="25" t="s">
        <v>263</v>
      </c>
      <c r="D149" s="26" t="s">
        <v>263</v>
      </c>
      <c r="E149" s="27">
        <v>1</v>
      </c>
      <c r="F149" s="27">
        <f t="shared" si="255"/>
        <v>3</v>
      </c>
      <c r="G149" s="27">
        <v>1</v>
      </c>
      <c r="H149" s="27">
        <v>2.5</v>
      </c>
      <c r="I149" s="27"/>
      <c r="J149" s="27">
        <f t="shared" si="256"/>
        <v>0</v>
      </c>
      <c r="K149" s="27"/>
      <c r="L149" s="27"/>
      <c r="M149" s="27"/>
      <c r="N149" s="27">
        <f t="shared" si="257"/>
        <v>0</v>
      </c>
      <c r="O149" s="27"/>
      <c r="P149" s="27"/>
      <c r="Q149" s="27"/>
      <c r="R149" s="27">
        <f t="shared" si="258"/>
        <v>0</v>
      </c>
      <c r="S149" s="27"/>
      <c r="T149" s="27"/>
      <c r="U149" s="27"/>
      <c r="V149" s="27">
        <f t="shared" si="259"/>
        <v>0</v>
      </c>
      <c r="W149" s="27"/>
      <c r="X149" s="27"/>
      <c r="Y149" s="27">
        <v>1</v>
      </c>
      <c r="Z149" s="27">
        <f t="shared" si="260"/>
        <v>1</v>
      </c>
      <c r="AA149" s="27">
        <v>1</v>
      </c>
      <c r="AB149" s="27">
        <v>0.75</v>
      </c>
      <c r="AC149" s="27"/>
      <c r="AD149" s="27">
        <f t="shared" si="261"/>
        <v>0</v>
      </c>
      <c r="AE149" s="27"/>
      <c r="AF149" s="27"/>
      <c r="AG149" s="27"/>
      <c r="AH149" s="27">
        <f t="shared" si="262"/>
        <v>0</v>
      </c>
      <c r="AI149" s="27"/>
      <c r="AJ149" s="27"/>
      <c r="AK149" s="27"/>
      <c r="AL149" s="27">
        <f t="shared" si="263"/>
        <v>0</v>
      </c>
      <c r="AM149" s="27"/>
      <c r="AN149" s="27"/>
      <c r="AO149" s="27">
        <v>2</v>
      </c>
      <c r="AP149" s="27">
        <f t="shared" si="264"/>
        <v>2</v>
      </c>
      <c r="AQ149" s="27">
        <v>2</v>
      </c>
      <c r="AR149" s="27">
        <v>1.5</v>
      </c>
      <c r="AS149" s="27"/>
      <c r="AT149" s="27">
        <f t="shared" si="265"/>
        <v>0</v>
      </c>
      <c r="AU149" s="27"/>
      <c r="AV149" s="27"/>
      <c r="AW149" s="27"/>
      <c r="AX149" s="27">
        <f t="shared" si="266"/>
        <v>0</v>
      </c>
      <c r="AY149" s="27"/>
      <c r="AZ149" s="27"/>
      <c r="BA149" s="27"/>
      <c r="BB149" s="27">
        <f t="shared" si="267"/>
        <v>0</v>
      </c>
      <c r="BC149" s="27">
        <f t="shared" si="276"/>
        <v>1</v>
      </c>
      <c r="BD149" s="27">
        <f t="shared" si="268"/>
        <v>6</v>
      </c>
      <c r="BE149" s="27">
        <f t="shared" si="269"/>
        <v>1</v>
      </c>
      <c r="BF149" s="53">
        <f t="shared" si="270"/>
        <v>4.75</v>
      </c>
      <c r="BG149" s="27">
        <v>1122001.55</v>
      </c>
      <c r="BH149" s="27">
        <v>1803700</v>
      </c>
      <c r="BI149" s="27">
        <v>910199</v>
      </c>
      <c r="BJ149" s="29">
        <v>5.5</v>
      </c>
      <c r="BK149" s="29">
        <v>5.5</v>
      </c>
      <c r="BL149" s="29">
        <v>5.5</v>
      </c>
      <c r="BM149" s="116">
        <v>5.5</v>
      </c>
      <c r="BN149" s="139"/>
      <c r="BO149" s="127">
        <v>866268</v>
      </c>
      <c r="BP149" s="139"/>
      <c r="BQ149" s="128">
        <f t="shared" si="271"/>
        <v>1127880.936</v>
      </c>
      <c r="BR149" s="114">
        <f t="shared" si="272"/>
        <v>5879.3859999999404</v>
      </c>
      <c r="BS149" s="114">
        <f t="shared" si="273"/>
        <v>13125.272727272728</v>
      </c>
      <c r="BT149" s="116">
        <v>34836.300000000003</v>
      </c>
      <c r="BU149" s="121">
        <v>100</v>
      </c>
      <c r="BV149" s="122">
        <f t="shared" si="274"/>
        <v>3265.694</v>
      </c>
      <c r="BW149" s="121">
        <f t="shared" si="275"/>
        <v>34836.300000000003</v>
      </c>
      <c r="BX149" s="120">
        <f t="shared" si="253"/>
        <v>2993553</v>
      </c>
      <c r="BY149" s="121">
        <v>0.354047</v>
      </c>
      <c r="BZ149" s="123">
        <f t="shared" si="254"/>
        <v>1059858</v>
      </c>
    </row>
    <row r="150" spans="1:84" ht="20.100000000000001" customHeight="1">
      <c r="A150" s="23">
        <v>142</v>
      </c>
      <c r="B150" s="24">
        <v>81115</v>
      </c>
      <c r="C150" s="25" t="s">
        <v>264</v>
      </c>
      <c r="D150" s="26" t="s">
        <v>264</v>
      </c>
      <c r="E150" s="27"/>
      <c r="F150" s="27">
        <f t="shared" si="255"/>
        <v>0</v>
      </c>
      <c r="G150" s="27"/>
      <c r="H150" s="27"/>
      <c r="I150" s="27"/>
      <c r="J150" s="27">
        <f t="shared" si="256"/>
        <v>0</v>
      </c>
      <c r="K150" s="27"/>
      <c r="L150" s="27"/>
      <c r="M150" s="27">
        <v>1</v>
      </c>
      <c r="N150" s="27">
        <f t="shared" si="257"/>
        <v>2</v>
      </c>
      <c r="O150" s="27">
        <v>1</v>
      </c>
      <c r="P150" s="27">
        <v>0.75</v>
      </c>
      <c r="Q150" s="27"/>
      <c r="R150" s="27">
        <f t="shared" si="258"/>
        <v>0</v>
      </c>
      <c r="S150" s="27"/>
      <c r="T150" s="27"/>
      <c r="U150" s="27"/>
      <c r="V150" s="27">
        <f t="shared" si="259"/>
        <v>0</v>
      </c>
      <c r="W150" s="27"/>
      <c r="X150" s="27"/>
      <c r="Y150" s="27"/>
      <c r="Z150" s="27">
        <f t="shared" si="260"/>
        <v>0</v>
      </c>
      <c r="AA150" s="27"/>
      <c r="AB150" s="27"/>
      <c r="AC150" s="27"/>
      <c r="AD150" s="27">
        <f t="shared" si="261"/>
        <v>0</v>
      </c>
      <c r="AE150" s="27"/>
      <c r="AF150" s="27"/>
      <c r="AG150" s="27"/>
      <c r="AH150" s="27">
        <f t="shared" si="262"/>
        <v>0</v>
      </c>
      <c r="AI150" s="27"/>
      <c r="AJ150" s="27"/>
      <c r="AK150" s="27"/>
      <c r="AL150" s="27">
        <f t="shared" si="263"/>
        <v>0</v>
      </c>
      <c r="AM150" s="27"/>
      <c r="AN150" s="27"/>
      <c r="AO150" s="27">
        <v>1</v>
      </c>
      <c r="AP150" s="27">
        <f t="shared" si="264"/>
        <v>1</v>
      </c>
      <c r="AQ150" s="27">
        <v>1</v>
      </c>
      <c r="AR150" s="27">
        <v>0.25</v>
      </c>
      <c r="AS150" s="27"/>
      <c r="AT150" s="27">
        <f t="shared" si="265"/>
        <v>0</v>
      </c>
      <c r="AU150" s="27"/>
      <c r="AV150" s="27"/>
      <c r="AW150" s="27"/>
      <c r="AX150" s="27">
        <f t="shared" si="266"/>
        <v>0</v>
      </c>
      <c r="AY150" s="27"/>
      <c r="AZ150" s="27"/>
      <c r="BA150" s="27"/>
      <c r="BB150" s="27">
        <f t="shared" si="267"/>
        <v>0</v>
      </c>
      <c r="BC150" s="27">
        <f t="shared" si="276"/>
        <v>1</v>
      </c>
      <c r="BD150" s="27">
        <f t="shared" si="268"/>
        <v>3</v>
      </c>
      <c r="BE150" s="27">
        <f t="shared" si="269"/>
        <v>1</v>
      </c>
      <c r="BF150" s="53">
        <f t="shared" si="270"/>
        <v>1</v>
      </c>
      <c r="BG150" s="27">
        <v>346884.41</v>
      </c>
      <c r="BH150" s="27">
        <v>345000</v>
      </c>
      <c r="BI150" s="27">
        <v>248236</v>
      </c>
      <c r="BJ150" s="29">
        <v>1.3</v>
      </c>
      <c r="BK150" s="29">
        <v>1.9</v>
      </c>
      <c r="BL150" s="29">
        <v>2</v>
      </c>
      <c r="BM150" s="116">
        <v>1.3</v>
      </c>
      <c r="BN150" s="139"/>
      <c r="BO150" s="127">
        <v>266471.62</v>
      </c>
      <c r="BP150" s="139"/>
      <c r="BQ150" s="128">
        <f t="shared" si="271"/>
        <v>346946.04924000002</v>
      </c>
      <c r="BR150" s="114">
        <f t="shared" si="272"/>
        <v>61.639240000047721</v>
      </c>
      <c r="BS150" s="114">
        <f t="shared" si="273"/>
        <v>17081.514102564102</v>
      </c>
      <c r="BT150" s="116">
        <v>34836.300000000003</v>
      </c>
      <c r="BU150" s="121">
        <v>100</v>
      </c>
      <c r="BV150" s="122">
        <f t="shared" si="274"/>
        <v>1632.847</v>
      </c>
      <c r="BW150" s="121">
        <f t="shared" si="275"/>
        <v>34836.300000000003</v>
      </c>
      <c r="BX150" s="120">
        <f t="shared" si="253"/>
        <v>707567</v>
      </c>
      <c r="BY150" s="121">
        <v>0.354047</v>
      </c>
      <c r="BZ150" s="123">
        <f t="shared" si="254"/>
        <v>250512</v>
      </c>
    </row>
    <row r="151" spans="1:84" ht="20.100000000000001" customHeight="1">
      <c r="A151" s="23">
        <v>143</v>
      </c>
      <c r="B151" s="24">
        <v>81116</v>
      </c>
      <c r="C151" s="25" t="s">
        <v>185</v>
      </c>
      <c r="D151" s="26" t="s">
        <v>185</v>
      </c>
      <c r="E151" s="27"/>
      <c r="F151" s="27">
        <f t="shared" si="255"/>
        <v>0</v>
      </c>
      <c r="G151" s="27"/>
      <c r="H151" s="27"/>
      <c r="I151" s="27"/>
      <c r="J151" s="27">
        <f t="shared" si="256"/>
        <v>0</v>
      </c>
      <c r="K151" s="27"/>
      <c r="L151" s="27"/>
      <c r="M151" s="27">
        <v>1</v>
      </c>
      <c r="N151" s="27">
        <f t="shared" si="257"/>
        <v>2</v>
      </c>
      <c r="O151" s="27">
        <v>1</v>
      </c>
      <c r="P151" s="27">
        <v>1.5</v>
      </c>
      <c r="Q151" s="27"/>
      <c r="R151" s="27">
        <f t="shared" si="258"/>
        <v>0</v>
      </c>
      <c r="S151" s="27"/>
      <c r="T151" s="27"/>
      <c r="U151" s="27"/>
      <c r="V151" s="27">
        <f t="shared" si="259"/>
        <v>0</v>
      </c>
      <c r="W151" s="27"/>
      <c r="X151" s="27"/>
      <c r="Y151" s="27"/>
      <c r="Z151" s="27">
        <f t="shared" si="260"/>
        <v>0</v>
      </c>
      <c r="AA151" s="27"/>
      <c r="AB151" s="27"/>
      <c r="AC151" s="27"/>
      <c r="AD151" s="27">
        <f t="shared" si="261"/>
        <v>0</v>
      </c>
      <c r="AE151" s="27"/>
      <c r="AF151" s="27"/>
      <c r="AG151" s="27"/>
      <c r="AH151" s="27">
        <f t="shared" si="262"/>
        <v>0</v>
      </c>
      <c r="AI151" s="27"/>
      <c r="AJ151" s="27"/>
      <c r="AK151" s="27"/>
      <c r="AL151" s="27">
        <f t="shared" si="263"/>
        <v>0</v>
      </c>
      <c r="AM151" s="27"/>
      <c r="AN151" s="27"/>
      <c r="AO151" s="27"/>
      <c r="AP151" s="27">
        <f t="shared" si="264"/>
        <v>0</v>
      </c>
      <c r="AQ151" s="27"/>
      <c r="AR151" s="27"/>
      <c r="AS151" s="27"/>
      <c r="AT151" s="27">
        <f t="shared" si="265"/>
        <v>0</v>
      </c>
      <c r="AU151" s="27"/>
      <c r="AV151" s="27"/>
      <c r="AW151" s="27"/>
      <c r="AX151" s="27">
        <f t="shared" si="266"/>
        <v>0</v>
      </c>
      <c r="AY151" s="27"/>
      <c r="AZ151" s="27"/>
      <c r="BA151" s="27"/>
      <c r="BB151" s="27">
        <f t="shared" si="267"/>
        <v>0</v>
      </c>
      <c r="BC151" s="27">
        <f t="shared" si="276"/>
        <v>1</v>
      </c>
      <c r="BD151" s="27">
        <f t="shared" si="268"/>
        <v>2</v>
      </c>
      <c r="BE151" s="27">
        <f t="shared" si="269"/>
        <v>1</v>
      </c>
      <c r="BF151" s="53">
        <f t="shared" si="270"/>
        <v>1.5</v>
      </c>
      <c r="BG151" s="27">
        <v>394894.61</v>
      </c>
      <c r="BH151" s="27">
        <v>596566</v>
      </c>
      <c r="BI151" s="27">
        <v>248236</v>
      </c>
      <c r="BJ151" s="29">
        <v>1.5</v>
      </c>
      <c r="BK151" s="29">
        <v>1.5</v>
      </c>
      <c r="BL151" s="29">
        <v>1.5</v>
      </c>
      <c r="BM151" s="116">
        <v>1.3</v>
      </c>
      <c r="BN151" s="127">
        <v>0</v>
      </c>
      <c r="BO151" s="127">
        <v>304998.21000000002</v>
      </c>
      <c r="BP151" s="127">
        <v>0</v>
      </c>
      <c r="BQ151" s="128">
        <f t="shared" si="271"/>
        <v>397107.66942000005</v>
      </c>
      <c r="BR151" s="114">
        <f t="shared" si="272"/>
        <v>2213.0594200000633</v>
      </c>
      <c r="BS151" s="114">
        <f t="shared" si="273"/>
        <v>19551.167307692307</v>
      </c>
      <c r="BT151" s="116">
        <v>34836.300000000003</v>
      </c>
      <c r="BU151" s="121">
        <v>100</v>
      </c>
      <c r="BV151" s="122">
        <f t="shared" si="274"/>
        <v>1088.5650000000001</v>
      </c>
      <c r="BW151" s="121">
        <f t="shared" si="275"/>
        <v>34836.300000000003</v>
      </c>
      <c r="BX151" s="120">
        <f t="shared" si="253"/>
        <v>707567</v>
      </c>
      <c r="BY151" s="121">
        <v>0.354047</v>
      </c>
      <c r="BZ151" s="123">
        <f t="shared" si="254"/>
        <v>250512</v>
      </c>
    </row>
    <row r="152" spans="1:84" ht="17.25" customHeight="1">
      <c r="A152" s="23">
        <v>144</v>
      </c>
      <c r="B152" s="24">
        <v>81117</v>
      </c>
      <c r="C152" s="25" t="s">
        <v>265</v>
      </c>
      <c r="D152" s="26" t="s">
        <v>265</v>
      </c>
      <c r="E152" s="27"/>
      <c r="F152" s="27">
        <f t="shared" si="255"/>
        <v>0</v>
      </c>
      <c r="G152" s="27"/>
      <c r="H152" s="27"/>
      <c r="I152" s="27"/>
      <c r="J152" s="27">
        <f t="shared" si="256"/>
        <v>0</v>
      </c>
      <c r="K152" s="27"/>
      <c r="L152" s="27"/>
      <c r="M152" s="27">
        <v>1</v>
      </c>
      <c r="N152" s="27">
        <f t="shared" si="257"/>
        <v>2</v>
      </c>
      <c r="O152" s="27">
        <v>1</v>
      </c>
      <c r="P152" s="27">
        <v>1.5</v>
      </c>
      <c r="Q152" s="27"/>
      <c r="R152" s="27">
        <f t="shared" si="258"/>
        <v>0</v>
      </c>
      <c r="S152" s="27"/>
      <c r="T152" s="27"/>
      <c r="U152" s="27"/>
      <c r="V152" s="27">
        <f t="shared" si="259"/>
        <v>0</v>
      </c>
      <c r="W152" s="27"/>
      <c r="X152" s="27"/>
      <c r="Y152" s="27"/>
      <c r="Z152" s="27">
        <f t="shared" si="260"/>
        <v>0</v>
      </c>
      <c r="AA152" s="27"/>
      <c r="AB152" s="27"/>
      <c r="AC152" s="27"/>
      <c r="AD152" s="27">
        <f t="shared" si="261"/>
        <v>0</v>
      </c>
      <c r="AE152" s="27"/>
      <c r="AF152" s="27"/>
      <c r="AG152" s="27"/>
      <c r="AH152" s="27">
        <f t="shared" si="262"/>
        <v>0</v>
      </c>
      <c r="AI152" s="27"/>
      <c r="AJ152" s="27"/>
      <c r="AK152" s="27"/>
      <c r="AL152" s="27">
        <f t="shared" si="263"/>
        <v>0</v>
      </c>
      <c r="AM152" s="27"/>
      <c r="AN152" s="27"/>
      <c r="AO152" s="27"/>
      <c r="AP152" s="27">
        <f t="shared" si="264"/>
        <v>0</v>
      </c>
      <c r="AQ152" s="27"/>
      <c r="AR152" s="27"/>
      <c r="AS152" s="27"/>
      <c r="AT152" s="27">
        <f t="shared" si="265"/>
        <v>0</v>
      </c>
      <c r="AU152" s="27"/>
      <c r="AV152" s="27"/>
      <c r="AW152" s="27"/>
      <c r="AX152" s="27">
        <f t="shared" si="266"/>
        <v>0</v>
      </c>
      <c r="AY152" s="27"/>
      <c r="AZ152" s="27"/>
      <c r="BA152" s="27"/>
      <c r="BB152" s="27">
        <f t="shared" si="267"/>
        <v>0</v>
      </c>
      <c r="BC152" s="27">
        <f t="shared" si="276"/>
        <v>1</v>
      </c>
      <c r="BD152" s="27">
        <f t="shared" si="268"/>
        <v>2</v>
      </c>
      <c r="BE152" s="27">
        <f t="shared" si="269"/>
        <v>1</v>
      </c>
      <c r="BF152" s="53">
        <f t="shared" si="270"/>
        <v>1.5</v>
      </c>
      <c r="BG152" s="27">
        <v>504545.73</v>
      </c>
      <c r="BH152" s="27">
        <v>357700</v>
      </c>
      <c r="BI152" s="27">
        <v>248236</v>
      </c>
      <c r="BJ152" s="29">
        <v>1.5</v>
      </c>
      <c r="BK152" s="29">
        <v>1.5</v>
      </c>
      <c r="BL152" s="29">
        <v>1.5</v>
      </c>
      <c r="BM152" s="116">
        <v>1.5</v>
      </c>
      <c r="BN152" s="131"/>
      <c r="BO152" s="127">
        <v>387054.48</v>
      </c>
      <c r="BP152" s="139"/>
      <c r="BQ152" s="128">
        <f t="shared" si="271"/>
        <v>503944.93296000001</v>
      </c>
      <c r="BR152" s="114">
        <f t="shared" si="272"/>
        <v>-600.79703999997582</v>
      </c>
      <c r="BS152" s="114">
        <f t="shared" si="273"/>
        <v>21503.026666666665</v>
      </c>
      <c r="BT152" s="116">
        <v>34836.300000000003</v>
      </c>
      <c r="BU152" s="121">
        <v>100</v>
      </c>
      <c r="BV152" s="122">
        <f t="shared" si="274"/>
        <v>1088.5650000000001</v>
      </c>
      <c r="BW152" s="121">
        <f t="shared" si="275"/>
        <v>34836.300000000003</v>
      </c>
      <c r="BX152" s="120">
        <f t="shared" si="253"/>
        <v>816424</v>
      </c>
      <c r="BY152" s="121">
        <v>0.354047</v>
      </c>
      <c r="BZ152" s="123">
        <f t="shared" si="254"/>
        <v>289052</v>
      </c>
    </row>
    <row r="153" spans="1:84" ht="16.5" hidden="1" customHeight="1">
      <c r="A153" s="23">
        <v>145</v>
      </c>
      <c r="B153" s="24">
        <v>81118</v>
      </c>
      <c r="C153" s="25"/>
      <c r="D153" s="26" t="s">
        <v>266</v>
      </c>
      <c r="E153" s="27"/>
      <c r="F153" s="27">
        <f t="shared" si="255"/>
        <v>0</v>
      </c>
      <c r="G153" s="27"/>
      <c r="H153" s="27"/>
      <c r="I153" s="27"/>
      <c r="J153" s="27">
        <f t="shared" si="256"/>
        <v>0</v>
      </c>
      <c r="K153" s="27"/>
      <c r="L153" s="27"/>
      <c r="M153" s="27"/>
      <c r="N153" s="27">
        <f t="shared" si="257"/>
        <v>0</v>
      </c>
      <c r="O153" s="27"/>
      <c r="P153" s="27"/>
      <c r="Q153" s="27"/>
      <c r="R153" s="27">
        <f t="shared" si="258"/>
        <v>0</v>
      </c>
      <c r="S153" s="27"/>
      <c r="T153" s="27"/>
      <c r="U153" s="27"/>
      <c r="V153" s="27">
        <f t="shared" si="259"/>
        <v>0</v>
      </c>
      <c r="W153" s="27"/>
      <c r="X153" s="27"/>
      <c r="Y153" s="27"/>
      <c r="Z153" s="27">
        <f t="shared" si="260"/>
        <v>0</v>
      </c>
      <c r="AA153" s="27"/>
      <c r="AB153" s="27"/>
      <c r="AC153" s="27"/>
      <c r="AD153" s="27">
        <f t="shared" si="261"/>
        <v>0</v>
      </c>
      <c r="AE153" s="27"/>
      <c r="AF153" s="27"/>
      <c r="AG153" s="27"/>
      <c r="AH153" s="27">
        <f t="shared" si="262"/>
        <v>0</v>
      </c>
      <c r="AI153" s="27"/>
      <c r="AJ153" s="27"/>
      <c r="AK153" s="27"/>
      <c r="AL153" s="27">
        <f t="shared" si="263"/>
        <v>0</v>
      </c>
      <c r="AM153" s="27"/>
      <c r="AN153" s="27"/>
      <c r="AO153" s="27"/>
      <c r="AP153" s="27">
        <f t="shared" si="264"/>
        <v>0</v>
      </c>
      <c r="AQ153" s="27"/>
      <c r="AR153" s="27"/>
      <c r="AS153" s="27"/>
      <c r="AT153" s="27">
        <f t="shared" si="265"/>
        <v>0</v>
      </c>
      <c r="AU153" s="27"/>
      <c r="AV153" s="27"/>
      <c r="AW153" s="27"/>
      <c r="AX153" s="27">
        <f t="shared" si="266"/>
        <v>0</v>
      </c>
      <c r="AY153" s="27"/>
      <c r="AZ153" s="27"/>
      <c r="BA153" s="27"/>
      <c r="BB153" s="27">
        <f t="shared" si="267"/>
        <v>0</v>
      </c>
      <c r="BC153" s="27">
        <f t="shared" si="276"/>
        <v>0</v>
      </c>
      <c r="BD153" s="27">
        <f t="shared" si="268"/>
        <v>0</v>
      </c>
      <c r="BE153" s="27">
        <f t="shared" si="269"/>
        <v>0</v>
      </c>
      <c r="BF153" s="53">
        <f t="shared" si="270"/>
        <v>0</v>
      </c>
      <c r="BG153" s="27"/>
      <c r="BH153" s="27"/>
      <c r="BI153" s="27"/>
      <c r="BJ153" s="57" t="s">
        <v>49</v>
      </c>
      <c r="BK153" s="59"/>
      <c r="BL153" s="54" t="s">
        <v>49</v>
      </c>
      <c r="BM153" s="139"/>
      <c r="BN153" s="139"/>
      <c r="BO153" s="139"/>
      <c r="BP153" s="139"/>
      <c r="BQ153" s="128">
        <f t="shared" si="271"/>
        <v>0</v>
      </c>
      <c r="BR153" s="114">
        <f t="shared" si="272"/>
        <v>0</v>
      </c>
      <c r="BS153" s="114"/>
      <c r="BT153" s="138">
        <v>34836.300000000003</v>
      </c>
      <c r="BU153" s="113">
        <v>100</v>
      </c>
      <c r="BV153" s="129">
        <f t="shared" si="274"/>
        <v>0</v>
      </c>
      <c r="BW153" s="113">
        <f t="shared" si="275"/>
        <v>34836.300000000003</v>
      </c>
      <c r="BX153" s="114">
        <f t="shared" si="253"/>
        <v>0</v>
      </c>
      <c r="BY153" s="121">
        <v>0.354047</v>
      </c>
      <c r="BZ153" s="130">
        <f t="shared" ref="BZ153" si="277">ROUND(BX153*$BZ$2,0)</f>
        <v>0</v>
      </c>
    </row>
    <row r="154" spans="1:84" s="22" customFormat="1" ht="16.5" customHeight="1">
      <c r="A154" s="16"/>
      <c r="B154" s="17"/>
      <c r="C154" s="32" t="s">
        <v>267</v>
      </c>
      <c r="D154" s="33" t="s">
        <v>267</v>
      </c>
      <c r="E154" s="20">
        <f t="shared" ref="E154:AJ154" si="278">SUM(E156:E162)</f>
        <v>0</v>
      </c>
      <c r="F154" s="20">
        <f t="shared" si="278"/>
        <v>0</v>
      </c>
      <c r="G154" s="20">
        <f t="shared" si="278"/>
        <v>0</v>
      </c>
      <c r="H154" s="20">
        <f t="shared" si="278"/>
        <v>0</v>
      </c>
      <c r="I154" s="20">
        <f t="shared" si="278"/>
        <v>1</v>
      </c>
      <c r="J154" s="20">
        <f t="shared" si="278"/>
        <v>3</v>
      </c>
      <c r="K154" s="20">
        <f t="shared" si="278"/>
        <v>1</v>
      </c>
      <c r="L154" s="20">
        <f t="shared" si="278"/>
        <v>2.5</v>
      </c>
      <c r="M154" s="20">
        <f t="shared" si="278"/>
        <v>9</v>
      </c>
      <c r="N154" s="20">
        <f t="shared" si="278"/>
        <v>18</v>
      </c>
      <c r="O154" s="20">
        <f t="shared" si="278"/>
        <v>9</v>
      </c>
      <c r="P154" s="20">
        <f t="shared" si="278"/>
        <v>7.6</v>
      </c>
      <c r="Q154" s="20">
        <f t="shared" si="278"/>
        <v>0</v>
      </c>
      <c r="R154" s="20">
        <f t="shared" si="278"/>
        <v>0</v>
      </c>
      <c r="S154" s="20">
        <f t="shared" si="278"/>
        <v>0</v>
      </c>
      <c r="T154" s="20">
        <f t="shared" si="278"/>
        <v>0</v>
      </c>
      <c r="U154" s="20">
        <f t="shared" si="278"/>
        <v>0</v>
      </c>
      <c r="V154" s="20">
        <f t="shared" si="278"/>
        <v>0</v>
      </c>
      <c r="W154" s="20">
        <f t="shared" si="278"/>
        <v>0</v>
      </c>
      <c r="X154" s="20">
        <f t="shared" si="278"/>
        <v>0</v>
      </c>
      <c r="Y154" s="20">
        <f t="shared" si="278"/>
        <v>0</v>
      </c>
      <c r="Z154" s="20">
        <f t="shared" si="278"/>
        <v>0</v>
      </c>
      <c r="AA154" s="20">
        <f t="shared" si="278"/>
        <v>0</v>
      </c>
      <c r="AB154" s="20">
        <f t="shared" si="278"/>
        <v>0</v>
      </c>
      <c r="AC154" s="20">
        <f t="shared" si="278"/>
        <v>1</v>
      </c>
      <c r="AD154" s="20">
        <f t="shared" si="278"/>
        <v>1</v>
      </c>
      <c r="AE154" s="20">
        <f t="shared" si="278"/>
        <v>1</v>
      </c>
      <c r="AF154" s="20">
        <f t="shared" si="278"/>
        <v>1.5</v>
      </c>
      <c r="AG154" s="20">
        <f t="shared" si="278"/>
        <v>0</v>
      </c>
      <c r="AH154" s="20">
        <f t="shared" si="278"/>
        <v>0</v>
      </c>
      <c r="AI154" s="20">
        <f t="shared" si="278"/>
        <v>0</v>
      </c>
      <c r="AJ154" s="20">
        <f t="shared" si="278"/>
        <v>0</v>
      </c>
      <c r="AK154" s="20">
        <f t="shared" ref="AK154:BR154" si="279">SUM(AK156:AK162)</f>
        <v>1</v>
      </c>
      <c r="AL154" s="20">
        <f t="shared" si="279"/>
        <v>1</v>
      </c>
      <c r="AM154" s="20">
        <f t="shared" si="279"/>
        <v>1</v>
      </c>
      <c r="AN154" s="20">
        <f t="shared" si="279"/>
        <v>1</v>
      </c>
      <c r="AO154" s="20">
        <f t="shared" si="279"/>
        <v>0</v>
      </c>
      <c r="AP154" s="20">
        <f t="shared" si="279"/>
        <v>0</v>
      </c>
      <c r="AQ154" s="20">
        <f t="shared" si="279"/>
        <v>0</v>
      </c>
      <c r="AR154" s="20">
        <f t="shared" si="279"/>
        <v>0</v>
      </c>
      <c r="AS154" s="20">
        <f t="shared" si="279"/>
        <v>0</v>
      </c>
      <c r="AT154" s="20">
        <f t="shared" si="279"/>
        <v>0</v>
      </c>
      <c r="AU154" s="20">
        <f t="shared" si="279"/>
        <v>0</v>
      </c>
      <c r="AV154" s="20">
        <f t="shared" si="279"/>
        <v>0</v>
      </c>
      <c r="AW154" s="20">
        <f t="shared" si="279"/>
        <v>1</v>
      </c>
      <c r="AX154" s="20">
        <f t="shared" si="279"/>
        <v>1</v>
      </c>
      <c r="AY154" s="20">
        <f t="shared" si="279"/>
        <v>1</v>
      </c>
      <c r="AZ154" s="20">
        <f t="shared" si="279"/>
        <v>3.5</v>
      </c>
      <c r="BA154" s="20">
        <f t="shared" si="279"/>
        <v>0</v>
      </c>
      <c r="BB154" s="20">
        <f t="shared" si="279"/>
        <v>0</v>
      </c>
      <c r="BC154" s="20">
        <f t="shared" si="279"/>
        <v>13</v>
      </c>
      <c r="BD154" s="20">
        <f t="shared" si="279"/>
        <v>24</v>
      </c>
      <c r="BE154" s="20">
        <f t="shared" si="279"/>
        <v>13</v>
      </c>
      <c r="BF154" s="20">
        <f t="shared" si="279"/>
        <v>16.100000000000001</v>
      </c>
      <c r="BG154" s="20">
        <f t="shared" si="279"/>
        <v>4066198.1</v>
      </c>
      <c r="BH154" s="20">
        <f t="shared" si="279"/>
        <v>4361991</v>
      </c>
      <c r="BI154" s="20">
        <f t="shared" si="279"/>
        <v>2060360</v>
      </c>
      <c r="BJ154" s="20">
        <f t="shared" si="279"/>
        <v>12.3</v>
      </c>
      <c r="BK154" s="20">
        <f t="shared" si="279"/>
        <v>12</v>
      </c>
      <c r="BL154" s="21">
        <f t="shared" si="279"/>
        <v>11.899999999999999</v>
      </c>
      <c r="BM154" s="113">
        <f t="shared" si="279"/>
        <v>11.799999999999999</v>
      </c>
      <c r="BN154" s="113">
        <f t="shared" si="279"/>
        <v>2.2999999999999998</v>
      </c>
      <c r="BO154" s="113">
        <f t="shared" si="279"/>
        <v>2785019.91</v>
      </c>
      <c r="BP154" s="113">
        <f t="shared" si="279"/>
        <v>420570.95999999996</v>
      </c>
      <c r="BQ154" s="113">
        <f t="shared" si="279"/>
        <v>0</v>
      </c>
      <c r="BR154" s="113">
        <f t="shared" si="279"/>
        <v>107481.21274000002</v>
      </c>
      <c r="BS154" s="114">
        <f t="shared" ref="BS154:BS187" si="280">BO154/BM154/12</f>
        <v>19668.219703389834</v>
      </c>
      <c r="BT154" s="138">
        <v>34836.300000000003</v>
      </c>
      <c r="BU154" s="113">
        <v>100</v>
      </c>
      <c r="BV154" s="113">
        <f>SUM(BV156:BV162)</f>
        <v>13062.775000000001</v>
      </c>
      <c r="BW154" s="113">
        <f t="shared" si="275"/>
        <v>34836.300000000003</v>
      </c>
      <c r="BX154" s="138">
        <f>SUM(BX156:BX162)</f>
        <v>6422532</v>
      </c>
      <c r="BY154" s="121">
        <v>0.354047</v>
      </c>
      <c r="BZ154" s="115">
        <f>BZ156+BZ157+BZ158+BZ159+BZ160+BZ161+BZ162</f>
        <v>2273876</v>
      </c>
      <c r="CA154" s="103"/>
      <c r="CB154" s="103"/>
      <c r="CC154" s="103"/>
      <c r="CD154" s="103"/>
      <c r="CE154" s="103"/>
      <c r="CF154" s="103"/>
    </row>
    <row r="155" spans="1:84" s="22" customFormat="1" ht="19.5" hidden="1" customHeight="1">
      <c r="A155" s="16"/>
      <c r="B155" s="17"/>
      <c r="C155" s="47" t="s">
        <v>268</v>
      </c>
      <c r="D155" s="26" t="s">
        <v>268</v>
      </c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  <c r="AP155" s="20"/>
      <c r="AQ155" s="20"/>
      <c r="AR155" s="20"/>
      <c r="AS155" s="20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  <c r="BF155" s="20"/>
      <c r="BG155" s="20"/>
      <c r="BH155" s="20"/>
      <c r="BI155" s="20"/>
      <c r="BJ155" s="37">
        <v>0</v>
      </c>
      <c r="BK155" s="37"/>
      <c r="BL155" s="31">
        <v>0</v>
      </c>
      <c r="BM155" s="125"/>
      <c r="BN155" s="131"/>
      <c r="BO155" s="127">
        <v>0</v>
      </c>
      <c r="BP155" s="131">
        <v>0</v>
      </c>
      <c r="BQ155" s="131"/>
      <c r="BR155" s="114">
        <f t="shared" ref="BR155:BR162" si="281">(BO155+BP155)*1.302-BG155</f>
        <v>0</v>
      </c>
      <c r="BS155" s="114" t="e">
        <f t="shared" si="280"/>
        <v>#DIV/0!</v>
      </c>
      <c r="BT155" s="138">
        <v>34836.300000000003</v>
      </c>
      <c r="BU155" s="113">
        <v>100</v>
      </c>
      <c r="BV155" s="129">
        <f t="shared" ref="BV155:BV162" si="282">ROUND((BD155*BT155*BU155/100*12)*1.302/1000,3)</f>
        <v>0</v>
      </c>
      <c r="BW155" s="113">
        <f t="shared" si="275"/>
        <v>34836.300000000003</v>
      </c>
      <c r="BX155" s="138"/>
      <c r="BY155" s="121">
        <v>0.354047</v>
      </c>
      <c r="BZ155" s="115"/>
      <c r="CA155" s="103"/>
      <c r="CB155" s="103"/>
      <c r="CC155" s="103"/>
      <c r="CD155" s="103"/>
      <c r="CE155" s="103"/>
      <c r="CF155" s="103"/>
    </row>
    <row r="156" spans="1:84" ht="20.100000000000001" customHeight="1">
      <c r="A156" s="23">
        <v>147</v>
      </c>
      <c r="B156" s="36">
        <v>81203</v>
      </c>
      <c r="C156" s="25" t="s">
        <v>269</v>
      </c>
      <c r="D156" s="48" t="s">
        <v>270</v>
      </c>
      <c r="E156" s="27"/>
      <c r="F156" s="27">
        <f t="shared" ref="F156:F162" si="283">E156*3</f>
        <v>0</v>
      </c>
      <c r="G156" s="27"/>
      <c r="H156" s="27"/>
      <c r="I156" s="27"/>
      <c r="J156" s="27">
        <f t="shared" ref="J156:J162" si="284">I156*3</f>
        <v>0</v>
      </c>
      <c r="K156" s="27"/>
      <c r="L156" s="27"/>
      <c r="M156" s="27"/>
      <c r="N156" s="27">
        <f t="shared" ref="N156:N162" si="285">M156*2</f>
        <v>0</v>
      </c>
      <c r="O156" s="27"/>
      <c r="P156" s="27"/>
      <c r="Q156" s="27"/>
      <c r="R156" s="27">
        <f t="shared" ref="R156:R162" si="286">Q156*1.5</f>
        <v>0</v>
      </c>
      <c r="S156" s="27"/>
      <c r="T156" s="27"/>
      <c r="U156" s="27"/>
      <c r="V156" s="27">
        <f t="shared" ref="V156:V162" si="287">U156*1</f>
        <v>0</v>
      </c>
      <c r="W156" s="27"/>
      <c r="X156" s="27"/>
      <c r="Y156" s="27"/>
      <c r="Z156" s="27">
        <f t="shared" ref="Z156:Z162" si="288">Y156*1</f>
        <v>0</v>
      </c>
      <c r="AA156" s="27"/>
      <c r="AB156" s="27"/>
      <c r="AC156" s="27">
        <v>1</v>
      </c>
      <c r="AD156" s="27">
        <f t="shared" ref="AD156:AD162" si="289">AC156*1</f>
        <v>1</v>
      </c>
      <c r="AE156" s="27">
        <v>1</v>
      </c>
      <c r="AF156" s="27">
        <v>1.5</v>
      </c>
      <c r="AG156" s="27"/>
      <c r="AH156" s="27">
        <f t="shared" ref="AH156:AH162" si="290">AG156*1</f>
        <v>0</v>
      </c>
      <c r="AI156" s="27"/>
      <c r="AJ156" s="27"/>
      <c r="AK156" s="27"/>
      <c r="AL156" s="27">
        <f t="shared" ref="AL156:AL162" si="291">AK156*1</f>
        <v>0</v>
      </c>
      <c r="AM156" s="27"/>
      <c r="AN156" s="27"/>
      <c r="AO156" s="27"/>
      <c r="AP156" s="27">
        <f t="shared" ref="AP156:AP162" si="292">AO156*1</f>
        <v>0</v>
      </c>
      <c r="AQ156" s="27"/>
      <c r="AR156" s="27"/>
      <c r="AS156" s="27"/>
      <c r="AT156" s="27">
        <f t="shared" ref="AT156:AT162" si="293">AS156*1</f>
        <v>0</v>
      </c>
      <c r="AU156" s="27"/>
      <c r="AV156" s="27"/>
      <c r="AW156" s="27"/>
      <c r="AX156" s="27">
        <f t="shared" ref="AX156:AX162" si="294">AW156*1</f>
        <v>0</v>
      </c>
      <c r="AY156" s="27"/>
      <c r="AZ156" s="27"/>
      <c r="BA156" s="27"/>
      <c r="BB156" s="27">
        <f t="shared" ref="BB156:BB162" si="295">BA156*0.75</f>
        <v>0</v>
      </c>
      <c r="BC156" s="27">
        <f t="shared" ref="BC156:BC162" si="296">E156+I156+M156+U156+AC156+AK156+AW156</f>
        <v>1</v>
      </c>
      <c r="BD156" s="27">
        <f t="shared" ref="BD156:BD162" si="297">F156+J156+N156+R156+V156+Z156+AD156+AH156+AL156+AP156+AT156+AX156+BB156</f>
        <v>1</v>
      </c>
      <c r="BE156" s="27">
        <f t="shared" ref="BE156:BE162" si="298">G156+K156+O156+W156+AE156+AM156+AY156</f>
        <v>1</v>
      </c>
      <c r="BF156" s="27">
        <f t="shared" ref="BF156:BF162" si="299">H156+L156+P156+T156+X156+AB156+AF156+AJ156+AN156+AR156+AV156+AZ156</f>
        <v>1.5</v>
      </c>
      <c r="BG156" s="27">
        <v>408246.12</v>
      </c>
      <c r="BH156" s="27">
        <v>468500</v>
      </c>
      <c r="BI156" s="27">
        <v>165491</v>
      </c>
      <c r="BJ156" s="29">
        <v>1</v>
      </c>
      <c r="BK156" s="29">
        <v>1</v>
      </c>
      <c r="BL156" s="29">
        <v>1</v>
      </c>
      <c r="BM156" s="116">
        <v>1</v>
      </c>
      <c r="BN156" s="127">
        <v>0.5</v>
      </c>
      <c r="BO156" s="127">
        <v>219381.51</v>
      </c>
      <c r="BP156" s="127">
        <v>95515.9</v>
      </c>
      <c r="BQ156" s="127"/>
      <c r="BR156" s="114">
        <f t="shared" si="281"/>
        <v>1750.3078200000455</v>
      </c>
      <c r="BS156" s="114">
        <f t="shared" si="280"/>
        <v>18281.7925</v>
      </c>
      <c r="BT156" s="116">
        <v>34836.300000000003</v>
      </c>
      <c r="BU156" s="121">
        <v>100</v>
      </c>
      <c r="BV156" s="122">
        <f t="shared" si="282"/>
        <v>544.28200000000004</v>
      </c>
      <c r="BW156" s="121">
        <f t="shared" si="275"/>
        <v>34836.300000000003</v>
      </c>
      <c r="BX156" s="120">
        <f t="shared" ref="BX156:BX162" si="300">ROUND((BM156*BT156*BU156/100*12)*1.302,0)</f>
        <v>544282</v>
      </c>
      <c r="BY156" s="121">
        <v>0.354047</v>
      </c>
      <c r="BZ156" s="123">
        <f t="shared" ref="BZ156:BZ162" si="301">ROUND(BX156*BY156,0)</f>
        <v>192701</v>
      </c>
    </row>
    <row r="157" spans="1:84" ht="20.100000000000001" customHeight="1">
      <c r="A157" s="23">
        <v>148</v>
      </c>
      <c r="B157" s="36">
        <v>81204</v>
      </c>
      <c r="C157" s="25" t="s">
        <v>271</v>
      </c>
      <c r="D157" s="26" t="s">
        <v>272</v>
      </c>
      <c r="E157" s="27"/>
      <c r="F157" s="27">
        <f t="shared" si="283"/>
        <v>0</v>
      </c>
      <c r="G157" s="27"/>
      <c r="H157" s="27"/>
      <c r="I157" s="27"/>
      <c r="J157" s="27">
        <f t="shared" si="284"/>
        <v>0</v>
      </c>
      <c r="K157" s="27"/>
      <c r="L157" s="27"/>
      <c r="M157" s="27"/>
      <c r="N157" s="27">
        <f t="shared" si="285"/>
        <v>0</v>
      </c>
      <c r="O157" s="27"/>
      <c r="P157" s="27"/>
      <c r="Q157" s="27"/>
      <c r="R157" s="27">
        <f t="shared" si="286"/>
        <v>0</v>
      </c>
      <c r="S157" s="27"/>
      <c r="T157" s="27"/>
      <c r="U157" s="27"/>
      <c r="V157" s="27">
        <f t="shared" si="287"/>
        <v>0</v>
      </c>
      <c r="W157" s="27"/>
      <c r="X157" s="27"/>
      <c r="Y157" s="27"/>
      <c r="Z157" s="27">
        <f t="shared" si="288"/>
        <v>0</v>
      </c>
      <c r="AA157" s="27"/>
      <c r="AB157" s="27"/>
      <c r="AC157" s="27"/>
      <c r="AD157" s="27">
        <f t="shared" si="289"/>
        <v>0</v>
      </c>
      <c r="AE157" s="27"/>
      <c r="AF157" s="27"/>
      <c r="AG157" s="27"/>
      <c r="AH157" s="27">
        <f t="shared" si="290"/>
        <v>0</v>
      </c>
      <c r="AI157" s="27"/>
      <c r="AJ157" s="27"/>
      <c r="AK157" s="27">
        <v>1</v>
      </c>
      <c r="AL157" s="27">
        <f t="shared" si="291"/>
        <v>1</v>
      </c>
      <c r="AM157" s="27">
        <v>1</v>
      </c>
      <c r="AN157" s="27">
        <v>1</v>
      </c>
      <c r="AO157" s="27"/>
      <c r="AP157" s="27">
        <f t="shared" si="292"/>
        <v>0</v>
      </c>
      <c r="AQ157" s="27"/>
      <c r="AR157" s="27"/>
      <c r="AS157" s="27"/>
      <c r="AT157" s="27">
        <f t="shared" si="293"/>
        <v>0</v>
      </c>
      <c r="AU157" s="27"/>
      <c r="AV157" s="27"/>
      <c r="AW157" s="27"/>
      <c r="AX157" s="27">
        <f t="shared" si="294"/>
        <v>0</v>
      </c>
      <c r="AY157" s="27"/>
      <c r="AZ157" s="27"/>
      <c r="BA157" s="27"/>
      <c r="BB157" s="27">
        <f t="shared" si="295"/>
        <v>0</v>
      </c>
      <c r="BC157" s="27">
        <f t="shared" si="296"/>
        <v>1</v>
      </c>
      <c r="BD157" s="27">
        <f t="shared" si="297"/>
        <v>1</v>
      </c>
      <c r="BE157" s="27">
        <f t="shared" si="298"/>
        <v>1</v>
      </c>
      <c r="BF157" s="27">
        <f t="shared" si="299"/>
        <v>1</v>
      </c>
      <c r="BG157" s="27">
        <v>323246.48</v>
      </c>
      <c r="BH157" s="27">
        <v>346085</v>
      </c>
      <c r="BI157" s="27">
        <v>165491</v>
      </c>
      <c r="BJ157" s="29">
        <v>1</v>
      </c>
      <c r="BK157" s="29">
        <v>1</v>
      </c>
      <c r="BL157" s="29">
        <v>1</v>
      </c>
      <c r="BM157" s="116">
        <v>1</v>
      </c>
      <c r="BN157" s="131" t="s">
        <v>49</v>
      </c>
      <c r="BO157" s="127">
        <v>243834.98</v>
      </c>
      <c r="BP157" s="131">
        <v>0</v>
      </c>
      <c r="BQ157" s="131"/>
      <c r="BR157" s="114">
        <f t="shared" si="281"/>
        <v>-5773.3360399999656</v>
      </c>
      <c r="BS157" s="114">
        <f t="shared" si="280"/>
        <v>20319.581666666669</v>
      </c>
      <c r="BT157" s="116">
        <v>34836.300000000003</v>
      </c>
      <c r="BU157" s="121">
        <v>100</v>
      </c>
      <c r="BV157" s="122">
        <f t="shared" si="282"/>
        <v>544.28200000000004</v>
      </c>
      <c r="BW157" s="121">
        <f t="shared" si="275"/>
        <v>34836.300000000003</v>
      </c>
      <c r="BX157" s="120">
        <f t="shared" si="300"/>
        <v>544282</v>
      </c>
      <c r="BY157" s="121">
        <v>0.354047</v>
      </c>
      <c r="BZ157" s="123">
        <f t="shared" si="301"/>
        <v>192701</v>
      </c>
    </row>
    <row r="158" spans="1:84" ht="20.100000000000001" customHeight="1">
      <c r="A158" s="23">
        <v>149</v>
      </c>
      <c r="B158" s="36">
        <v>81205</v>
      </c>
      <c r="C158" s="25" t="s">
        <v>273</v>
      </c>
      <c r="D158" s="48" t="s">
        <v>274</v>
      </c>
      <c r="E158" s="27"/>
      <c r="F158" s="27">
        <f t="shared" si="283"/>
        <v>0</v>
      </c>
      <c r="G158" s="27"/>
      <c r="H158" s="27"/>
      <c r="I158" s="27"/>
      <c r="J158" s="27">
        <f t="shared" si="284"/>
        <v>0</v>
      </c>
      <c r="K158" s="27"/>
      <c r="L158" s="27"/>
      <c r="M158" s="27">
        <v>1</v>
      </c>
      <c r="N158" s="27">
        <f t="shared" si="285"/>
        <v>2</v>
      </c>
      <c r="O158" s="27">
        <v>1</v>
      </c>
      <c r="P158" s="27">
        <v>1</v>
      </c>
      <c r="Q158" s="27"/>
      <c r="R158" s="27">
        <f t="shared" si="286"/>
        <v>0</v>
      </c>
      <c r="S158" s="27"/>
      <c r="T158" s="27"/>
      <c r="U158" s="27"/>
      <c r="V158" s="27">
        <f t="shared" si="287"/>
        <v>0</v>
      </c>
      <c r="W158" s="27"/>
      <c r="X158" s="27"/>
      <c r="Y158" s="27"/>
      <c r="Z158" s="27">
        <f t="shared" si="288"/>
        <v>0</v>
      </c>
      <c r="AA158" s="27"/>
      <c r="AB158" s="27"/>
      <c r="AC158" s="27"/>
      <c r="AD158" s="27">
        <f t="shared" si="289"/>
        <v>0</v>
      </c>
      <c r="AE158" s="27"/>
      <c r="AF158" s="27"/>
      <c r="AG158" s="27"/>
      <c r="AH158" s="27">
        <f t="shared" si="290"/>
        <v>0</v>
      </c>
      <c r="AI158" s="27"/>
      <c r="AJ158" s="27"/>
      <c r="AK158" s="27"/>
      <c r="AL158" s="27">
        <f t="shared" si="291"/>
        <v>0</v>
      </c>
      <c r="AM158" s="27"/>
      <c r="AN158" s="27"/>
      <c r="AO158" s="27"/>
      <c r="AP158" s="27">
        <f t="shared" si="292"/>
        <v>0</v>
      </c>
      <c r="AQ158" s="27"/>
      <c r="AR158" s="27"/>
      <c r="AS158" s="27"/>
      <c r="AT158" s="27">
        <f t="shared" si="293"/>
        <v>0</v>
      </c>
      <c r="AU158" s="27"/>
      <c r="AV158" s="27"/>
      <c r="AW158" s="27"/>
      <c r="AX158" s="27">
        <f t="shared" si="294"/>
        <v>0</v>
      </c>
      <c r="AY158" s="27"/>
      <c r="AZ158" s="27"/>
      <c r="BA158" s="27"/>
      <c r="BB158" s="27">
        <f t="shared" si="295"/>
        <v>0</v>
      </c>
      <c r="BC158" s="27">
        <f t="shared" si="296"/>
        <v>1</v>
      </c>
      <c r="BD158" s="27">
        <f t="shared" si="297"/>
        <v>2</v>
      </c>
      <c r="BE158" s="27">
        <f t="shared" si="298"/>
        <v>1</v>
      </c>
      <c r="BF158" s="27">
        <f t="shared" si="299"/>
        <v>1</v>
      </c>
      <c r="BG158" s="27">
        <v>249631.56</v>
      </c>
      <c r="BH158" s="27">
        <v>259582</v>
      </c>
      <c r="BI158" s="27">
        <v>124118</v>
      </c>
      <c r="BJ158" s="29">
        <v>0.8</v>
      </c>
      <c r="BK158" s="29">
        <v>0.8</v>
      </c>
      <c r="BL158" s="29">
        <v>0.8</v>
      </c>
      <c r="BM158" s="116">
        <v>0.8</v>
      </c>
      <c r="BN158" s="127">
        <v>0</v>
      </c>
      <c r="BO158" s="127">
        <v>192877.43</v>
      </c>
      <c r="BP158" s="127">
        <v>0</v>
      </c>
      <c r="BQ158" s="127"/>
      <c r="BR158" s="114">
        <f t="shared" si="281"/>
        <v>1494.8538600000029</v>
      </c>
      <c r="BS158" s="114">
        <f t="shared" si="280"/>
        <v>20091.398958333331</v>
      </c>
      <c r="BT158" s="116">
        <v>34836.300000000003</v>
      </c>
      <c r="BU158" s="121">
        <v>100</v>
      </c>
      <c r="BV158" s="122">
        <f t="shared" si="282"/>
        <v>1088.5650000000001</v>
      </c>
      <c r="BW158" s="121">
        <f t="shared" si="275"/>
        <v>34836.300000000003</v>
      </c>
      <c r="BX158" s="120">
        <f t="shared" si="300"/>
        <v>435426</v>
      </c>
      <c r="BY158" s="121">
        <v>0.354047</v>
      </c>
      <c r="BZ158" s="123">
        <f t="shared" si="301"/>
        <v>154161</v>
      </c>
    </row>
    <row r="159" spans="1:84" ht="20.100000000000001" customHeight="1">
      <c r="A159" s="23">
        <v>150</v>
      </c>
      <c r="B159" s="36">
        <v>81206</v>
      </c>
      <c r="C159" s="25" t="s">
        <v>275</v>
      </c>
      <c r="D159" s="48" t="s">
        <v>276</v>
      </c>
      <c r="E159" s="27"/>
      <c r="F159" s="27">
        <f t="shared" si="283"/>
        <v>0</v>
      </c>
      <c r="G159" s="27"/>
      <c r="H159" s="27"/>
      <c r="I159" s="27"/>
      <c r="J159" s="27">
        <f t="shared" si="284"/>
        <v>0</v>
      </c>
      <c r="K159" s="27"/>
      <c r="L159" s="27"/>
      <c r="M159" s="27">
        <v>4</v>
      </c>
      <c r="N159" s="27">
        <f t="shared" si="285"/>
        <v>8</v>
      </c>
      <c r="O159" s="27">
        <v>4</v>
      </c>
      <c r="P159" s="27">
        <v>2.2999999999999998</v>
      </c>
      <c r="Q159" s="27"/>
      <c r="R159" s="27">
        <f t="shared" si="286"/>
        <v>0</v>
      </c>
      <c r="S159" s="27"/>
      <c r="T159" s="27"/>
      <c r="U159" s="27"/>
      <c r="V159" s="27">
        <f t="shared" si="287"/>
        <v>0</v>
      </c>
      <c r="W159" s="27"/>
      <c r="X159" s="27"/>
      <c r="Y159" s="27"/>
      <c r="Z159" s="27">
        <f t="shared" si="288"/>
        <v>0</v>
      </c>
      <c r="AA159" s="27"/>
      <c r="AB159" s="27"/>
      <c r="AC159" s="27"/>
      <c r="AD159" s="27">
        <f t="shared" si="289"/>
        <v>0</v>
      </c>
      <c r="AE159" s="27"/>
      <c r="AF159" s="27"/>
      <c r="AG159" s="27"/>
      <c r="AH159" s="27">
        <f t="shared" si="290"/>
        <v>0</v>
      </c>
      <c r="AI159" s="27"/>
      <c r="AJ159" s="27"/>
      <c r="AK159" s="27"/>
      <c r="AL159" s="27">
        <f t="shared" si="291"/>
        <v>0</v>
      </c>
      <c r="AM159" s="27"/>
      <c r="AN159" s="27"/>
      <c r="AO159" s="27"/>
      <c r="AP159" s="27">
        <f t="shared" si="292"/>
        <v>0</v>
      </c>
      <c r="AQ159" s="27"/>
      <c r="AR159" s="27"/>
      <c r="AS159" s="27"/>
      <c r="AT159" s="27">
        <f t="shared" si="293"/>
        <v>0</v>
      </c>
      <c r="AU159" s="27"/>
      <c r="AV159" s="27"/>
      <c r="AW159" s="27"/>
      <c r="AX159" s="27">
        <f t="shared" si="294"/>
        <v>0</v>
      </c>
      <c r="AY159" s="27"/>
      <c r="AZ159" s="27"/>
      <c r="BA159" s="27"/>
      <c r="BB159" s="27">
        <f t="shared" si="295"/>
        <v>0</v>
      </c>
      <c r="BC159" s="27">
        <f t="shared" si="296"/>
        <v>4</v>
      </c>
      <c r="BD159" s="27">
        <f t="shared" si="297"/>
        <v>8</v>
      </c>
      <c r="BE159" s="27">
        <f t="shared" si="298"/>
        <v>4</v>
      </c>
      <c r="BF159" s="27">
        <f t="shared" si="299"/>
        <v>2.2999999999999998</v>
      </c>
      <c r="BG159" s="27">
        <v>512018.65</v>
      </c>
      <c r="BH159" s="27">
        <v>761386</v>
      </c>
      <c r="BI159" s="27">
        <v>397178</v>
      </c>
      <c r="BJ159" s="29">
        <v>2.2000000000000002</v>
      </c>
      <c r="BK159" s="29">
        <v>2.1</v>
      </c>
      <c r="BL159" s="31">
        <v>2</v>
      </c>
      <c r="BM159" s="116">
        <v>1.9</v>
      </c>
      <c r="BN159" s="131" t="s">
        <v>49</v>
      </c>
      <c r="BO159" s="127">
        <v>441978.53</v>
      </c>
      <c r="BP159" s="139"/>
      <c r="BQ159" s="139"/>
      <c r="BR159" s="114">
        <f t="shared" si="281"/>
        <v>63437.396060000057</v>
      </c>
      <c r="BS159" s="114">
        <f t="shared" si="280"/>
        <v>19385.023245614037</v>
      </c>
      <c r="BT159" s="116">
        <v>34836.300000000003</v>
      </c>
      <c r="BU159" s="121">
        <v>100</v>
      </c>
      <c r="BV159" s="122">
        <f t="shared" si="282"/>
        <v>4354.259</v>
      </c>
      <c r="BW159" s="121">
        <f t="shared" si="275"/>
        <v>34836.300000000003</v>
      </c>
      <c r="BX159" s="120">
        <f t="shared" si="300"/>
        <v>1034136</v>
      </c>
      <c r="BY159" s="121">
        <v>0.354047</v>
      </c>
      <c r="BZ159" s="123">
        <f t="shared" si="301"/>
        <v>366133</v>
      </c>
    </row>
    <row r="160" spans="1:84" ht="20.100000000000001" customHeight="1">
      <c r="A160" s="23">
        <v>151</v>
      </c>
      <c r="B160" s="36">
        <v>81207</v>
      </c>
      <c r="C160" s="25" t="s">
        <v>277</v>
      </c>
      <c r="D160" s="48" t="s">
        <v>278</v>
      </c>
      <c r="E160" s="27"/>
      <c r="F160" s="27">
        <f t="shared" si="283"/>
        <v>0</v>
      </c>
      <c r="G160" s="27"/>
      <c r="H160" s="27"/>
      <c r="I160" s="27"/>
      <c r="J160" s="27">
        <f t="shared" si="284"/>
        <v>0</v>
      </c>
      <c r="K160" s="27"/>
      <c r="L160" s="27"/>
      <c r="M160" s="27">
        <v>2</v>
      </c>
      <c r="N160" s="27">
        <f t="shared" si="285"/>
        <v>4</v>
      </c>
      <c r="O160" s="27">
        <v>2</v>
      </c>
      <c r="P160" s="27">
        <v>1.5</v>
      </c>
      <c r="Q160" s="27"/>
      <c r="R160" s="27">
        <f t="shared" si="286"/>
        <v>0</v>
      </c>
      <c r="S160" s="27"/>
      <c r="T160" s="27"/>
      <c r="U160" s="27"/>
      <c r="V160" s="27">
        <f t="shared" si="287"/>
        <v>0</v>
      </c>
      <c r="W160" s="27"/>
      <c r="X160" s="27"/>
      <c r="Y160" s="27"/>
      <c r="Z160" s="27">
        <f t="shared" si="288"/>
        <v>0</v>
      </c>
      <c r="AA160" s="27"/>
      <c r="AB160" s="27"/>
      <c r="AC160" s="27"/>
      <c r="AD160" s="27">
        <f t="shared" si="289"/>
        <v>0</v>
      </c>
      <c r="AE160" s="27"/>
      <c r="AF160" s="27"/>
      <c r="AG160" s="27"/>
      <c r="AH160" s="27">
        <f t="shared" si="290"/>
        <v>0</v>
      </c>
      <c r="AI160" s="27"/>
      <c r="AJ160" s="27"/>
      <c r="AK160" s="27"/>
      <c r="AL160" s="27">
        <f t="shared" si="291"/>
        <v>0</v>
      </c>
      <c r="AM160" s="27"/>
      <c r="AN160" s="27"/>
      <c r="AO160" s="27"/>
      <c r="AP160" s="27">
        <f t="shared" si="292"/>
        <v>0</v>
      </c>
      <c r="AQ160" s="27"/>
      <c r="AR160" s="27"/>
      <c r="AS160" s="27"/>
      <c r="AT160" s="27">
        <f t="shared" si="293"/>
        <v>0</v>
      </c>
      <c r="AU160" s="27"/>
      <c r="AV160" s="27"/>
      <c r="AW160" s="27"/>
      <c r="AX160" s="27">
        <f t="shared" si="294"/>
        <v>0</v>
      </c>
      <c r="AY160" s="27"/>
      <c r="AZ160" s="27"/>
      <c r="BA160" s="27"/>
      <c r="BB160" s="27">
        <f t="shared" si="295"/>
        <v>0</v>
      </c>
      <c r="BC160" s="27">
        <f t="shared" si="296"/>
        <v>2</v>
      </c>
      <c r="BD160" s="27">
        <f t="shared" si="297"/>
        <v>4</v>
      </c>
      <c r="BE160" s="27">
        <f t="shared" si="298"/>
        <v>2</v>
      </c>
      <c r="BF160" s="27">
        <f t="shared" si="299"/>
        <v>1.5</v>
      </c>
      <c r="BG160" s="27">
        <v>379530.43</v>
      </c>
      <c r="BH160" s="27">
        <v>519126</v>
      </c>
      <c r="BI160" s="27">
        <v>248236</v>
      </c>
      <c r="BJ160" s="29">
        <v>1.5</v>
      </c>
      <c r="BK160" s="29">
        <v>1.5</v>
      </c>
      <c r="BL160" s="29">
        <v>1.5</v>
      </c>
      <c r="BM160" s="116">
        <v>1.5</v>
      </c>
      <c r="BN160" s="127">
        <v>0.1</v>
      </c>
      <c r="BO160" s="127">
        <v>288738</v>
      </c>
      <c r="BP160" s="127">
        <v>23358.26</v>
      </c>
      <c r="BQ160" s="127"/>
      <c r="BR160" s="114">
        <f t="shared" si="281"/>
        <v>26818.900520000025</v>
      </c>
      <c r="BS160" s="114">
        <f t="shared" si="280"/>
        <v>16041</v>
      </c>
      <c r="BT160" s="116">
        <v>34836.300000000003</v>
      </c>
      <c r="BU160" s="121">
        <v>100</v>
      </c>
      <c r="BV160" s="122">
        <f t="shared" si="282"/>
        <v>2177.1289999999999</v>
      </c>
      <c r="BW160" s="121">
        <f t="shared" si="275"/>
        <v>34836.300000000003</v>
      </c>
      <c r="BX160" s="120">
        <f t="shared" si="300"/>
        <v>816424</v>
      </c>
      <c r="BY160" s="121">
        <v>0.354047</v>
      </c>
      <c r="BZ160" s="123">
        <f t="shared" si="301"/>
        <v>289052</v>
      </c>
    </row>
    <row r="161" spans="1:84" ht="20.100000000000001" customHeight="1">
      <c r="A161" s="23">
        <v>152</v>
      </c>
      <c r="B161" s="24">
        <v>81208</v>
      </c>
      <c r="C161" s="25" t="s">
        <v>279</v>
      </c>
      <c r="D161" s="48" t="s">
        <v>280</v>
      </c>
      <c r="E161" s="27"/>
      <c r="F161" s="27">
        <f t="shared" si="283"/>
        <v>0</v>
      </c>
      <c r="G161" s="27"/>
      <c r="H161" s="27"/>
      <c r="I161" s="27"/>
      <c r="J161" s="27">
        <f t="shared" si="284"/>
        <v>0</v>
      </c>
      <c r="K161" s="27"/>
      <c r="L161" s="27"/>
      <c r="M161" s="27">
        <v>2</v>
      </c>
      <c r="N161" s="27">
        <f t="shared" si="285"/>
        <v>4</v>
      </c>
      <c r="O161" s="27">
        <v>2</v>
      </c>
      <c r="P161" s="27">
        <v>2.8</v>
      </c>
      <c r="Q161" s="27"/>
      <c r="R161" s="27">
        <f t="shared" si="286"/>
        <v>0</v>
      </c>
      <c r="S161" s="27"/>
      <c r="T161" s="27"/>
      <c r="U161" s="27"/>
      <c r="V161" s="27">
        <f t="shared" si="287"/>
        <v>0</v>
      </c>
      <c r="W161" s="27"/>
      <c r="X161" s="27"/>
      <c r="Y161" s="27"/>
      <c r="Z161" s="27">
        <f t="shared" si="288"/>
        <v>0</v>
      </c>
      <c r="AA161" s="27"/>
      <c r="AB161" s="27"/>
      <c r="AC161" s="27"/>
      <c r="AD161" s="27">
        <f t="shared" si="289"/>
        <v>0</v>
      </c>
      <c r="AE161" s="27"/>
      <c r="AF161" s="27"/>
      <c r="AG161" s="27"/>
      <c r="AH161" s="27">
        <f t="shared" si="290"/>
        <v>0</v>
      </c>
      <c r="AI161" s="27"/>
      <c r="AJ161" s="27"/>
      <c r="AK161" s="27"/>
      <c r="AL161" s="27">
        <f t="shared" si="291"/>
        <v>0</v>
      </c>
      <c r="AM161" s="27"/>
      <c r="AN161" s="27"/>
      <c r="AO161" s="27"/>
      <c r="AP161" s="27">
        <f t="shared" si="292"/>
        <v>0</v>
      </c>
      <c r="AQ161" s="27"/>
      <c r="AR161" s="27"/>
      <c r="AS161" s="27"/>
      <c r="AT161" s="27">
        <f t="shared" si="293"/>
        <v>0</v>
      </c>
      <c r="AU161" s="27"/>
      <c r="AV161" s="27"/>
      <c r="AW161" s="27"/>
      <c r="AX161" s="27">
        <f t="shared" si="294"/>
        <v>0</v>
      </c>
      <c r="AY161" s="27"/>
      <c r="AZ161" s="27"/>
      <c r="BA161" s="27"/>
      <c r="BB161" s="27">
        <f t="shared" si="295"/>
        <v>0</v>
      </c>
      <c r="BC161" s="27">
        <f t="shared" si="296"/>
        <v>2</v>
      </c>
      <c r="BD161" s="27">
        <f t="shared" si="297"/>
        <v>4</v>
      </c>
      <c r="BE161" s="27">
        <f t="shared" si="298"/>
        <v>2</v>
      </c>
      <c r="BF161" s="27">
        <f t="shared" si="299"/>
        <v>2.8</v>
      </c>
      <c r="BG161" s="27">
        <v>685041.26</v>
      </c>
      <c r="BH161" s="27">
        <v>449912</v>
      </c>
      <c r="BI161" s="27">
        <v>248236</v>
      </c>
      <c r="BJ161" s="29">
        <v>1.5</v>
      </c>
      <c r="BK161" s="29">
        <v>1.5</v>
      </c>
      <c r="BL161" s="29">
        <v>1.5</v>
      </c>
      <c r="BM161" s="116">
        <v>1.5</v>
      </c>
      <c r="BN161" s="127">
        <v>0.7</v>
      </c>
      <c r="BO161" s="127">
        <v>406964.31</v>
      </c>
      <c r="BP161" s="127">
        <v>133996.79999999999</v>
      </c>
      <c r="BQ161" s="127"/>
      <c r="BR161" s="114">
        <f t="shared" si="281"/>
        <v>19290.105220000027</v>
      </c>
      <c r="BS161" s="114">
        <f t="shared" si="280"/>
        <v>22609.12833333333</v>
      </c>
      <c r="BT161" s="116">
        <v>34836.300000000003</v>
      </c>
      <c r="BU161" s="121">
        <v>100</v>
      </c>
      <c r="BV161" s="122">
        <f t="shared" si="282"/>
        <v>2177.1289999999999</v>
      </c>
      <c r="BW161" s="121">
        <f t="shared" si="275"/>
        <v>34836.300000000003</v>
      </c>
      <c r="BX161" s="120">
        <f t="shared" si="300"/>
        <v>816424</v>
      </c>
      <c r="BY161" s="121">
        <v>0.354047</v>
      </c>
      <c r="BZ161" s="123">
        <f t="shared" si="301"/>
        <v>289052</v>
      </c>
    </row>
    <row r="162" spans="1:84" ht="20.100000000000001" customHeight="1">
      <c r="A162" s="23">
        <v>153</v>
      </c>
      <c r="B162" s="24">
        <v>81209</v>
      </c>
      <c r="C162" s="25" t="s">
        <v>281</v>
      </c>
      <c r="D162" s="48" t="s">
        <v>282</v>
      </c>
      <c r="E162" s="27"/>
      <c r="F162" s="27">
        <f t="shared" si="283"/>
        <v>0</v>
      </c>
      <c r="G162" s="27"/>
      <c r="H162" s="27"/>
      <c r="I162" s="27">
        <v>1</v>
      </c>
      <c r="J162" s="27">
        <f t="shared" si="284"/>
        <v>3</v>
      </c>
      <c r="K162" s="27">
        <v>1</v>
      </c>
      <c r="L162" s="27">
        <v>2.5</v>
      </c>
      <c r="M162" s="27"/>
      <c r="N162" s="27">
        <f t="shared" si="285"/>
        <v>0</v>
      </c>
      <c r="O162" s="27"/>
      <c r="P162" s="27"/>
      <c r="Q162" s="27"/>
      <c r="R162" s="27">
        <f t="shared" si="286"/>
        <v>0</v>
      </c>
      <c r="S162" s="27"/>
      <c r="T162" s="27"/>
      <c r="U162" s="27"/>
      <c r="V162" s="27">
        <f t="shared" si="287"/>
        <v>0</v>
      </c>
      <c r="W162" s="27"/>
      <c r="X162" s="27"/>
      <c r="Y162" s="27"/>
      <c r="Z162" s="27">
        <f t="shared" si="288"/>
        <v>0</v>
      </c>
      <c r="AA162" s="27"/>
      <c r="AB162" s="27"/>
      <c r="AC162" s="27"/>
      <c r="AD162" s="27">
        <f t="shared" si="289"/>
        <v>0</v>
      </c>
      <c r="AE162" s="27"/>
      <c r="AF162" s="27"/>
      <c r="AG162" s="27"/>
      <c r="AH162" s="27">
        <f t="shared" si="290"/>
        <v>0</v>
      </c>
      <c r="AI162" s="27"/>
      <c r="AJ162" s="27"/>
      <c r="AK162" s="27"/>
      <c r="AL162" s="27">
        <f t="shared" si="291"/>
        <v>0</v>
      </c>
      <c r="AM162" s="27"/>
      <c r="AN162" s="27"/>
      <c r="AO162" s="27"/>
      <c r="AP162" s="27">
        <f t="shared" si="292"/>
        <v>0</v>
      </c>
      <c r="AQ162" s="27"/>
      <c r="AR162" s="27"/>
      <c r="AS162" s="27"/>
      <c r="AT162" s="27">
        <f t="shared" si="293"/>
        <v>0</v>
      </c>
      <c r="AU162" s="27"/>
      <c r="AV162" s="27"/>
      <c r="AW162" s="27">
        <v>1</v>
      </c>
      <c r="AX162" s="27">
        <f t="shared" si="294"/>
        <v>1</v>
      </c>
      <c r="AY162" s="27">
        <v>1</v>
      </c>
      <c r="AZ162" s="27">
        <v>3.5</v>
      </c>
      <c r="BA162" s="27"/>
      <c r="BB162" s="27">
        <f t="shared" si="295"/>
        <v>0</v>
      </c>
      <c r="BC162" s="27">
        <f t="shared" si="296"/>
        <v>2</v>
      </c>
      <c r="BD162" s="27">
        <f t="shared" si="297"/>
        <v>4</v>
      </c>
      <c r="BE162" s="27">
        <f t="shared" si="298"/>
        <v>2</v>
      </c>
      <c r="BF162" s="27">
        <f t="shared" si="299"/>
        <v>6</v>
      </c>
      <c r="BG162" s="27">
        <v>1508483.6</v>
      </c>
      <c r="BH162" s="27">
        <v>1557400</v>
      </c>
      <c r="BI162" s="27">
        <v>711610</v>
      </c>
      <c r="BJ162" s="29">
        <v>4.3</v>
      </c>
      <c r="BK162" s="29">
        <v>4.0999999999999996</v>
      </c>
      <c r="BL162" s="29">
        <v>4.0999999999999996</v>
      </c>
      <c r="BM162" s="116">
        <v>4.0999999999999996</v>
      </c>
      <c r="BN162" s="127">
        <v>1</v>
      </c>
      <c r="BO162" s="127">
        <v>991245.15</v>
      </c>
      <c r="BP162" s="127">
        <v>167700</v>
      </c>
      <c r="BQ162" s="127"/>
      <c r="BR162" s="114">
        <f t="shared" si="281"/>
        <v>462.98529999982566</v>
      </c>
      <c r="BS162" s="114">
        <f t="shared" si="280"/>
        <v>20147.259146341465</v>
      </c>
      <c r="BT162" s="116">
        <v>34836.300000000003</v>
      </c>
      <c r="BU162" s="121">
        <v>100</v>
      </c>
      <c r="BV162" s="122">
        <f t="shared" si="282"/>
        <v>2177.1289999999999</v>
      </c>
      <c r="BW162" s="121">
        <f t="shared" si="275"/>
        <v>34836.300000000003</v>
      </c>
      <c r="BX162" s="120">
        <f t="shared" si="300"/>
        <v>2231558</v>
      </c>
      <c r="BY162" s="121">
        <v>0.354047</v>
      </c>
      <c r="BZ162" s="123">
        <f t="shared" si="301"/>
        <v>790076</v>
      </c>
    </row>
    <row r="163" spans="1:84" s="22" customFormat="1" ht="20.100000000000001" customHeight="1">
      <c r="A163" s="16"/>
      <c r="B163" s="17"/>
      <c r="C163" s="32" t="s">
        <v>283</v>
      </c>
      <c r="D163" s="33" t="s">
        <v>283</v>
      </c>
      <c r="E163" s="20">
        <f t="shared" ref="E163:AJ163" si="302">SUM(E164:E171)</f>
        <v>8</v>
      </c>
      <c r="F163" s="20">
        <f t="shared" si="302"/>
        <v>24</v>
      </c>
      <c r="G163" s="20">
        <f t="shared" si="302"/>
        <v>8</v>
      </c>
      <c r="H163" s="20">
        <f t="shared" si="302"/>
        <v>15.850000000000001</v>
      </c>
      <c r="I163" s="20">
        <f t="shared" si="302"/>
        <v>0</v>
      </c>
      <c r="J163" s="20">
        <f t="shared" si="302"/>
        <v>0</v>
      </c>
      <c r="K163" s="20">
        <f t="shared" si="302"/>
        <v>0</v>
      </c>
      <c r="L163" s="20">
        <f t="shared" si="302"/>
        <v>0</v>
      </c>
      <c r="M163" s="20">
        <f t="shared" si="302"/>
        <v>0</v>
      </c>
      <c r="N163" s="20">
        <f t="shared" si="302"/>
        <v>0</v>
      </c>
      <c r="O163" s="20">
        <f t="shared" si="302"/>
        <v>0</v>
      </c>
      <c r="P163" s="20">
        <f t="shared" si="302"/>
        <v>0</v>
      </c>
      <c r="Q163" s="20">
        <f t="shared" si="302"/>
        <v>8</v>
      </c>
      <c r="R163" s="20">
        <f t="shared" si="302"/>
        <v>12</v>
      </c>
      <c r="S163" s="20">
        <f t="shared" si="302"/>
        <v>8</v>
      </c>
      <c r="T163" s="20">
        <f t="shared" si="302"/>
        <v>6.35</v>
      </c>
      <c r="U163" s="20">
        <f t="shared" si="302"/>
        <v>0</v>
      </c>
      <c r="V163" s="20">
        <f t="shared" si="302"/>
        <v>0</v>
      </c>
      <c r="W163" s="20">
        <f t="shared" si="302"/>
        <v>0</v>
      </c>
      <c r="X163" s="20">
        <f t="shared" si="302"/>
        <v>0</v>
      </c>
      <c r="Y163" s="20">
        <f t="shared" si="302"/>
        <v>13</v>
      </c>
      <c r="Z163" s="20">
        <f t="shared" si="302"/>
        <v>13</v>
      </c>
      <c r="AA163" s="20">
        <f t="shared" si="302"/>
        <v>13</v>
      </c>
      <c r="AB163" s="20">
        <f t="shared" si="302"/>
        <v>5.6</v>
      </c>
      <c r="AC163" s="20">
        <f t="shared" si="302"/>
        <v>0</v>
      </c>
      <c r="AD163" s="20">
        <f t="shared" si="302"/>
        <v>0</v>
      </c>
      <c r="AE163" s="20">
        <f t="shared" si="302"/>
        <v>0</v>
      </c>
      <c r="AF163" s="20">
        <f t="shared" si="302"/>
        <v>0</v>
      </c>
      <c r="AG163" s="20">
        <f t="shared" si="302"/>
        <v>0</v>
      </c>
      <c r="AH163" s="20">
        <f t="shared" si="302"/>
        <v>0</v>
      </c>
      <c r="AI163" s="20">
        <f t="shared" si="302"/>
        <v>0</v>
      </c>
      <c r="AJ163" s="20">
        <f t="shared" si="302"/>
        <v>0</v>
      </c>
      <c r="AK163" s="20">
        <f t="shared" ref="AK163:BP163" si="303">SUM(AK164:AK171)</f>
        <v>0</v>
      </c>
      <c r="AL163" s="20">
        <f t="shared" si="303"/>
        <v>0</v>
      </c>
      <c r="AM163" s="20">
        <f t="shared" si="303"/>
        <v>0</v>
      </c>
      <c r="AN163" s="20">
        <f t="shared" si="303"/>
        <v>0</v>
      </c>
      <c r="AO163" s="20">
        <f t="shared" si="303"/>
        <v>0</v>
      </c>
      <c r="AP163" s="20">
        <f t="shared" si="303"/>
        <v>0</v>
      </c>
      <c r="AQ163" s="20">
        <f t="shared" si="303"/>
        <v>0</v>
      </c>
      <c r="AR163" s="20">
        <f t="shared" si="303"/>
        <v>0</v>
      </c>
      <c r="AS163" s="20">
        <f t="shared" si="303"/>
        <v>0</v>
      </c>
      <c r="AT163" s="20">
        <f t="shared" si="303"/>
        <v>0</v>
      </c>
      <c r="AU163" s="20">
        <f t="shared" si="303"/>
        <v>0</v>
      </c>
      <c r="AV163" s="20">
        <f t="shared" si="303"/>
        <v>0</v>
      </c>
      <c r="AW163" s="20">
        <f t="shared" si="303"/>
        <v>0</v>
      </c>
      <c r="AX163" s="20">
        <f t="shared" si="303"/>
        <v>0</v>
      </c>
      <c r="AY163" s="20">
        <f t="shared" si="303"/>
        <v>0</v>
      </c>
      <c r="AZ163" s="20">
        <f t="shared" si="303"/>
        <v>0</v>
      </c>
      <c r="BA163" s="20">
        <f t="shared" si="303"/>
        <v>0</v>
      </c>
      <c r="BB163" s="20">
        <f t="shared" si="303"/>
        <v>0</v>
      </c>
      <c r="BC163" s="20">
        <f t="shared" si="303"/>
        <v>8</v>
      </c>
      <c r="BD163" s="20">
        <f t="shared" si="303"/>
        <v>49</v>
      </c>
      <c r="BE163" s="20">
        <f t="shared" si="303"/>
        <v>8</v>
      </c>
      <c r="BF163" s="20">
        <f t="shared" si="303"/>
        <v>27.8</v>
      </c>
      <c r="BG163" s="20">
        <f t="shared" si="303"/>
        <v>7176409.2999999998</v>
      </c>
      <c r="BH163" s="20">
        <f t="shared" si="303"/>
        <v>5027010</v>
      </c>
      <c r="BI163" s="20">
        <f t="shared" si="303"/>
        <v>4004879</v>
      </c>
      <c r="BJ163" s="20">
        <f t="shared" si="303"/>
        <v>22.940000000000005</v>
      </c>
      <c r="BK163" s="20">
        <f t="shared" si="303"/>
        <v>23.25</v>
      </c>
      <c r="BL163" s="21">
        <f t="shared" si="303"/>
        <v>23.85</v>
      </c>
      <c r="BM163" s="113">
        <f t="shared" si="303"/>
        <v>23.380000000000003</v>
      </c>
      <c r="BN163" s="113">
        <f t="shared" si="303"/>
        <v>2.0499999999999998</v>
      </c>
      <c r="BO163" s="113">
        <f t="shared" si="303"/>
        <v>4912184.4000000004</v>
      </c>
      <c r="BP163" s="113">
        <f t="shared" si="303"/>
        <v>264870.79000000004</v>
      </c>
      <c r="BQ163" s="113">
        <f t="shared" ref="BQ163:BR163" si="304">SUM(BQ164:BQ171)</f>
        <v>6740525.8573800009</v>
      </c>
      <c r="BR163" s="113">
        <f t="shared" si="304"/>
        <v>-435883.44261999964</v>
      </c>
      <c r="BS163" s="114">
        <f t="shared" si="280"/>
        <v>17508.498716852009</v>
      </c>
      <c r="BT163" s="138">
        <v>34836.300000000003</v>
      </c>
      <c r="BU163" s="113">
        <v>100</v>
      </c>
      <c r="BV163" s="113">
        <f>SUM(BV164:BV171)</f>
        <v>26669.835000000003</v>
      </c>
      <c r="BW163" s="113">
        <f t="shared" si="275"/>
        <v>34836.300000000003</v>
      </c>
      <c r="BX163" s="138">
        <f>SUM(BX164:BX171)</f>
        <v>12725321</v>
      </c>
      <c r="BY163" s="121">
        <v>0.354047</v>
      </c>
      <c r="BZ163" s="115">
        <f>BZ164+BZ165+BZ166+BZ167+BZ168+BZ169+BZ170+BZ171</f>
        <v>4505362</v>
      </c>
      <c r="CA163" s="103"/>
      <c r="CB163" s="103"/>
      <c r="CC163" s="103"/>
      <c r="CD163" s="103"/>
      <c r="CE163" s="103"/>
      <c r="CF163" s="103"/>
    </row>
    <row r="164" spans="1:84" ht="20.100000000000001" customHeight="1">
      <c r="A164" s="23">
        <v>156</v>
      </c>
      <c r="B164" s="24">
        <v>81302</v>
      </c>
      <c r="C164" s="25" t="s">
        <v>284</v>
      </c>
      <c r="D164" s="26" t="s">
        <v>285</v>
      </c>
      <c r="E164" s="27">
        <v>1</v>
      </c>
      <c r="F164" s="27">
        <f t="shared" ref="F164:F171" si="305">E164*3</f>
        <v>3</v>
      </c>
      <c r="G164" s="27">
        <v>1</v>
      </c>
      <c r="H164" s="27">
        <v>1.25</v>
      </c>
      <c r="I164" s="27"/>
      <c r="J164" s="27">
        <f t="shared" ref="J164:J171" si="306">I164*3</f>
        <v>0</v>
      </c>
      <c r="K164" s="27"/>
      <c r="L164" s="27"/>
      <c r="M164" s="27"/>
      <c r="N164" s="27">
        <f t="shared" ref="N164:N171" si="307">M164*2</f>
        <v>0</v>
      </c>
      <c r="O164" s="27"/>
      <c r="P164" s="27"/>
      <c r="Q164" s="27">
        <v>1</v>
      </c>
      <c r="R164" s="27">
        <f t="shared" ref="R164:R171" si="308">Q164*1.5</f>
        <v>1.5</v>
      </c>
      <c r="S164" s="27">
        <v>1</v>
      </c>
      <c r="T164" s="27">
        <v>0.5</v>
      </c>
      <c r="U164" s="27"/>
      <c r="V164" s="27">
        <f t="shared" ref="V164:V171" si="309">U164*1</f>
        <v>0</v>
      </c>
      <c r="W164" s="27"/>
      <c r="X164" s="27"/>
      <c r="Y164" s="27">
        <v>4</v>
      </c>
      <c r="Z164" s="27">
        <f t="shared" ref="Z164:Z171" si="310">Y164*1</f>
        <v>4</v>
      </c>
      <c r="AA164" s="27">
        <v>4</v>
      </c>
      <c r="AB164" s="27">
        <v>2</v>
      </c>
      <c r="AC164" s="27"/>
      <c r="AD164" s="27">
        <f t="shared" ref="AD164:AD171" si="311">AC164*1</f>
        <v>0</v>
      </c>
      <c r="AE164" s="27"/>
      <c r="AF164" s="27"/>
      <c r="AG164" s="27"/>
      <c r="AH164" s="27">
        <f t="shared" ref="AH164:AH171" si="312">AG164*1</f>
        <v>0</v>
      </c>
      <c r="AI164" s="27"/>
      <c r="AJ164" s="27"/>
      <c r="AK164" s="27"/>
      <c r="AL164" s="27">
        <f t="shared" ref="AL164:AL171" si="313">AK164*1</f>
        <v>0</v>
      </c>
      <c r="AM164" s="27"/>
      <c r="AN164" s="27"/>
      <c r="AO164" s="27"/>
      <c r="AP164" s="27">
        <f t="shared" ref="AP164:AP171" si="314">AO164*1</f>
        <v>0</v>
      </c>
      <c r="AQ164" s="27"/>
      <c r="AR164" s="27"/>
      <c r="AS164" s="27"/>
      <c r="AT164" s="27">
        <f t="shared" ref="AT164:AT171" si="315">AS164*1</f>
        <v>0</v>
      </c>
      <c r="AU164" s="27"/>
      <c r="AV164" s="27"/>
      <c r="AW164" s="27"/>
      <c r="AX164" s="27">
        <f t="shared" ref="AX164:AX171" si="316">AW164*1</f>
        <v>0</v>
      </c>
      <c r="AY164" s="27"/>
      <c r="AZ164" s="27"/>
      <c r="BA164" s="27"/>
      <c r="BB164" s="27">
        <f t="shared" ref="BB164:BB171" si="317">BA164*0.75</f>
        <v>0</v>
      </c>
      <c r="BC164" s="27">
        <f t="shared" ref="BC164:BC171" si="318">E164+I164+M164+U164+AC164+AK164+AW164</f>
        <v>1</v>
      </c>
      <c r="BD164" s="27">
        <f t="shared" ref="BD164:BD171" si="319">F164+J164+N164+R164+V164+Z164+AD164+AH164+AL164+AP164+AT164+AX164+BB164</f>
        <v>8.5</v>
      </c>
      <c r="BE164" s="27">
        <f t="shared" ref="BE164:BE171" si="320">G164+K164+O164+W164+AE164+AM164+AY164</f>
        <v>1</v>
      </c>
      <c r="BF164" s="27">
        <f t="shared" ref="BF164:BF171" si="321">H164+L164+P164+T164+X164+AB164+AF164+AJ164+AN164+AR164+AV164+AZ164</f>
        <v>3.75</v>
      </c>
      <c r="BG164" s="27">
        <v>851148.79</v>
      </c>
      <c r="BH164" s="27">
        <v>529010</v>
      </c>
      <c r="BI164" s="27">
        <v>620590</v>
      </c>
      <c r="BJ164" s="29">
        <v>3.3</v>
      </c>
      <c r="BK164" s="29">
        <v>3.2</v>
      </c>
      <c r="BL164" s="29">
        <v>3.4</v>
      </c>
      <c r="BM164" s="116">
        <v>3.26</v>
      </c>
      <c r="BN164" s="127">
        <v>0.5</v>
      </c>
      <c r="BO164" s="127">
        <v>580661.34</v>
      </c>
      <c r="BP164" s="127">
        <v>77732</v>
      </c>
      <c r="BQ164" s="128">
        <f t="shared" ref="BQ164:BQ171" si="322">(BO164+BP164)*1.302</f>
        <v>857228.12867999997</v>
      </c>
      <c r="BR164" s="114">
        <f t="shared" ref="BR164:BR171" si="323">(BO164+BP164)*1.302-BG164</f>
        <v>6079.338679999928</v>
      </c>
      <c r="BS164" s="114">
        <f t="shared" si="280"/>
        <v>14843.081288343557</v>
      </c>
      <c r="BT164" s="116">
        <v>34836.300000000003</v>
      </c>
      <c r="BU164" s="121">
        <v>100</v>
      </c>
      <c r="BV164" s="122">
        <f t="shared" ref="BV164:BV171" si="324">ROUND((BD164*BT164*BU164/100*12)*1.302/1000,3)</f>
        <v>4626.3999999999996</v>
      </c>
      <c r="BW164" s="121">
        <f t="shared" si="275"/>
        <v>34836.300000000003</v>
      </c>
      <c r="BX164" s="120">
        <f t="shared" ref="BX164:BX171" si="325">ROUND((BM164*BT164*BU164/100*12)*1.302,0)</f>
        <v>1774360</v>
      </c>
      <c r="BY164" s="121">
        <v>0.354047</v>
      </c>
      <c r="BZ164" s="123">
        <f t="shared" ref="BZ164:BZ171" si="326">ROUND(BX164*BY164,0)</f>
        <v>628207</v>
      </c>
    </row>
    <row r="165" spans="1:84" ht="20.100000000000001" customHeight="1">
      <c r="A165" s="23">
        <v>157</v>
      </c>
      <c r="B165" s="24">
        <v>81303</v>
      </c>
      <c r="C165" s="25" t="s">
        <v>286</v>
      </c>
      <c r="D165" s="26" t="s">
        <v>287</v>
      </c>
      <c r="E165" s="27">
        <v>1</v>
      </c>
      <c r="F165" s="27">
        <f t="shared" si="305"/>
        <v>3</v>
      </c>
      <c r="G165" s="27">
        <v>1</v>
      </c>
      <c r="H165" s="27">
        <v>1.8</v>
      </c>
      <c r="I165" s="27"/>
      <c r="J165" s="27">
        <f t="shared" si="306"/>
        <v>0</v>
      </c>
      <c r="K165" s="27"/>
      <c r="L165" s="27"/>
      <c r="M165" s="27"/>
      <c r="N165" s="27">
        <f t="shared" si="307"/>
        <v>0</v>
      </c>
      <c r="O165" s="27"/>
      <c r="P165" s="27"/>
      <c r="Q165" s="27">
        <v>3</v>
      </c>
      <c r="R165" s="27">
        <f t="shared" si="308"/>
        <v>4.5</v>
      </c>
      <c r="S165" s="27">
        <v>3</v>
      </c>
      <c r="T165" s="27">
        <v>2.1</v>
      </c>
      <c r="U165" s="27"/>
      <c r="V165" s="27">
        <f t="shared" si="309"/>
        <v>0</v>
      </c>
      <c r="W165" s="27"/>
      <c r="X165" s="27"/>
      <c r="Y165" s="27">
        <v>4</v>
      </c>
      <c r="Z165" s="27">
        <f t="shared" si="310"/>
        <v>4</v>
      </c>
      <c r="AA165" s="27">
        <v>4</v>
      </c>
      <c r="AB165" s="27">
        <v>0.6</v>
      </c>
      <c r="AC165" s="27"/>
      <c r="AD165" s="27">
        <f t="shared" si="311"/>
        <v>0</v>
      </c>
      <c r="AE165" s="27"/>
      <c r="AF165" s="27"/>
      <c r="AG165" s="27"/>
      <c r="AH165" s="27">
        <f t="shared" si="312"/>
        <v>0</v>
      </c>
      <c r="AI165" s="27"/>
      <c r="AJ165" s="27"/>
      <c r="AK165" s="27"/>
      <c r="AL165" s="27">
        <f t="shared" si="313"/>
        <v>0</v>
      </c>
      <c r="AM165" s="27"/>
      <c r="AN165" s="27"/>
      <c r="AO165" s="27"/>
      <c r="AP165" s="27">
        <f t="shared" si="314"/>
        <v>0</v>
      </c>
      <c r="AQ165" s="27"/>
      <c r="AR165" s="27"/>
      <c r="AS165" s="27"/>
      <c r="AT165" s="27">
        <f t="shared" si="315"/>
        <v>0</v>
      </c>
      <c r="AU165" s="27"/>
      <c r="AV165" s="27"/>
      <c r="AW165" s="27"/>
      <c r="AX165" s="27">
        <f t="shared" si="316"/>
        <v>0</v>
      </c>
      <c r="AY165" s="27"/>
      <c r="AZ165" s="27"/>
      <c r="BA165" s="27"/>
      <c r="BB165" s="27">
        <f t="shared" si="317"/>
        <v>0</v>
      </c>
      <c r="BC165" s="27">
        <f t="shared" si="318"/>
        <v>1</v>
      </c>
      <c r="BD165" s="27">
        <f t="shared" si="319"/>
        <v>11.5</v>
      </c>
      <c r="BE165" s="27">
        <f t="shared" si="320"/>
        <v>1</v>
      </c>
      <c r="BF165" s="27">
        <f t="shared" si="321"/>
        <v>4.5</v>
      </c>
      <c r="BG165" s="27">
        <v>998389.6</v>
      </c>
      <c r="BH165" s="27">
        <v>861886</v>
      </c>
      <c r="BI165" s="27">
        <v>521296</v>
      </c>
      <c r="BJ165" s="29">
        <v>3.1</v>
      </c>
      <c r="BK165" s="29">
        <v>3</v>
      </c>
      <c r="BL165" s="29">
        <v>3</v>
      </c>
      <c r="BM165" s="116">
        <v>3</v>
      </c>
      <c r="BN165" s="127">
        <v>0.8</v>
      </c>
      <c r="BO165" s="127">
        <v>631464.84</v>
      </c>
      <c r="BP165" s="131">
        <v>82459</v>
      </c>
      <c r="BQ165" s="128">
        <f t="shared" si="322"/>
        <v>929528.83967999998</v>
      </c>
      <c r="BR165" s="114">
        <f t="shared" si="323"/>
        <v>-68860.760320000001</v>
      </c>
      <c r="BS165" s="114">
        <f t="shared" si="280"/>
        <v>17540.689999999999</v>
      </c>
      <c r="BT165" s="116">
        <v>34836.300000000003</v>
      </c>
      <c r="BU165" s="121">
        <v>100</v>
      </c>
      <c r="BV165" s="122">
        <f t="shared" si="324"/>
        <v>6259.2470000000003</v>
      </c>
      <c r="BW165" s="121">
        <f t="shared" si="275"/>
        <v>34836.300000000003</v>
      </c>
      <c r="BX165" s="120">
        <f t="shared" si="325"/>
        <v>1632847</v>
      </c>
      <c r="BY165" s="121">
        <v>0.354047</v>
      </c>
      <c r="BZ165" s="123">
        <f t="shared" si="326"/>
        <v>578105</v>
      </c>
    </row>
    <row r="166" spans="1:84" ht="20.100000000000001" customHeight="1">
      <c r="A166" s="23">
        <v>158</v>
      </c>
      <c r="B166" s="24">
        <v>81304</v>
      </c>
      <c r="C166" s="25" t="s">
        <v>288</v>
      </c>
      <c r="D166" s="26" t="s">
        <v>289</v>
      </c>
      <c r="E166" s="27">
        <v>1</v>
      </c>
      <c r="F166" s="27">
        <f t="shared" si="305"/>
        <v>3</v>
      </c>
      <c r="G166" s="27">
        <v>1</v>
      </c>
      <c r="H166" s="27">
        <v>1.5</v>
      </c>
      <c r="I166" s="27"/>
      <c r="J166" s="27">
        <f t="shared" si="306"/>
        <v>0</v>
      </c>
      <c r="K166" s="27"/>
      <c r="L166" s="27"/>
      <c r="M166" s="27"/>
      <c r="N166" s="27">
        <f t="shared" si="307"/>
        <v>0</v>
      </c>
      <c r="O166" s="27"/>
      <c r="P166" s="27"/>
      <c r="Q166" s="27">
        <v>1</v>
      </c>
      <c r="R166" s="27">
        <f t="shared" si="308"/>
        <v>1.5</v>
      </c>
      <c r="S166" s="27">
        <v>1</v>
      </c>
      <c r="T166" s="27">
        <v>0.5</v>
      </c>
      <c r="U166" s="27"/>
      <c r="V166" s="27">
        <f t="shared" si="309"/>
        <v>0</v>
      </c>
      <c r="W166" s="27"/>
      <c r="X166" s="27"/>
      <c r="Y166" s="27"/>
      <c r="Z166" s="27">
        <f t="shared" si="310"/>
        <v>0</v>
      </c>
      <c r="AA166" s="27"/>
      <c r="AB166" s="27"/>
      <c r="AC166" s="27"/>
      <c r="AD166" s="27">
        <f t="shared" si="311"/>
        <v>0</v>
      </c>
      <c r="AE166" s="27"/>
      <c r="AF166" s="27"/>
      <c r="AG166" s="27"/>
      <c r="AH166" s="27">
        <f t="shared" si="312"/>
        <v>0</v>
      </c>
      <c r="AI166" s="27"/>
      <c r="AJ166" s="27"/>
      <c r="AK166" s="27"/>
      <c r="AL166" s="27">
        <f t="shared" si="313"/>
        <v>0</v>
      </c>
      <c r="AM166" s="27"/>
      <c r="AN166" s="27"/>
      <c r="AO166" s="27"/>
      <c r="AP166" s="27">
        <f t="shared" si="314"/>
        <v>0</v>
      </c>
      <c r="AQ166" s="27"/>
      <c r="AR166" s="27"/>
      <c r="AS166" s="27"/>
      <c r="AT166" s="27">
        <f t="shared" si="315"/>
        <v>0</v>
      </c>
      <c r="AU166" s="27"/>
      <c r="AV166" s="27"/>
      <c r="AW166" s="27"/>
      <c r="AX166" s="27">
        <f t="shared" si="316"/>
        <v>0</v>
      </c>
      <c r="AY166" s="27"/>
      <c r="AZ166" s="27"/>
      <c r="BA166" s="27"/>
      <c r="BB166" s="27">
        <f t="shared" si="317"/>
        <v>0</v>
      </c>
      <c r="BC166" s="27">
        <f t="shared" si="318"/>
        <v>1</v>
      </c>
      <c r="BD166" s="27">
        <f t="shared" si="319"/>
        <v>4.5</v>
      </c>
      <c r="BE166" s="27">
        <f t="shared" si="320"/>
        <v>1</v>
      </c>
      <c r="BF166" s="27">
        <f t="shared" si="321"/>
        <v>2</v>
      </c>
      <c r="BG166" s="27">
        <v>768107.31</v>
      </c>
      <c r="BH166" s="27">
        <v>302147</v>
      </c>
      <c r="BI166" s="27">
        <v>330982</v>
      </c>
      <c r="BJ166" s="29">
        <v>2</v>
      </c>
      <c r="BK166" s="29">
        <v>2</v>
      </c>
      <c r="BL166" s="29">
        <v>2</v>
      </c>
      <c r="BM166" s="116">
        <v>2</v>
      </c>
      <c r="BN166" s="131"/>
      <c r="BO166" s="127">
        <v>480601.26</v>
      </c>
      <c r="BP166" s="131">
        <v>0</v>
      </c>
      <c r="BQ166" s="128">
        <f t="shared" si="322"/>
        <v>625742.84052000009</v>
      </c>
      <c r="BR166" s="114">
        <f t="shared" si="323"/>
        <v>-142364.46947999997</v>
      </c>
      <c r="BS166" s="114">
        <f t="shared" si="280"/>
        <v>20025.052500000002</v>
      </c>
      <c r="BT166" s="116">
        <v>34836.300000000003</v>
      </c>
      <c r="BU166" s="121">
        <v>100</v>
      </c>
      <c r="BV166" s="122">
        <f t="shared" si="324"/>
        <v>2449.2710000000002</v>
      </c>
      <c r="BW166" s="121">
        <f t="shared" si="275"/>
        <v>34836.300000000003</v>
      </c>
      <c r="BX166" s="120">
        <f t="shared" si="325"/>
        <v>1088565</v>
      </c>
      <c r="BY166" s="121">
        <v>0.354047</v>
      </c>
      <c r="BZ166" s="123">
        <f t="shared" si="326"/>
        <v>385403</v>
      </c>
    </row>
    <row r="167" spans="1:84" ht="20.100000000000001" customHeight="1">
      <c r="A167" s="23">
        <v>159</v>
      </c>
      <c r="B167" s="24">
        <v>81305</v>
      </c>
      <c r="C167" s="25" t="s">
        <v>290</v>
      </c>
      <c r="D167" s="26" t="s">
        <v>291</v>
      </c>
      <c r="E167" s="27">
        <v>1</v>
      </c>
      <c r="F167" s="27">
        <f t="shared" si="305"/>
        <v>3</v>
      </c>
      <c r="G167" s="27">
        <v>1</v>
      </c>
      <c r="H167" s="27">
        <v>1.5</v>
      </c>
      <c r="I167" s="27"/>
      <c r="J167" s="27">
        <f t="shared" si="306"/>
        <v>0</v>
      </c>
      <c r="K167" s="27"/>
      <c r="L167" s="27"/>
      <c r="M167" s="27"/>
      <c r="N167" s="27">
        <f t="shared" si="307"/>
        <v>0</v>
      </c>
      <c r="O167" s="27"/>
      <c r="P167" s="27"/>
      <c r="Q167" s="27">
        <v>2</v>
      </c>
      <c r="R167" s="27">
        <f t="shared" si="308"/>
        <v>3</v>
      </c>
      <c r="S167" s="27">
        <v>2</v>
      </c>
      <c r="T167" s="27">
        <v>2.75</v>
      </c>
      <c r="U167" s="27"/>
      <c r="V167" s="27">
        <f t="shared" si="309"/>
        <v>0</v>
      </c>
      <c r="W167" s="27"/>
      <c r="X167" s="27"/>
      <c r="Y167" s="27"/>
      <c r="Z167" s="27">
        <f t="shared" si="310"/>
        <v>0</v>
      </c>
      <c r="AA167" s="27"/>
      <c r="AB167" s="27"/>
      <c r="AC167" s="27"/>
      <c r="AD167" s="27">
        <f t="shared" si="311"/>
        <v>0</v>
      </c>
      <c r="AE167" s="27"/>
      <c r="AF167" s="27"/>
      <c r="AG167" s="27"/>
      <c r="AH167" s="27">
        <f t="shared" si="312"/>
        <v>0</v>
      </c>
      <c r="AI167" s="27"/>
      <c r="AJ167" s="27"/>
      <c r="AK167" s="27"/>
      <c r="AL167" s="27">
        <f t="shared" si="313"/>
        <v>0</v>
      </c>
      <c r="AM167" s="27"/>
      <c r="AN167" s="27"/>
      <c r="AO167" s="27"/>
      <c r="AP167" s="27">
        <f t="shared" si="314"/>
        <v>0</v>
      </c>
      <c r="AQ167" s="27"/>
      <c r="AR167" s="27"/>
      <c r="AS167" s="27"/>
      <c r="AT167" s="27">
        <f t="shared" si="315"/>
        <v>0</v>
      </c>
      <c r="AU167" s="27"/>
      <c r="AV167" s="27"/>
      <c r="AW167" s="27"/>
      <c r="AX167" s="27">
        <f t="shared" si="316"/>
        <v>0</v>
      </c>
      <c r="AY167" s="27"/>
      <c r="AZ167" s="27"/>
      <c r="BA167" s="27"/>
      <c r="BB167" s="27">
        <f t="shared" si="317"/>
        <v>0</v>
      </c>
      <c r="BC167" s="27">
        <f t="shared" si="318"/>
        <v>1</v>
      </c>
      <c r="BD167" s="27">
        <f t="shared" si="319"/>
        <v>6</v>
      </c>
      <c r="BE167" s="27">
        <f t="shared" si="320"/>
        <v>1</v>
      </c>
      <c r="BF167" s="27">
        <f t="shared" si="321"/>
        <v>4.25</v>
      </c>
      <c r="BG167" s="27">
        <v>1001698</v>
      </c>
      <c r="BH167" s="27">
        <v>810280</v>
      </c>
      <c r="BI167" s="27">
        <v>579218</v>
      </c>
      <c r="BJ167" s="29">
        <v>3.2</v>
      </c>
      <c r="BK167" s="29">
        <v>3.5</v>
      </c>
      <c r="BL167" s="29">
        <v>3.5</v>
      </c>
      <c r="BM167" s="116">
        <v>3.5</v>
      </c>
      <c r="BN167" s="127">
        <v>0.5</v>
      </c>
      <c r="BO167" s="127">
        <v>713567.91</v>
      </c>
      <c r="BP167" s="127">
        <v>60723.26</v>
      </c>
      <c r="BQ167" s="128">
        <f t="shared" si="322"/>
        <v>1008127.1033400001</v>
      </c>
      <c r="BR167" s="114">
        <f t="shared" si="323"/>
        <v>6429.103340000147</v>
      </c>
      <c r="BS167" s="114">
        <f t="shared" si="280"/>
        <v>16989.712142857144</v>
      </c>
      <c r="BT167" s="116">
        <v>34836.300000000003</v>
      </c>
      <c r="BU167" s="121">
        <v>100</v>
      </c>
      <c r="BV167" s="122">
        <f t="shared" si="324"/>
        <v>3265.694</v>
      </c>
      <c r="BW167" s="121">
        <f t="shared" si="275"/>
        <v>34836.300000000003</v>
      </c>
      <c r="BX167" s="120">
        <f t="shared" si="325"/>
        <v>1904988</v>
      </c>
      <c r="BY167" s="121">
        <v>0.354047</v>
      </c>
      <c r="BZ167" s="123">
        <f t="shared" si="326"/>
        <v>674455</v>
      </c>
    </row>
    <row r="168" spans="1:84" ht="20.100000000000001" customHeight="1">
      <c r="A168" s="23">
        <v>160</v>
      </c>
      <c r="B168" s="24">
        <v>81306</v>
      </c>
      <c r="C168" s="25" t="s">
        <v>292</v>
      </c>
      <c r="D168" s="26" t="s">
        <v>293</v>
      </c>
      <c r="E168" s="27">
        <v>1</v>
      </c>
      <c r="F168" s="27">
        <f t="shared" si="305"/>
        <v>3</v>
      </c>
      <c r="G168" s="27">
        <v>1</v>
      </c>
      <c r="H168" s="27">
        <v>2.5</v>
      </c>
      <c r="I168" s="27"/>
      <c r="J168" s="27">
        <f t="shared" si="306"/>
        <v>0</v>
      </c>
      <c r="K168" s="27"/>
      <c r="L168" s="27"/>
      <c r="M168" s="27"/>
      <c r="N168" s="27">
        <f t="shared" si="307"/>
        <v>0</v>
      </c>
      <c r="O168" s="27"/>
      <c r="P168" s="27"/>
      <c r="Q168" s="27">
        <v>1</v>
      </c>
      <c r="R168" s="27">
        <f t="shared" si="308"/>
        <v>1.5</v>
      </c>
      <c r="S168" s="27">
        <v>1</v>
      </c>
      <c r="T168" s="27">
        <v>0.5</v>
      </c>
      <c r="U168" s="27"/>
      <c r="V168" s="27">
        <f t="shared" si="309"/>
        <v>0</v>
      </c>
      <c r="W168" s="27"/>
      <c r="X168" s="27"/>
      <c r="Y168" s="27">
        <v>1</v>
      </c>
      <c r="Z168" s="27">
        <f t="shared" si="310"/>
        <v>1</v>
      </c>
      <c r="AA168" s="27">
        <v>1</v>
      </c>
      <c r="AB168" s="27">
        <v>0.25</v>
      </c>
      <c r="AC168" s="27"/>
      <c r="AD168" s="27">
        <f t="shared" si="311"/>
        <v>0</v>
      </c>
      <c r="AE168" s="27"/>
      <c r="AF168" s="27"/>
      <c r="AG168" s="27"/>
      <c r="AH168" s="27">
        <f t="shared" si="312"/>
        <v>0</v>
      </c>
      <c r="AI168" s="27"/>
      <c r="AJ168" s="27"/>
      <c r="AK168" s="27"/>
      <c r="AL168" s="27">
        <f t="shared" si="313"/>
        <v>0</v>
      </c>
      <c r="AM168" s="27"/>
      <c r="AN168" s="27"/>
      <c r="AO168" s="27"/>
      <c r="AP168" s="27">
        <f t="shared" si="314"/>
        <v>0</v>
      </c>
      <c r="AQ168" s="27"/>
      <c r="AR168" s="27"/>
      <c r="AS168" s="27"/>
      <c r="AT168" s="27">
        <f t="shared" si="315"/>
        <v>0</v>
      </c>
      <c r="AU168" s="27"/>
      <c r="AV168" s="27"/>
      <c r="AW168" s="27"/>
      <c r="AX168" s="27">
        <f t="shared" si="316"/>
        <v>0</v>
      </c>
      <c r="AY168" s="27"/>
      <c r="AZ168" s="27"/>
      <c r="BA168" s="27"/>
      <c r="BB168" s="27">
        <f t="shared" si="317"/>
        <v>0</v>
      </c>
      <c r="BC168" s="27">
        <f t="shared" si="318"/>
        <v>1</v>
      </c>
      <c r="BD168" s="27">
        <f t="shared" si="319"/>
        <v>5.5</v>
      </c>
      <c r="BE168" s="27">
        <f t="shared" si="320"/>
        <v>1</v>
      </c>
      <c r="BF168" s="27">
        <f t="shared" si="321"/>
        <v>3.25</v>
      </c>
      <c r="BG168" s="27">
        <v>994597.19</v>
      </c>
      <c r="BH168" s="27">
        <v>816002</v>
      </c>
      <c r="BI168" s="27">
        <v>496473</v>
      </c>
      <c r="BJ168" s="29">
        <v>3</v>
      </c>
      <c r="BK168" s="29">
        <v>3</v>
      </c>
      <c r="BL168" s="29">
        <v>3</v>
      </c>
      <c r="BM168" s="116">
        <v>3</v>
      </c>
      <c r="BN168" s="127">
        <v>0.25</v>
      </c>
      <c r="BO168" s="127">
        <v>583611.06999999995</v>
      </c>
      <c r="BP168" s="127">
        <v>43956.53</v>
      </c>
      <c r="BQ168" s="128">
        <f t="shared" si="322"/>
        <v>817093.01520000002</v>
      </c>
      <c r="BR168" s="114">
        <f t="shared" si="323"/>
        <v>-177504.17479999992</v>
      </c>
      <c r="BS168" s="114">
        <f t="shared" si="280"/>
        <v>16211.41861111111</v>
      </c>
      <c r="BT168" s="116">
        <v>34836.300000000003</v>
      </c>
      <c r="BU168" s="121">
        <v>100</v>
      </c>
      <c r="BV168" s="122">
        <f t="shared" si="324"/>
        <v>2993.5529999999999</v>
      </c>
      <c r="BW168" s="121">
        <f t="shared" si="275"/>
        <v>34836.300000000003</v>
      </c>
      <c r="BX168" s="120">
        <f t="shared" si="325"/>
        <v>1632847</v>
      </c>
      <c r="BY168" s="121">
        <v>0.354047</v>
      </c>
      <c r="BZ168" s="123">
        <f t="shared" si="326"/>
        <v>578105</v>
      </c>
    </row>
    <row r="169" spans="1:84" ht="20.100000000000001" customHeight="1">
      <c r="A169" s="23">
        <v>161</v>
      </c>
      <c r="B169" s="24">
        <v>81307</v>
      </c>
      <c r="C169" s="25" t="s">
        <v>294</v>
      </c>
      <c r="D169" s="26" t="s">
        <v>295</v>
      </c>
      <c r="E169" s="27">
        <v>1</v>
      </c>
      <c r="F169" s="27">
        <f t="shared" si="305"/>
        <v>3</v>
      </c>
      <c r="G169" s="27">
        <v>1</v>
      </c>
      <c r="H169" s="27">
        <v>2.25</v>
      </c>
      <c r="I169" s="27"/>
      <c r="J169" s="27">
        <f t="shared" si="306"/>
        <v>0</v>
      </c>
      <c r="K169" s="27"/>
      <c r="L169" s="27"/>
      <c r="M169" s="27"/>
      <c r="N169" s="27">
        <f t="shared" si="307"/>
        <v>0</v>
      </c>
      <c r="O169" s="27"/>
      <c r="P169" s="27"/>
      <c r="Q169" s="27"/>
      <c r="R169" s="27">
        <f t="shared" si="308"/>
        <v>0</v>
      </c>
      <c r="S169" s="27"/>
      <c r="T169" s="27"/>
      <c r="U169" s="27"/>
      <c r="V169" s="27">
        <f t="shared" si="309"/>
        <v>0</v>
      </c>
      <c r="W169" s="27"/>
      <c r="X169" s="27"/>
      <c r="Y169" s="27">
        <v>1</v>
      </c>
      <c r="Z169" s="27">
        <f t="shared" si="310"/>
        <v>1</v>
      </c>
      <c r="AA169" s="27">
        <v>1</v>
      </c>
      <c r="AB169" s="27">
        <v>1.25</v>
      </c>
      <c r="AC169" s="27"/>
      <c r="AD169" s="27">
        <f t="shared" si="311"/>
        <v>0</v>
      </c>
      <c r="AE169" s="27"/>
      <c r="AF169" s="27"/>
      <c r="AG169" s="27"/>
      <c r="AH169" s="27">
        <f t="shared" si="312"/>
        <v>0</v>
      </c>
      <c r="AI169" s="27"/>
      <c r="AJ169" s="27"/>
      <c r="AK169" s="27"/>
      <c r="AL169" s="27">
        <f t="shared" si="313"/>
        <v>0</v>
      </c>
      <c r="AM169" s="27"/>
      <c r="AN169" s="27"/>
      <c r="AO169" s="27"/>
      <c r="AP169" s="27">
        <f t="shared" si="314"/>
        <v>0</v>
      </c>
      <c r="AQ169" s="27"/>
      <c r="AR169" s="27"/>
      <c r="AS169" s="27"/>
      <c r="AT169" s="27">
        <f t="shared" si="315"/>
        <v>0</v>
      </c>
      <c r="AU169" s="27"/>
      <c r="AV169" s="27"/>
      <c r="AW169" s="27"/>
      <c r="AX169" s="27">
        <f t="shared" si="316"/>
        <v>0</v>
      </c>
      <c r="AY169" s="27"/>
      <c r="AZ169" s="27"/>
      <c r="BA169" s="27"/>
      <c r="BB169" s="27">
        <f t="shared" si="317"/>
        <v>0</v>
      </c>
      <c r="BC169" s="27">
        <f t="shared" si="318"/>
        <v>1</v>
      </c>
      <c r="BD169" s="27">
        <f t="shared" si="319"/>
        <v>4</v>
      </c>
      <c r="BE169" s="27">
        <f t="shared" si="320"/>
        <v>1</v>
      </c>
      <c r="BF169" s="27">
        <f t="shared" si="321"/>
        <v>3.5</v>
      </c>
      <c r="BG169" s="27">
        <v>843549.19</v>
      </c>
      <c r="BH169" s="27">
        <v>596963</v>
      </c>
      <c r="BI169" s="27">
        <v>496473</v>
      </c>
      <c r="BJ169" s="29">
        <v>2.6</v>
      </c>
      <c r="BK169" s="29">
        <v>2.7</v>
      </c>
      <c r="BL169" s="29">
        <v>3.1</v>
      </c>
      <c r="BM169" s="116">
        <v>3.16</v>
      </c>
      <c r="BN169" s="131" t="s">
        <v>49</v>
      </c>
      <c r="BO169" s="127">
        <v>640047.91</v>
      </c>
      <c r="BP169" s="131"/>
      <c r="BQ169" s="128">
        <f t="shared" si="322"/>
        <v>833342.3788200001</v>
      </c>
      <c r="BR169" s="114">
        <f t="shared" si="323"/>
        <v>-10206.811179999844</v>
      </c>
      <c r="BS169" s="114">
        <f t="shared" si="280"/>
        <v>16878.900580168778</v>
      </c>
      <c r="BT169" s="116">
        <v>34836.300000000003</v>
      </c>
      <c r="BU169" s="121">
        <v>100</v>
      </c>
      <c r="BV169" s="122">
        <f t="shared" si="324"/>
        <v>2177.1289999999999</v>
      </c>
      <c r="BW169" s="121">
        <f t="shared" si="275"/>
        <v>34836.300000000003</v>
      </c>
      <c r="BX169" s="120">
        <f t="shared" si="325"/>
        <v>1719932</v>
      </c>
      <c r="BY169" s="121">
        <v>0.354047</v>
      </c>
      <c r="BZ169" s="123">
        <f t="shared" si="326"/>
        <v>608937</v>
      </c>
    </row>
    <row r="170" spans="1:84" ht="20.100000000000001" customHeight="1">
      <c r="A170" s="23">
        <v>162</v>
      </c>
      <c r="B170" s="24">
        <v>81308</v>
      </c>
      <c r="C170" s="25" t="s">
        <v>296</v>
      </c>
      <c r="D170" s="26" t="s">
        <v>297</v>
      </c>
      <c r="E170" s="27">
        <v>1</v>
      </c>
      <c r="F170" s="27">
        <f t="shared" si="305"/>
        <v>3</v>
      </c>
      <c r="G170" s="27">
        <v>1</v>
      </c>
      <c r="H170" s="27">
        <v>2.2999999999999998</v>
      </c>
      <c r="I170" s="27"/>
      <c r="J170" s="27">
        <f t="shared" si="306"/>
        <v>0</v>
      </c>
      <c r="K170" s="27"/>
      <c r="L170" s="27"/>
      <c r="M170" s="27"/>
      <c r="N170" s="27">
        <f t="shared" si="307"/>
        <v>0</v>
      </c>
      <c r="O170" s="27"/>
      <c r="P170" s="27"/>
      <c r="Q170" s="27"/>
      <c r="R170" s="27">
        <f t="shared" si="308"/>
        <v>0</v>
      </c>
      <c r="S170" s="27"/>
      <c r="T170" s="27"/>
      <c r="U170" s="27"/>
      <c r="V170" s="27">
        <f t="shared" si="309"/>
        <v>0</v>
      </c>
      <c r="W170" s="27"/>
      <c r="X170" s="27"/>
      <c r="Y170" s="27"/>
      <c r="Z170" s="27">
        <f t="shared" si="310"/>
        <v>0</v>
      </c>
      <c r="AA170" s="27"/>
      <c r="AB170" s="27"/>
      <c r="AC170" s="27"/>
      <c r="AD170" s="27">
        <f t="shared" si="311"/>
        <v>0</v>
      </c>
      <c r="AE170" s="27"/>
      <c r="AF170" s="27"/>
      <c r="AG170" s="27"/>
      <c r="AH170" s="27">
        <f t="shared" si="312"/>
        <v>0</v>
      </c>
      <c r="AI170" s="27"/>
      <c r="AJ170" s="27"/>
      <c r="AK170" s="27"/>
      <c r="AL170" s="27">
        <f t="shared" si="313"/>
        <v>0</v>
      </c>
      <c r="AM170" s="27"/>
      <c r="AN170" s="27"/>
      <c r="AO170" s="27"/>
      <c r="AP170" s="27">
        <f t="shared" si="314"/>
        <v>0</v>
      </c>
      <c r="AQ170" s="27"/>
      <c r="AR170" s="27"/>
      <c r="AS170" s="27"/>
      <c r="AT170" s="27">
        <f t="shared" si="315"/>
        <v>0</v>
      </c>
      <c r="AU170" s="27"/>
      <c r="AV170" s="27"/>
      <c r="AW170" s="27"/>
      <c r="AX170" s="27">
        <f t="shared" si="316"/>
        <v>0</v>
      </c>
      <c r="AY170" s="27"/>
      <c r="AZ170" s="27"/>
      <c r="BA170" s="27"/>
      <c r="BB170" s="27">
        <f t="shared" si="317"/>
        <v>0</v>
      </c>
      <c r="BC170" s="27">
        <f t="shared" si="318"/>
        <v>1</v>
      </c>
      <c r="BD170" s="27">
        <f t="shared" si="319"/>
        <v>3</v>
      </c>
      <c r="BE170" s="27">
        <f t="shared" si="320"/>
        <v>1</v>
      </c>
      <c r="BF170" s="27">
        <f t="shared" si="321"/>
        <v>2.2999999999999998</v>
      </c>
      <c r="BG170" s="27">
        <v>594210.27</v>
      </c>
      <c r="BH170" s="27">
        <v>350827</v>
      </c>
      <c r="BI170" s="27">
        <v>330982</v>
      </c>
      <c r="BJ170" s="29">
        <v>1.89</v>
      </c>
      <c r="BK170" s="29">
        <v>2</v>
      </c>
      <c r="BL170" s="29">
        <v>2</v>
      </c>
      <c r="BM170" s="116">
        <v>2</v>
      </c>
      <c r="BN170" s="139" t="s">
        <v>49</v>
      </c>
      <c r="BO170" s="127">
        <v>464815.26</v>
      </c>
      <c r="BP170" s="131"/>
      <c r="BQ170" s="128">
        <f t="shared" si="322"/>
        <v>605189.46851999999</v>
      </c>
      <c r="BR170" s="114">
        <f t="shared" si="323"/>
        <v>10979.198519999976</v>
      </c>
      <c r="BS170" s="114">
        <f t="shared" si="280"/>
        <v>19367.302500000002</v>
      </c>
      <c r="BT170" s="116">
        <v>34836.300000000003</v>
      </c>
      <c r="BU170" s="121">
        <v>100</v>
      </c>
      <c r="BV170" s="122">
        <f t="shared" si="324"/>
        <v>1632.847</v>
      </c>
      <c r="BW170" s="121">
        <f t="shared" si="275"/>
        <v>34836.300000000003</v>
      </c>
      <c r="BX170" s="120">
        <f t="shared" si="325"/>
        <v>1088565</v>
      </c>
      <c r="BY170" s="121">
        <v>0.354047</v>
      </c>
      <c r="BZ170" s="123">
        <f t="shared" si="326"/>
        <v>385403</v>
      </c>
    </row>
    <row r="171" spans="1:84" ht="20.100000000000001" customHeight="1">
      <c r="A171" s="23">
        <v>163</v>
      </c>
      <c r="B171" s="24">
        <v>81309</v>
      </c>
      <c r="C171" s="25" t="s">
        <v>298</v>
      </c>
      <c r="D171" s="26" t="s">
        <v>299</v>
      </c>
      <c r="E171" s="27">
        <v>1</v>
      </c>
      <c r="F171" s="27">
        <f t="shared" si="305"/>
        <v>3</v>
      </c>
      <c r="G171" s="27">
        <v>1</v>
      </c>
      <c r="H171" s="27">
        <v>2.75</v>
      </c>
      <c r="I171" s="27"/>
      <c r="J171" s="27">
        <f t="shared" si="306"/>
        <v>0</v>
      </c>
      <c r="K171" s="27"/>
      <c r="L171" s="27"/>
      <c r="M171" s="27"/>
      <c r="N171" s="27">
        <f t="shared" si="307"/>
        <v>0</v>
      </c>
      <c r="O171" s="27"/>
      <c r="P171" s="27"/>
      <c r="Q171" s="27"/>
      <c r="R171" s="27">
        <f t="shared" si="308"/>
        <v>0</v>
      </c>
      <c r="S171" s="27"/>
      <c r="T171" s="27"/>
      <c r="U171" s="27"/>
      <c r="V171" s="27">
        <f t="shared" si="309"/>
        <v>0</v>
      </c>
      <c r="W171" s="27"/>
      <c r="X171" s="27"/>
      <c r="Y171" s="27">
        <v>3</v>
      </c>
      <c r="Z171" s="27">
        <f t="shared" si="310"/>
        <v>3</v>
      </c>
      <c r="AA171" s="27">
        <v>3</v>
      </c>
      <c r="AB171" s="27">
        <v>1.5</v>
      </c>
      <c r="AC171" s="27"/>
      <c r="AD171" s="27">
        <f t="shared" si="311"/>
        <v>0</v>
      </c>
      <c r="AE171" s="27"/>
      <c r="AF171" s="27"/>
      <c r="AG171" s="27"/>
      <c r="AH171" s="27">
        <f t="shared" si="312"/>
        <v>0</v>
      </c>
      <c r="AI171" s="27"/>
      <c r="AJ171" s="27"/>
      <c r="AK171" s="27"/>
      <c r="AL171" s="27">
        <f t="shared" si="313"/>
        <v>0</v>
      </c>
      <c r="AM171" s="27"/>
      <c r="AN171" s="27"/>
      <c r="AO171" s="27"/>
      <c r="AP171" s="27">
        <f t="shared" si="314"/>
        <v>0</v>
      </c>
      <c r="AQ171" s="27"/>
      <c r="AR171" s="27"/>
      <c r="AS171" s="27"/>
      <c r="AT171" s="27">
        <f t="shared" si="315"/>
        <v>0</v>
      </c>
      <c r="AU171" s="27"/>
      <c r="AV171" s="27"/>
      <c r="AW171" s="27"/>
      <c r="AX171" s="27">
        <f t="shared" si="316"/>
        <v>0</v>
      </c>
      <c r="AY171" s="27"/>
      <c r="AZ171" s="27"/>
      <c r="BA171" s="27"/>
      <c r="BB171" s="27">
        <f t="shared" si="317"/>
        <v>0</v>
      </c>
      <c r="BC171" s="27">
        <f t="shared" si="318"/>
        <v>1</v>
      </c>
      <c r="BD171" s="27">
        <f t="shared" si="319"/>
        <v>6</v>
      </c>
      <c r="BE171" s="27">
        <f t="shared" si="320"/>
        <v>1</v>
      </c>
      <c r="BF171" s="27">
        <f t="shared" si="321"/>
        <v>4.25</v>
      </c>
      <c r="BG171" s="27">
        <v>1124708.95</v>
      </c>
      <c r="BH171" s="27">
        <v>759895</v>
      </c>
      <c r="BI171" s="27">
        <v>628865</v>
      </c>
      <c r="BJ171" s="29">
        <v>3.85</v>
      </c>
      <c r="BK171" s="29">
        <v>3.85</v>
      </c>
      <c r="BL171" s="29">
        <v>3.85</v>
      </c>
      <c r="BM171" s="116">
        <v>3.46</v>
      </c>
      <c r="BN171" s="131" t="s">
        <v>49</v>
      </c>
      <c r="BO171" s="127">
        <v>817414.81</v>
      </c>
      <c r="BP171" s="131"/>
      <c r="BQ171" s="128">
        <f t="shared" si="322"/>
        <v>1064274.08262</v>
      </c>
      <c r="BR171" s="114">
        <f t="shared" si="323"/>
        <v>-60434.867379999952</v>
      </c>
      <c r="BS171" s="114">
        <f t="shared" si="280"/>
        <v>19687.254576107902</v>
      </c>
      <c r="BT171" s="116">
        <v>34836.300000000003</v>
      </c>
      <c r="BU171" s="121">
        <v>100</v>
      </c>
      <c r="BV171" s="122">
        <f t="shared" si="324"/>
        <v>3265.694</v>
      </c>
      <c r="BW171" s="121">
        <f t="shared" si="275"/>
        <v>34836.300000000003</v>
      </c>
      <c r="BX171" s="120">
        <f t="shared" si="325"/>
        <v>1883217</v>
      </c>
      <c r="BY171" s="121">
        <v>0.354047</v>
      </c>
      <c r="BZ171" s="123">
        <f t="shared" si="326"/>
        <v>666747</v>
      </c>
    </row>
    <row r="172" spans="1:84" s="22" customFormat="1" ht="20.100000000000001" customHeight="1">
      <c r="A172" s="16"/>
      <c r="B172" s="17"/>
      <c r="C172" s="32" t="s">
        <v>300</v>
      </c>
      <c r="D172" s="33" t="s">
        <v>300</v>
      </c>
      <c r="E172" s="20">
        <f t="shared" ref="E172:AJ172" si="327">SUM(E173:E179)</f>
        <v>0</v>
      </c>
      <c r="F172" s="20">
        <f t="shared" si="327"/>
        <v>0</v>
      </c>
      <c r="G172" s="20">
        <f t="shared" si="327"/>
        <v>0</v>
      </c>
      <c r="H172" s="20">
        <f t="shared" si="327"/>
        <v>0</v>
      </c>
      <c r="I172" s="20">
        <f t="shared" si="327"/>
        <v>0</v>
      </c>
      <c r="J172" s="20">
        <f t="shared" si="327"/>
        <v>0</v>
      </c>
      <c r="K172" s="20">
        <f t="shared" si="327"/>
        <v>0</v>
      </c>
      <c r="L172" s="20">
        <f t="shared" si="327"/>
        <v>0</v>
      </c>
      <c r="M172" s="20">
        <f t="shared" si="327"/>
        <v>6</v>
      </c>
      <c r="N172" s="20">
        <f t="shared" si="327"/>
        <v>12</v>
      </c>
      <c r="O172" s="20">
        <f t="shared" si="327"/>
        <v>6</v>
      </c>
      <c r="P172" s="20">
        <f t="shared" si="327"/>
        <v>11.45</v>
      </c>
      <c r="Q172" s="20">
        <f t="shared" si="327"/>
        <v>9</v>
      </c>
      <c r="R172" s="20">
        <f t="shared" si="327"/>
        <v>13.5</v>
      </c>
      <c r="S172" s="20">
        <f t="shared" si="327"/>
        <v>9</v>
      </c>
      <c r="T172" s="20">
        <f t="shared" si="327"/>
        <v>5.0999999999999996</v>
      </c>
      <c r="U172" s="20">
        <f t="shared" si="327"/>
        <v>0</v>
      </c>
      <c r="V172" s="20">
        <f t="shared" si="327"/>
        <v>0</v>
      </c>
      <c r="W172" s="20">
        <f t="shared" si="327"/>
        <v>0</v>
      </c>
      <c r="X172" s="20">
        <f t="shared" si="327"/>
        <v>0</v>
      </c>
      <c r="Y172" s="20">
        <f t="shared" si="327"/>
        <v>0</v>
      </c>
      <c r="Z172" s="20">
        <f t="shared" si="327"/>
        <v>0</v>
      </c>
      <c r="AA172" s="20">
        <f t="shared" si="327"/>
        <v>0</v>
      </c>
      <c r="AB172" s="20">
        <f t="shared" si="327"/>
        <v>0</v>
      </c>
      <c r="AC172" s="20">
        <f t="shared" si="327"/>
        <v>1</v>
      </c>
      <c r="AD172" s="20">
        <f t="shared" si="327"/>
        <v>1</v>
      </c>
      <c r="AE172" s="20">
        <f t="shared" si="327"/>
        <v>1</v>
      </c>
      <c r="AF172" s="20">
        <f t="shared" si="327"/>
        <v>1</v>
      </c>
      <c r="AG172" s="20">
        <f t="shared" si="327"/>
        <v>2</v>
      </c>
      <c r="AH172" s="20">
        <f t="shared" si="327"/>
        <v>2</v>
      </c>
      <c r="AI172" s="20">
        <f t="shared" si="327"/>
        <v>2</v>
      </c>
      <c r="AJ172" s="20">
        <f t="shared" si="327"/>
        <v>1.6</v>
      </c>
      <c r="AK172" s="20">
        <f t="shared" ref="AK172:BP172" si="328">SUM(AK173:AK179)</f>
        <v>0</v>
      </c>
      <c r="AL172" s="20">
        <f t="shared" si="328"/>
        <v>0</v>
      </c>
      <c r="AM172" s="20">
        <f t="shared" si="328"/>
        <v>0</v>
      </c>
      <c r="AN172" s="20">
        <f t="shared" si="328"/>
        <v>0</v>
      </c>
      <c r="AO172" s="20">
        <f t="shared" si="328"/>
        <v>0</v>
      </c>
      <c r="AP172" s="20">
        <f t="shared" si="328"/>
        <v>0</v>
      </c>
      <c r="AQ172" s="20">
        <f t="shared" si="328"/>
        <v>0</v>
      </c>
      <c r="AR172" s="20">
        <f t="shared" si="328"/>
        <v>0</v>
      </c>
      <c r="AS172" s="20">
        <f t="shared" si="328"/>
        <v>0</v>
      </c>
      <c r="AT172" s="20">
        <f t="shared" si="328"/>
        <v>0</v>
      </c>
      <c r="AU172" s="20">
        <f t="shared" si="328"/>
        <v>0</v>
      </c>
      <c r="AV172" s="20">
        <f t="shared" si="328"/>
        <v>0</v>
      </c>
      <c r="AW172" s="20">
        <f t="shared" si="328"/>
        <v>0</v>
      </c>
      <c r="AX172" s="20">
        <f t="shared" si="328"/>
        <v>0</v>
      </c>
      <c r="AY172" s="20">
        <f t="shared" si="328"/>
        <v>0</v>
      </c>
      <c r="AZ172" s="20">
        <f t="shared" si="328"/>
        <v>0</v>
      </c>
      <c r="BA172" s="20">
        <f t="shared" si="328"/>
        <v>0</v>
      </c>
      <c r="BB172" s="20">
        <f t="shared" si="328"/>
        <v>0</v>
      </c>
      <c r="BC172" s="20">
        <f t="shared" si="328"/>
        <v>7</v>
      </c>
      <c r="BD172" s="20">
        <f t="shared" si="328"/>
        <v>28.5</v>
      </c>
      <c r="BE172" s="20">
        <f t="shared" si="328"/>
        <v>7</v>
      </c>
      <c r="BF172" s="20">
        <f t="shared" si="328"/>
        <v>19.149999999999999</v>
      </c>
      <c r="BG172" s="20">
        <f t="shared" si="328"/>
        <v>4986686.87</v>
      </c>
      <c r="BH172" s="20">
        <f t="shared" si="328"/>
        <v>5434007</v>
      </c>
      <c r="BI172" s="20">
        <f t="shared" si="328"/>
        <v>2366520</v>
      </c>
      <c r="BJ172" s="20">
        <f t="shared" si="328"/>
        <v>13.05</v>
      </c>
      <c r="BK172" s="20">
        <f t="shared" si="328"/>
        <v>15.37</v>
      </c>
      <c r="BL172" s="21">
        <f t="shared" si="328"/>
        <v>15.729999999999999</v>
      </c>
      <c r="BM172" s="113">
        <f t="shared" si="328"/>
        <v>14.9</v>
      </c>
      <c r="BN172" s="113">
        <f t="shared" si="328"/>
        <v>3.3</v>
      </c>
      <c r="BO172" s="113">
        <f t="shared" si="328"/>
        <v>3227758.54</v>
      </c>
      <c r="BP172" s="113">
        <f t="shared" si="328"/>
        <v>578465.29</v>
      </c>
      <c r="BQ172" s="113">
        <f t="shared" ref="BQ172:BR172" si="329">SUM(BQ173:BQ179)</f>
        <v>4955703.4266600003</v>
      </c>
      <c r="BR172" s="113">
        <f t="shared" si="329"/>
        <v>-30983.443339999678</v>
      </c>
      <c r="BS172" s="114">
        <f t="shared" si="280"/>
        <v>18052.340827740492</v>
      </c>
      <c r="BT172" s="138">
        <v>34836.300000000003</v>
      </c>
      <c r="BU172" s="113">
        <v>100</v>
      </c>
      <c r="BV172" s="113">
        <f>SUM(BV173:BV179)</f>
        <v>15512.047</v>
      </c>
      <c r="BW172" s="113">
        <f t="shared" si="275"/>
        <v>34836.300000000003</v>
      </c>
      <c r="BX172" s="138">
        <f>SUM(BX173:BX179)</f>
        <v>8109806</v>
      </c>
      <c r="BY172" s="121">
        <v>0.354047</v>
      </c>
      <c r="BZ172" s="115">
        <f>BZ173+BZ174+BZ175+BZ176+BZ177+BZ178+BZ179</f>
        <v>2871253</v>
      </c>
      <c r="CA172" s="103"/>
      <c r="CB172" s="103"/>
      <c r="CC172" s="103"/>
      <c r="CD172" s="103"/>
      <c r="CE172" s="103"/>
      <c r="CF172" s="103"/>
    </row>
    <row r="173" spans="1:84" ht="20.100000000000001" customHeight="1">
      <c r="A173" s="23">
        <v>166</v>
      </c>
      <c r="B173" s="24">
        <v>81402</v>
      </c>
      <c r="C173" s="25" t="s">
        <v>301</v>
      </c>
      <c r="D173" s="48" t="s">
        <v>302</v>
      </c>
      <c r="E173" s="27"/>
      <c r="F173" s="27">
        <f t="shared" ref="F173:F179" si="330">E173*3</f>
        <v>0</v>
      </c>
      <c r="G173" s="27"/>
      <c r="H173" s="27"/>
      <c r="I173" s="27"/>
      <c r="J173" s="27">
        <f t="shared" ref="J173:J179" si="331">I173*3</f>
        <v>0</v>
      </c>
      <c r="K173" s="27"/>
      <c r="L173" s="27"/>
      <c r="M173" s="27"/>
      <c r="N173" s="27">
        <f t="shared" ref="N173:N179" si="332">M173*2</f>
        <v>0</v>
      </c>
      <c r="O173" s="27"/>
      <c r="P173" s="27"/>
      <c r="Q173" s="27"/>
      <c r="R173" s="27">
        <f t="shared" ref="R173:R179" si="333">Q173*1.5</f>
        <v>0</v>
      </c>
      <c r="S173" s="27"/>
      <c r="T173" s="27"/>
      <c r="U173" s="27"/>
      <c r="V173" s="27">
        <f t="shared" ref="V173:V179" si="334">U173*1</f>
        <v>0</v>
      </c>
      <c r="W173" s="27"/>
      <c r="X173" s="27"/>
      <c r="Y173" s="27"/>
      <c r="Z173" s="27">
        <f t="shared" ref="Z173:Z179" si="335">Y173*1</f>
        <v>0</v>
      </c>
      <c r="AA173" s="27"/>
      <c r="AB173" s="27"/>
      <c r="AC173" s="27">
        <v>1</v>
      </c>
      <c r="AD173" s="27">
        <f t="shared" ref="AD173:AD179" si="336">AC173*1</f>
        <v>1</v>
      </c>
      <c r="AE173" s="27">
        <v>1</v>
      </c>
      <c r="AF173" s="27">
        <v>1</v>
      </c>
      <c r="AG173" s="27">
        <v>2</v>
      </c>
      <c r="AH173" s="27">
        <f t="shared" ref="AH173:AH179" si="337">AG173*1</f>
        <v>2</v>
      </c>
      <c r="AI173" s="27">
        <v>2</v>
      </c>
      <c r="AJ173" s="27">
        <v>1.6</v>
      </c>
      <c r="AK173" s="27"/>
      <c r="AL173" s="27">
        <f t="shared" ref="AL173:AL179" si="338">AK173*1</f>
        <v>0</v>
      </c>
      <c r="AM173" s="27"/>
      <c r="AN173" s="27"/>
      <c r="AO173" s="27"/>
      <c r="AP173" s="27">
        <f t="shared" ref="AP173:AP179" si="339">AO173*1</f>
        <v>0</v>
      </c>
      <c r="AQ173" s="27"/>
      <c r="AR173" s="27"/>
      <c r="AS173" s="27"/>
      <c r="AT173" s="27">
        <f t="shared" ref="AT173:AT179" si="340">AS173*1</f>
        <v>0</v>
      </c>
      <c r="AU173" s="27"/>
      <c r="AV173" s="27"/>
      <c r="AW173" s="27"/>
      <c r="AX173" s="27">
        <f t="shared" ref="AX173:AX179" si="341">AW173*1</f>
        <v>0</v>
      </c>
      <c r="AY173" s="27"/>
      <c r="AZ173" s="27"/>
      <c r="BA173" s="27"/>
      <c r="BB173" s="27">
        <f t="shared" ref="BB173:BB179" si="342">BA173*0.75</f>
        <v>0</v>
      </c>
      <c r="BC173" s="27">
        <f t="shared" ref="BC173:BC179" si="343">E173+I173+M173+U173+AC173+AK173+AW173</f>
        <v>1</v>
      </c>
      <c r="BD173" s="27">
        <f t="shared" ref="BD173:BD179" si="344">F173+J173+N173+R173+V173+Z173+AD173+AH173+AL173+AP173+AT173+AX173+BB173</f>
        <v>3</v>
      </c>
      <c r="BE173" s="27">
        <f t="shared" ref="BE173:BE179" si="345">G173+K173+O173+W173+AE173+AM173+AY173</f>
        <v>1</v>
      </c>
      <c r="BF173" s="27">
        <f t="shared" ref="BF173:BF179" si="346">H173+L173+P173+T173+X173+AB173+AF173+AJ173+AN173+AR173+AV173+AZ173</f>
        <v>2.6</v>
      </c>
      <c r="BG173" s="27">
        <v>618896.82999999996</v>
      </c>
      <c r="BH173" s="27">
        <v>888524</v>
      </c>
      <c r="BI173" s="27">
        <v>372354</v>
      </c>
      <c r="BJ173" s="29">
        <v>1</v>
      </c>
      <c r="BK173" s="29">
        <v>1.9</v>
      </c>
      <c r="BL173" s="29">
        <v>2.1</v>
      </c>
      <c r="BM173" s="116">
        <v>1.9</v>
      </c>
      <c r="BN173" s="131" t="s">
        <v>49</v>
      </c>
      <c r="BO173" s="127">
        <v>503454.67</v>
      </c>
      <c r="BP173" s="131"/>
      <c r="BQ173" s="128">
        <f t="shared" ref="BQ173:BQ179" si="347">(BO173+BP173)*1.302</f>
        <v>655497.98034000001</v>
      </c>
      <c r="BR173" s="114">
        <f t="shared" ref="BR173:BR179" si="348">(BO173+BP173)*1.302-BG173</f>
        <v>36601.150340000051</v>
      </c>
      <c r="BS173" s="114">
        <f t="shared" si="280"/>
        <v>22081.345175438593</v>
      </c>
      <c r="BT173" s="116">
        <v>34836.300000000003</v>
      </c>
      <c r="BU173" s="121">
        <v>100</v>
      </c>
      <c r="BV173" s="122">
        <f t="shared" ref="BV173:BV179" si="349">ROUND((BD173*BT173*BU173/100*12)*1.302/1000,3)</f>
        <v>1632.847</v>
      </c>
      <c r="BW173" s="121">
        <f t="shared" si="275"/>
        <v>34836.300000000003</v>
      </c>
      <c r="BX173" s="120">
        <f t="shared" ref="BX173:BX179" si="350">ROUND((BM173*BT173*BU173/100*12)*1.302,0)</f>
        <v>1034136</v>
      </c>
      <c r="BY173" s="121">
        <v>0.354047</v>
      </c>
      <c r="BZ173" s="123">
        <f t="shared" ref="BZ173:BZ179" si="351">ROUND(BX173*BY173,0)</f>
        <v>366133</v>
      </c>
    </row>
    <row r="174" spans="1:84" ht="20.100000000000001" customHeight="1">
      <c r="A174" s="23">
        <v>167</v>
      </c>
      <c r="B174" s="24">
        <v>81403</v>
      </c>
      <c r="C174" s="25" t="s">
        <v>303</v>
      </c>
      <c r="D174" s="48" t="s">
        <v>304</v>
      </c>
      <c r="E174" s="27"/>
      <c r="F174" s="27">
        <f t="shared" si="330"/>
        <v>0</v>
      </c>
      <c r="G174" s="27"/>
      <c r="H174" s="27"/>
      <c r="I174" s="27"/>
      <c r="J174" s="27">
        <f t="shared" si="331"/>
        <v>0</v>
      </c>
      <c r="K174" s="27"/>
      <c r="L174" s="27"/>
      <c r="M174" s="27">
        <v>1</v>
      </c>
      <c r="N174" s="27">
        <f t="shared" si="332"/>
        <v>2</v>
      </c>
      <c r="O174" s="27">
        <v>1</v>
      </c>
      <c r="P174" s="27">
        <v>0.4</v>
      </c>
      <c r="Q174" s="27">
        <v>2</v>
      </c>
      <c r="R174" s="27">
        <f t="shared" si="333"/>
        <v>3</v>
      </c>
      <c r="S174" s="27">
        <v>2</v>
      </c>
      <c r="T174" s="27">
        <v>0.6</v>
      </c>
      <c r="U174" s="27"/>
      <c r="V174" s="27">
        <f t="shared" si="334"/>
        <v>0</v>
      </c>
      <c r="W174" s="27"/>
      <c r="X174" s="27"/>
      <c r="Y174" s="27"/>
      <c r="Z174" s="27">
        <f t="shared" si="335"/>
        <v>0</v>
      </c>
      <c r="AA174" s="27"/>
      <c r="AB174" s="27"/>
      <c r="AC174" s="27"/>
      <c r="AD174" s="27">
        <f t="shared" si="336"/>
        <v>0</v>
      </c>
      <c r="AE174" s="27"/>
      <c r="AF174" s="27"/>
      <c r="AG174" s="27"/>
      <c r="AH174" s="27">
        <f t="shared" si="337"/>
        <v>0</v>
      </c>
      <c r="AI174" s="27"/>
      <c r="AJ174" s="27"/>
      <c r="AK174" s="27"/>
      <c r="AL174" s="27">
        <f t="shared" si="338"/>
        <v>0</v>
      </c>
      <c r="AM174" s="27"/>
      <c r="AN174" s="27"/>
      <c r="AO174" s="27"/>
      <c r="AP174" s="27">
        <f t="shared" si="339"/>
        <v>0</v>
      </c>
      <c r="AQ174" s="27"/>
      <c r="AR174" s="27"/>
      <c r="AS174" s="27"/>
      <c r="AT174" s="27">
        <f t="shared" si="340"/>
        <v>0</v>
      </c>
      <c r="AU174" s="27"/>
      <c r="AV174" s="27"/>
      <c r="AW174" s="27"/>
      <c r="AX174" s="27">
        <f t="shared" si="341"/>
        <v>0</v>
      </c>
      <c r="AY174" s="27"/>
      <c r="AZ174" s="27"/>
      <c r="BA174" s="27"/>
      <c r="BB174" s="27">
        <f t="shared" si="342"/>
        <v>0</v>
      </c>
      <c r="BC174" s="27">
        <f t="shared" si="343"/>
        <v>1</v>
      </c>
      <c r="BD174" s="27">
        <f t="shared" si="344"/>
        <v>5</v>
      </c>
      <c r="BE174" s="27">
        <f t="shared" si="345"/>
        <v>1</v>
      </c>
      <c r="BF174" s="27">
        <f t="shared" si="346"/>
        <v>1</v>
      </c>
      <c r="BG174" s="27">
        <v>322588.19</v>
      </c>
      <c r="BH174" s="27">
        <v>293805</v>
      </c>
      <c r="BI174" s="27">
        <v>248236</v>
      </c>
      <c r="BJ174" s="29">
        <v>1.5</v>
      </c>
      <c r="BK174" s="29">
        <v>1.5</v>
      </c>
      <c r="BL174" s="29">
        <v>1.5</v>
      </c>
      <c r="BM174" s="116">
        <v>1.9</v>
      </c>
      <c r="BN174" s="139" t="s">
        <v>49</v>
      </c>
      <c r="BO174" s="127">
        <v>250440</v>
      </c>
      <c r="BP174" s="131">
        <v>0</v>
      </c>
      <c r="BQ174" s="128">
        <f t="shared" si="347"/>
        <v>326072.88</v>
      </c>
      <c r="BR174" s="114">
        <f t="shared" si="348"/>
        <v>3484.6900000000023</v>
      </c>
      <c r="BS174" s="114">
        <f t="shared" si="280"/>
        <v>10984.210526315788</v>
      </c>
      <c r="BT174" s="116">
        <v>34836.300000000003</v>
      </c>
      <c r="BU174" s="121">
        <v>100</v>
      </c>
      <c r="BV174" s="122">
        <f t="shared" si="349"/>
        <v>2721.4119999999998</v>
      </c>
      <c r="BW174" s="121">
        <f t="shared" ref="BW174:BW205" si="352">BT174</f>
        <v>34836.300000000003</v>
      </c>
      <c r="BX174" s="120">
        <f t="shared" si="350"/>
        <v>1034136</v>
      </c>
      <c r="BY174" s="121">
        <v>0.354047</v>
      </c>
      <c r="BZ174" s="123">
        <f t="shared" si="351"/>
        <v>366133</v>
      </c>
    </row>
    <row r="175" spans="1:84" ht="20.100000000000001" customHeight="1">
      <c r="A175" s="23">
        <v>168</v>
      </c>
      <c r="B175" s="24">
        <v>81404</v>
      </c>
      <c r="C175" s="25" t="s">
        <v>305</v>
      </c>
      <c r="D175" s="48" t="s">
        <v>306</v>
      </c>
      <c r="E175" s="27"/>
      <c r="F175" s="27">
        <f t="shared" si="330"/>
        <v>0</v>
      </c>
      <c r="G175" s="27"/>
      <c r="H175" s="27"/>
      <c r="I175" s="27"/>
      <c r="J175" s="27">
        <f t="shared" si="331"/>
        <v>0</v>
      </c>
      <c r="K175" s="27"/>
      <c r="L175" s="27"/>
      <c r="M175" s="27">
        <v>1</v>
      </c>
      <c r="N175" s="27">
        <f t="shared" si="332"/>
        <v>2</v>
      </c>
      <c r="O175" s="27">
        <v>1</v>
      </c>
      <c r="P175" s="27">
        <v>1.1000000000000001</v>
      </c>
      <c r="Q175" s="27">
        <v>1</v>
      </c>
      <c r="R175" s="27">
        <f t="shared" si="333"/>
        <v>1.5</v>
      </c>
      <c r="S175" s="27">
        <v>1</v>
      </c>
      <c r="T175" s="27">
        <v>0.8</v>
      </c>
      <c r="U175" s="27"/>
      <c r="V175" s="27">
        <f t="shared" si="334"/>
        <v>0</v>
      </c>
      <c r="W175" s="27"/>
      <c r="X175" s="27"/>
      <c r="Y175" s="27"/>
      <c r="Z175" s="27">
        <f t="shared" si="335"/>
        <v>0</v>
      </c>
      <c r="AA175" s="27"/>
      <c r="AB175" s="27"/>
      <c r="AC175" s="27"/>
      <c r="AD175" s="27">
        <f t="shared" si="336"/>
        <v>0</v>
      </c>
      <c r="AE175" s="27"/>
      <c r="AF175" s="27"/>
      <c r="AG175" s="27"/>
      <c r="AH175" s="27">
        <f t="shared" si="337"/>
        <v>0</v>
      </c>
      <c r="AI175" s="27"/>
      <c r="AJ175" s="27"/>
      <c r="AK175" s="27"/>
      <c r="AL175" s="27">
        <f t="shared" si="338"/>
        <v>0</v>
      </c>
      <c r="AM175" s="27"/>
      <c r="AN175" s="27"/>
      <c r="AO175" s="27"/>
      <c r="AP175" s="27">
        <f t="shared" si="339"/>
        <v>0</v>
      </c>
      <c r="AQ175" s="27"/>
      <c r="AR175" s="27"/>
      <c r="AS175" s="27"/>
      <c r="AT175" s="27">
        <f t="shared" si="340"/>
        <v>0</v>
      </c>
      <c r="AU175" s="27"/>
      <c r="AV175" s="27"/>
      <c r="AW175" s="27"/>
      <c r="AX175" s="27">
        <f t="shared" si="341"/>
        <v>0</v>
      </c>
      <c r="AY175" s="27"/>
      <c r="AZ175" s="27"/>
      <c r="BA175" s="27"/>
      <c r="BB175" s="27">
        <f t="shared" si="342"/>
        <v>0</v>
      </c>
      <c r="BC175" s="27">
        <f t="shared" si="343"/>
        <v>1</v>
      </c>
      <c r="BD175" s="27">
        <f t="shared" si="344"/>
        <v>3.5</v>
      </c>
      <c r="BE175" s="27">
        <f t="shared" si="345"/>
        <v>1</v>
      </c>
      <c r="BF175" s="27">
        <f t="shared" si="346"/>
        <v>1.9000000000000001</v>
      </c>
      <c r="BG175" s="27">
        <v>746921.13</v>
      </c>
      <c r="BH175" s="27">
        <v>428924</v>
      </c>
      <c r="BI175" s="27">
        <v>455100</v>
      </c>
      <c r="BJ175" s="29">
        <v>2.75</v>
      </c>
      <c r="BK175" s="29">
        <v>2.75</v>
      </c>
      <c r="BL175" s="29">
        <v>2.75</v>
      </c>
      <c r="BM175" s="116">
        <v>2.4</v>
      </c>
      <c r="BN175" s="131" t="s">
        <v>49</v>
      </c>
      <c r="BO175" s="127">
        <v>452458</v>
      </c>
      <c r="BP175" s="142"/>
      <c r="BQ175" s="128">
        <f t="shared" si="347"/>
        <v>589100.31599999999</v>
      </c>
      <c r="BR175" s="114">
        <f t="shared" si="348"/>
        <v>-157820.81400000001</v>
      </c>
      <c r="BS175" s="114">
        <f t="shared" si="280"/>
        <v>15710.347222222224</v>
      </c>
      <c r="BT175" s="116">
        <v>34836.300000000003</v>
      </c>
      <c r="BU175" s="121">
        <v>100</v>
      </c>
      <c r="BV175" s="122">
        <f t="shared" si="349"/>
        <v>1904.9880000000001</v>
      </c>
      <c r="BW175" s="121">
        <f t="shared" si="352"/>
        <v>34836.300000000003</v>
      </c>
      <c r="BX175" s="120">
        <f t="shared" si="350"/>
        <v>1306278</v>
      </c>
      <c r="BY175" s="121">
        <v>0.354047</v>
      </c>
      <c r="BZ175" s="123">
        <f t="shared" si="351"/>
        <v>462484</v>
      </c>
    </row>
    <row r="176" spans="1:84" ht="20.100000000000001" customHeight="1">
      <c r="A176" s="23">
        <v>169</v>
      </c>
      <c r="B176" s="24">
        <v>81405</v>
      </c>
      <c r="C176" s="25" t="s">
        <v>304</v>
      </c>
      <c r="D176" s="60"/>
      <c r="E176" s="27"/>
      <c r="F176" s="27">
        <f t="shared" si="330"/>
        <v>0</v>
      </c>
      <c r="G176" s="27"/>
      <c r="H176" s="27"/>
      <c r="I176" s="27"/>
      <c r="J176" s="27">
        <f t="shared" si="331"/>
        <v>0</v>
      </c>
      <c r="K176" s="27"/>
      <c r="L176" s="27"/>
      <c r="M176" s="27">
        <v>1</v>
      </c>
      <c r="N176" s="27">
        <f t="shared" si="332"/>
        <v>2</v>
      </c>
      <c r="O176" s="27">
        <v>1</v>
      </c>
      <c r="P176" s="27">
        <v>4.5</v>
      </c>
      <c r="Q176" s="27">
        <v>1</v>
      </c>
      <c r="R176" s="27">
        <f t="shared" si="333"/>
        <v>1.5</v>
      </c>
      <c r="S176" s="27">
        <v>1</v>
      </c>
      <c r="T176" s="27">
        <v>1</v>
      </c>
      <c r="U176" s="27"/>
      <c r="V176" s="27">
        <f t="shared" si="334"/>
        <v>0</v>
      </c>
      <c r="W176" s="27"/>
      <c r="X176" s="27"/>
      <c r="Y176" s="27"/>
      <c r="Z176" s="27">
        <f t="shared" si="335"/>
        <v>0</v>
      </c>
      <c r="AA176" s="27"/>
      <c r="AB176" s="27"/>
      <c r="AC176" s="27"/>
      <c r="AD176" s="27">
        <f t="shared" si="336"/>
        <v>0</v>
      </c>
      <c r="AE176" s="27"/>
      <c r="AF176" s="27"/>
      <c r="AG176" s="27"/>
      <c r="AH176" s="27">
        <f t="shared" si="337"/>
        <v>0</v>
      </c>
      <c r="AI176" s="27"/>
      <c r="AJ176" s="27"/>
      <c r="AK176" s="27"/>
      <c r="AL176" s="27">
        <f t="shared" si="338"/>
        <v>0</v>
      </c>
      <c r="AM176" s="27"/>
      <c r="AN176" s="27"/>
      <c r="AO176" s="27"/>
      <c r="AP176" s="27">
        <f t="shared" si="339"/>
        <v>0</v>
      </c>
      <c r="AQ176" s="27"/>
      <c r="AR176" s="27"/>
      <c r="AS176" s="27"/>
      <c r="AT176" s="27">
        <f t="shared" si="340"/>
        <v>0</v>
      </c>
      <c r="AU176" s="27"/>
      <c r="AV176" s="27"/>
      <c r="AW176" s="27"/>
      <c r="AX176" s="27">
        <f t="shared" si="341"/>
        <v>0</v>
      </c>
      <c r="AY176" s="27"/>
      <c r="AZ176" s="27"/>
      <c r="BA176" s="27"/>
      <c r="BB176" s="27">
        <f t="shared" si="342"/>
        <v>0</v>
      </c>
      <c r="BC176" s="27">
        <f t="shared" si="343"/>
        <v>1</v>
      </c>
      <c r="BD176" s="27">
        <f t="shared" si="344"/>
        <v>3.5</v>
      </c>
      <c r="BE176" s="27">
        <f t="shared" si="345"/>
        <v>1</v>
      </c>
      <c r="BF176" s="27">
        <f t="shared" si="346"/>
        <v>5.5</v>
      </c>
      <c r="BG176" s="27">
        <v>1604402.08</v>
      </c>
      <c r="BH176" s="27">
        <v>1665401</v>
      </c>
      <c r="BI176" s="27">
        <v>165491</v>
      </c>
      <c r="BJ176" s="61">
        <v>1</v>
      </c>
      <c r="BK176" s="61">
        <v>1.3</v>
      </c>
      <c r="BL176" s="57">
        <v>1.38</v>
      </c>
      <c r="BM176" s="140">
        <v>1.5</v>
      </c>
      <c r="BN176" s="142">
        <v>2.5</v>
      </c>
      <c r="BO176" s="142">
        <v>759149.64</v>
      </c>
      <c r="BP176" s="142">
        <v>479493.94</v>
      </c>
      <c r="BQ176" s="128">
        <f t="shared" si="347"/>
        <v>1612713.9411600002</v>
      </c>
      <c r="BR176" s="114">
        <f t="shared" si="348"/>
        <v>8311.8611600000877</v>
      </c>
      <c r="BS176" s="114">
        <f t="shared" si="280"/>
        <v>42174.98</v>
      </c>
      <c r="BT176" s="116">
        <v>34836.300000000003</v>
      </c>
      <c r="BU176" s="121">
        <v>100</v>
      </c>
      <c r="BV176" s="122">
        <f t="shared" si="349"/>
        <v>1904.9880000000001</v>
      </c>
      <c r="BW176" s="121">
        <f t="shared" si="352"/>
        <v>34836.300000000003</v>
      </c>
      <c r="BX176" s="120">
        <f t="shared" si="350"/>
        <v>816424</v>
      </c>
      <c r="BY176" s="121">
        <v>0.354047</v>
      </c>
      <c r="BZ176" s="123">
        <f t="shared" si="351"/>
        <v>289052</v>
      </c>
    </row>
    <row r="177" spans="1:84" ht="20.100000000000001" customHeight="1">
      <c r="A177" s="23">
        <v>170</v>
      </c>
      <c r="B177" s="24">
        <v>81406</v>
      </c>
      <c r="C177" s="25" t="s">
        <v>306</v>
      </c>
      <c r="D177" s="48" t="s">
        <v>303</v>
      </c>
      <c r="E177" s="27"/>
      <c r="F177" s="27">
        <f t="shared" si="330"/>
        <v>0</v>
      </c>
      <c r="G177" s="27"/>
      <c r="H177" s="27"/>
      <c r="I177" s="27"/>
      <c r="J177" s="27">
        <f t="shared" si="331"/>
        <v>0</v>
      </c>
      <c r="K177" s="27"/>
      <c r="L177" s="27"/>
      <c r="M177" s="27">
        <v>1</v>
      </c>
      <c r="N177" s="27">
        <f t="shared" si="332"/>
        <v>2</v>
      </c>
      <c r="O177" s="27">
        <v>1</v>
      </c>
      <c r="P177" s="27">
        <v>1.2</v>
      </c>
      <c r="Q177" s="27">
        <v>2</v>
      </c>
      <c r="R177" s="27">
        <f t="shared" si="333"/>
        <v>3</v>
      </c>
      <c r="S177" s="27">
        <v>2</v>
      </c>
      <c r="T177" s="27">
        <v>0.7</v>
      </c>
      <c r="U177" s="27"/>
      <c r="V177" s="27">
        <f t="shared" si="334"/>
        <v>0</v>
      </c>
      <c r="W177" s="27"/>
      <c r="X177" s="27"/>
      <c r="Y177" s="27"/>
      <c r="Z177" s="27">
        <f t="shared" si="335"/>
        <v>0</v>
      </c>
      <c r="AA177" s="27"/>
      <c r="AB177" s="27"/>
      <c r="AC177" s="27"/>
      <c r="AD177" s="27">
        <f t="shared" si="336"/>
        <v>0</v>
      </c>
      <c r="AE177" s="27"/>
      <c r="AF177" s="27"/>
      <c r="AG177" s="27"/>
      <c r="AH177" s="27">
        <f t="shared" si="337"/>
        <v>0</v>
      </c>
      <c r="AI177" s="27"/>
      <c r="AJ177" s="27"/>
      <c r="AK177" s="27"/>
      <c r="AL177" s="27">
        <f t="shared" si="338"/>
        <v>0</v>
      </c>
      <c r="AM177" s="27"/>
      <c r="AN177" s="27"/>
      <c r="AO177" s="27"/>
      <c r="AP177" s="27">
        <f t="shared" si="339"/>
        <v>0</v>
      </c>
      <c r="AQ177" s="27"/>
      <c r="AR177" s="27"/>
      <c r="AS177" s="27"/>
      <c r="AT177" s="27">
        <f t="shared" si="340"/>
        <v>0</v>
      </c>
      <c r="AU177" s="27"/>
      <c r="AV177" s="27"/>
      <c r="AW177" s="27"/>
      <c r="AX177" s="27">
        <f t="shared" si="341"/>
        <v>0</v>
      </c>
      <c r="AY177" s="27"/>
      <c r="AZ177" s="27"/>
      <c r="BA177" s="27"/>
      <c r="BB177" s="27">
        <f t="shared" si="342"/>
        <v>0</v>
      </c>
      <c r="BC177" s="27">
        <f t="shared" si="343"/>
        <v>1</v>
      </c>
      <c r="BD177" s="27">
        <f t="shared" si="344"/>
        <v>5</v>
      </c>
      <c r="BE177" s="27">
        <f t="shared" si="345"/>
        <v>1</v>
      </c>
      <c r="BF177" s="27">
        <f t="shared" si="346"/>
        <v>1.9</v>
      </c>
      <c r="BG177" s="27">
        <v>425565.55</v>
      </c>
      <c r="BH177" s="27">
        <v>456917</v>
      </c>
      <c r="BI177" s="27">
        <v>314433</v>
      </c>
      <c r="BJ177" s="29">
        <v>1.9</v>
      </c>
      <c r="BK177" s="29">
        <v>1.9</v>
      </c>
      <c r="BL177" s="29">
        <v>1.9</v>
      </c>
      <c r="BM177" s="116">
        <v>1.9</v>
      </c>
      <c r="BN177" s="127">
        <v>0.8</v>
      </c>
      <c r="BO177" s="127">
        <v>277091.05</v>
      </c>
      <c r="BP177" s="127">
        <v>98971.35</v>
      </c>
      <c r="BQ177" s="128">
        <f t="shared" si="347"/>
        <v>489633.24480000004</v>
      </c>
      <c r="BR177" s="114">
        <f t="shared" si="348"/>
        <v>64067.694800000056</v>
      </c>
      <c r="BS177" s="114">
        <f t="shared" si="280"/>
        <v>12153.116228070176</v>
      </c>
      <c r="BT177" s="116">
        <v>34836.300000000003</v>
      </c>
      <c r="BU177" s="121">
        <v>100</v>
      </c>
      <c r="BV177" s="122">
        <f t="shared" si="349"/>
        <v>2721.4119999999998</v>
      </c>
      <c r="BW177" s="121">
        <f t="shared" si="352"/>
        <v>34836.300000000003</v>
      </c>
      <c r="BX177" s="120">
        <f t="shared" si="350"/>
        <v>1034136</v>
      </c>
      <c r="BY177" s="121">
        <v>0.354047</v>
      </c>
      <c r="BZ177" s="123">
        <f t="shared" si="351"/>
        <v>366133</v>
      </c>
    </row>
    <row r="178" spans="1:84" ht="20.100000000000001" customHeight="1">
      <c r="A178" s="23">
        <v>171</v>
      </c>
      <c r="B178" s="24">
        <v>81407</v>
      </c>
      <c r="C178" s="25" t="s">
        <v>307</v>
      </c>
      <c r="D178" s="48" t="s">
        <v>301</v>
      </c>
      <c r="E178" s="27"/>
      <c r="F178" s="27">
        <f t="shared" si="330"/>
        <v>0</v>
      </c>
      <c r="G178" s="27"/>
      <c r="H178" s="27"/>
      <c r="I178" s="27"/>
      <c r="J178" s="27">
        <f t="shared" si="331"/>
        <v>0</v>
      </c>
      <c r="K178" s="27"/>
      <c r="L178" s="27"/>
      <c r="M178" s="27">
        <v>1</v>
      </c>
      <c r="N178" s="27">
        <f t="shared" si="332"/>
        <v>2</v>
      </c>
      <c r="O178" s="27">
        <v>1</v>
      </c>
      <c r="P178" s="27">
        <v>1.25</v>
      </c>
      <c r="Q178" s="27">
        <v>2</v>
      </c>
      <c r="R178" s="27">
        <f t="shared" si="333"/>
        <v>3</v>
      </c>
      <c r="S178" s="27">
        <v>2</v>
      </c>
      <c r="T178" s="27">
        <v>1</v>
      </c>
      <c r="U178" s="27"/>
      <c r="V178" s="27">
        <f t="shared" si="334"/>
        <v>0</v>
      </c>
      <c r="W178" s="27"/>
      <c r="X178" s="27"/>
      <c r="Y178" s="27"/>
      <c r="Z178" s="27">
        <f t="shared" si="335"/>
        <v>0</v>
      </c>
      <c r="AA178" s="27"/>
      <c r="AB178" s="27"/>
      <c r="AC178" s="27"/>
      <c r="AD178" s="27">
        <f t="shared" si="336"/>
        <v>0</v>
      </c>
      <c r="AE178" s="27"/>
      <c r="AF178" s="27"/>
      <c r="AG178" s="27"/>
      <c r="AH178" s="27">
        <f t="shared" si="337"/>
        <v>0</v>
      </c>
      <c r="AI178" s="27"/>
      <c r="AJ178" s="27"/>
      <c r="AK178" s="27"/>
      <c r="AL178" s="27">
        <f t="shared" si="338"/>
        <v>0</v>
      </c>
      <c r="AM178" s="27"/>
      <c r="AN178" s="27"/>
      <c r="AO178" s="27"/>
      <c r="AP178" s="27">
        <f t="shared" si="339"/>
        <v>0</v>
      </c>
      <c r="AQ178" s="27"/>
      <c r="AR178" s="27"/>
      <c r="AS178" s="27"/>
      <c r="AT178" s="27">
        <f t="shared" si="340"/>
        <v>0</v>
      </c>
      <c r="AU178" s="27"/>
      <c r="AV178" s="27"/>
      <c r="AW178" s="27"/>
      <c r="AX178" s="27">
        <f t="shared" si="341"/>
        <v>0</v>
      </c>
      <c r="AY178" s="27"/>
      <c r="AZ178" s="27"/>
      <c r="BA178" s="27"/>
      <c r="BB178" s="27">
        <f t="shared" si="342"/>
        <v>0</v>
      </c>
      <c r="BC178" s="27">
        <f t="shared" si="343"/>
        <v>1</v>
      </c>
      <c r="BD178" s="27">
        <f t="shared" si="344"/>
        <v>5</v>
      </c>
      <c r="BE178" s="27">
        <f t="shared" si="345"/>
        <v>1</v>
      </c>
      <c r="BF178" s="27">
        <f t="shared" si="346"/>
        <v>2.25</v>
      </c>
      <c r="BG178" s="27">
        <v>254887.33</v>
      </c>
      <c r="BH178" s="27">
        <v>340436</v>
      </c>
      <c r="BI178" s="27">
        <v>496473</v>
      </c>
      <c r="BJ178" s="29">
        <v>3</v>
      </c>
      <c r="BK178" s="29">
        <v>3.5</v>
      </c>
      <c r="BL178" s="29">
        <v>3.5</v>
      </c>
      <c r="BM178" s="116">
        <v>4</v>
      </c>
      <c r="BN178" s="131" t="s">
        <v>49</v>
      </c>
      <c r="BO178" s="127">
        <v>198283.42</v>
      </c>
      <c r="BP178" s="131">
        <v>0</v>
      </c>
      <c r="BQ178" s="128">
        <f t="shared" si="347"/>
        <v>258165.01284000004</v>
      </c>
      <c r="BR178" s="114">
        <f t="shared" si="348"/>
        <v>3277.6828400000522</v>
      </c>
      <c r="BS178" s="114">
        <f t="shared" si="280"/>
        <v>4130.9045833333339</v>
      </c>
      <c r="BT178" s="116">
        <v>34836.300000000003</v>
      </c>
      <c r="BU178" s="121">
        <v>100</v>
      </c>
      <c r="BV178" s="122">
        <f t="shared" si="349"/>
        <v>2721.4119999999998</v>
      </c>
      <c r="BW178" s="121">
        <f t="shared" si="352"/>
        <v>34836.300000000003</v>
      </c>
      <c r="BX178" s="120">
        <f t="shared" si="350"/>
        <v>2177129</v>
      </c>
      <c r="BY178" s="121">
        <v>0.354047</v>
      </c>
      <c r="BZ178" s="123">
        <f t="shared" si="351"/>
        <v>770806</v>
      </c>
    </row>
    <row r="179" spans="1:84" ht="20.100000000000001" customHeight="1">
      <c r="A179" s="23">
        <v>172</v>
      </c>
      <c r="B179" s="24">
        <v>81408</v>
      </c>
      <c r="C179" s="25" t="s">
        <v>302</v>
      </c>
      <c r="D179" s="48" t="s">
        <v>305</v>
      </c>
      <c r="E179" s="27"/>
      <c r="F179" s="27">
        <f t="shared" si="330"/>
        <v>0</v>
      </c>
      <c r="G179" s="27"/>
      <c r="H179" s="27"/>
      <c r="I179" s="27"/>
      <c r="J179" s="27">
        <f t="shared" si="331"/>
        <v>0</v>
      </c>
      <c r="K179" s="27"/>
      <c r="L179" s="27"/>
      <c r="M179" s="27">
        <v>1</v>
      </c>
      <c r="N179" s="27">
        <f t="shared" si="332"/>
        <v>2</v>
      </c>
      <c r="O179" s="27">
        <v>1</v>
      </c>
      <c r="P179" s="27">
        <v>3</v>
      </c>
      <c r="Q179" s="27">
        <v>1</v>
      </c>
      <c r="R179" s="27">
        <f t="shared" si="333"/>
        <v>1.5</v>
      </c>
      <c r="S179" s="27">
        <v>1</v>
      </c>
      <c r="T179" s="27">
        <v>1</v>
      </c>
      <c r="U179" s="27"/>
      <c r="V179" s="27">
        <f t="shared" si="334"/>
        <v>0</v>
      </c>
      <c r="W179" s="27"/>
      <c r="X179" s="27"/>
      <c r="Y179" s="27"/>
      <c r="Z179" s="27">
        <f t="shared" si="335"/>
        <v>0</v>
      </c>
      <c r="AA179" s="27"/>
      <c r="AB179" s="27"/>
      <c r="AC179" s="27"/>
      <c r="AD179" s="27">
        <f t="shared" si="336"/>
        <v>0</v>
      </c>
      <c r="AE179" s="27"/>
      <c r="AF179" s="27"/>
      <c r="AG179" s="27"/>
      <c r="AH179" s="27">
        <f t="shared" si="337"/>
        <v>0</v>
      </c>
      <c r="AI179" s="27"/>
      <c r="AJ179" s="27"/>
      <c r="AK179" s="27"/>
      <c r="AL179" s="27">
        <f t="shared" si="338"/>
        <v>0</v>
      </c>
      <c r="AM179" s="27"/>
      <c r="AN179" s="27"/>
      <c r="AO179" s="27"/>
      <c r="AP179" s="27">
        <f t="shared" si="339"/>
        <v>0</v>
      </c>
      <c r="AQ179" s="27"/>
      <c r="AR179" s="27"/>
      <c r="AS179" s="27"/>
      <c r="AT179" s="27">
        <f t="shared" si="340"/>
        <v>0</v>
      </c>
      <c r="AU179" s="27"/>
      <c r="AV179" s="27"/>
      <c r="AW179" s="27"/>
      <c r="AX179" s="27">
        <f t="shared" si="341"/>
        <v>0</v>
      </c>
      <c r="AY179" s="27"/>
      <c r="AZ179" s="27"/>
      <c r="BA179" s="27"/>
      <c r="BB179" s="27">
        <f t="shared" si="342"/>
        <v>0</v>
      </c>
      <c r="BC179" s="27">
        <f t="shared" si="343"/>
        <v>1</v>
      </c>
      <c r="BD179" s="27">
        <f t="shared" si="344"/>
        <v>3.5</v>
      </c>
      <c r="BE179" s="27">
        <f t="shared" si="345"/>
        <v>1</v>
      </c>
      <c r="BF179" s="27">
        <f t="shared" si="346"/>
        <v>4</v>
      </c>
      <c r="BG179" s="27">
        <v>1013425.76</v>
      </c>
      <c r="BH179" s="27">
        <v>1360000</v>
      </c>
      <c r="BI179" s="27">
        <v>314433</v>
      </c>
      <c r="BJ179" s="29">
        <v>1.9</v>
      </c>
      <c r="BK179" s="29">
        <v>2.52</v>
      </c>
      <c r="BL179" s="29">
        <v>2.6</v>
      </c>
      <c r="BM179" s="116">
        <v>1.3</v>
      </c>
      <c r="BN179" s="131" t="s">
        <v>49</v>
      </c>
      <c r="BO179" s="127">
        <v>786881.76</v>
      </c>
      <c r="BP179" s="131">
        <v>0</v>
      </c>
      <c r="BQ179" s="128">
        <f t="shared" si="347"/>
        <v>1024520.0515200001</v>
      </c>
      <c r="BR179" s="114">
        <f t="shared" si="348"/>
        <v>11094.291520000086</v>
      </c>
      <c r="BS179" s="114">
        <f t="shared" si="280"/>
        <v>50441.138461538467</v>
      </c>
      <c r="BT179" s="116">
        <v>34836.300000000003</v>
      </c>
      <c r="BU179" s="121">
        <v>100</v>
      </c>
      <c r="BV179" s="122">
        <f t="shared" si="349"/>
        <v>1904.9880000000001</v>
      </c>
      <c r="BW179" s="121">
        <f t="shared" si="352"/>
        <v>34836.300000000003</v>
      </c>
      <c r="BX179" s="120">
        <f t="shared" si="350"/>
        <v>707567</v>
      </c>
      <c r="BY179" s="121">
        <v>0.354047</v>
      </c>
      <c r="BZ179" s="123">
        <f t="shared" si="351"/>
        <v>250512</v>
      </c>
    </row>
    <row r="180" spans="1:84" s="22" customFormat="1" ht="20.100000000000001" customHeight="1">
      <c r="A180" s="16"/>
      <c r="B180" s="17"/>
      <c r="C180" s="32" t="s">
        <v>308</v>
      </c>
      <c r="D180" s="33" t="s">
        <v>309</v>
      </c>
      <c r="E180" s="20">
        <f t="shared" ref="E180:AJ180" si="353">SUM(E181:E190)</f>
        <v>0</v>
      </c>
      <c r="F180" s="20">
        <f t="shared" si="353"/>
        <v>0</v>
      </c>
      <c r="G180" s="20">
        <f t="shared" si="353"/>
        <v>0</v>
      </c>
      <c r="H180" s="20">
        <f t="shared" si="353"/>
        <v>0</v>
      </c>
      <c r="I180" s="20">
        <f t="shared" si="353"/>
        <v>0</v>
      </c>
      <c r="J180" s="20">
        <f t="shared" si="353"/>
        <v>0</v>
      </c>
      <c r="K180" s="20">
        <f t="shared" si="353"/>
        <v>0</v>
      </c>
      <c r="L180" s="20">
        <f t="shared" si="353"/>
        <v>0</v>
      </c>
      <c r="M180" s="20">
        <f t="shared" si="353"/>
        <v>12</v>
      </c>
      <c r="N180" s="20">
        <f t="shared" si="353"/>
        <v>24</v>
      </c>
      <c r="O180" s="20">
        <f t="shared" si="353"/>
        <v>12</v>
      </c>
      <c r="P180" s="20">
        <f t="shared" si="353"/>
        <v>17.8</v>
      </c>
      <c r="Q180" s="20">
        <f t="shared" si="353"/>
        <v>2</v>
      </c>
      <c r="R180" s="20">
        <f t="shared" si="353"/>
        <v>3</v>
      </c>
      <c r="S180" s="20">
        <f t="shared" si="353"/>
        <v>2</v>
      </c>
      <c r="T180" s="20">
        <f t="shared" si="353"/>
        <v>2.25</v>
      </c>
      <c r="U180" s="20">
        <f t="shared" si="353"/>
        <v>1</v>
      </c>
      <c r="V180" s="20">
        <f t="shared" si="353"/>
        <v>1</v>
      </c>
      <c r="W180" s="20">
        <f t="shared" si="353"/>
        <v>1</v>
      </c>
      <c r="X180" s="20">
        <f t="shared" si="353"/>
        <v>0.75</v>
      </c>
      <c r="Y180" s="20">
        <f t="shared" si="353"/>
        <v>0</v>
      </c>
      <c r="Z180" s="20">
        <f t="shared" si="353"/>
        <v>0</v>
      </c>
      <c r="AA180" s="20">
        <f t="shared" si="353"/>
        <v>0</v>
      </c>
      <c r="AB180" s="20">
        <f t="shared" si="353"/>
        <v>0</v>
      </c>
      <c r="AC180" s="20">
        <f t="shared" si="353"/>
        <v>1</v>
      </c>
      <c r="AD180" s="20">
        <f t="shared" si="353"/>
        <v>1</v>
      </c>
      <c r="AE180" s="20">
        <f t="shared" si="353"/>
        <v>1</v>
      </c>
      <c r="AF180" s="20">
        <f t="shared" si="353"/>
        <v>0.5</v>
      </c>
      <c r="AG180" s="20">
        <f t="shared" si="353"/>
        <v>3</v>
      </c>
      <c r="AH180" s="20">
        <f t="shared" si="353"/>
        <v>3</v>
      </c>
      <c r="AI180" s="20">
        <f t="shared" si="353"/>
        <v>3</v>
      </c>
      <c r="AJ180" s="20">
        <f t="shared" si="353"/>
        <v>2.25</v>
      </c>
      <c r="AK180" s="20">
        <f t="shared" ref="AK180:BP180" si="354">SUM(AK181:AK190)</f>
        <v>0</v>
      </c>
      <c r="AL180" s="20">
        <f t="shared" si="354"/>
        <v>0</v>
      </c>
      <c r="AM180" s="20">
        <f t="shared" si="354"/>
        <v>0</v>
      </c>
      <c r="AN180" s="20">
        <f t="shared" si="354"/>
        <v>0</v>
      </c>
      <c r="AO180" s="20">
        <f t="shared" si="354"/>
        <v>0</v>
      </c>
      <c r="AP180" s="20">
        <f t="shared" si="354"/>
        <v>0</v>
      </c>
      <c r="AQ180" s="20">
        <f t="shared" si="354"/>
        <v>0</v>
      </c>
      <c r="AR180" s="20">
        <f t="shared" si="354"/>
        <v>0</v>
      </c>
      <c r="AS180" s="20">
        <f t="shared" si="354"/>
        <v>0</v>
      </c>
      <c r="AT180" s="20">
        <f t="shared" si="354"/>
        <v>0</v>
      </c>
      <c r="AU180" s="20">
        <f t="shared" si="354"/>
        <v>0</v>
      </c>
      <c r="AV180" s="20">
        <f t="shared" si="354"/>
        <v>0</v>
      </c>
      <c r="AW180" s="20">
        <f t="shared" si="354"/>
        <v>1</v>
      </c>
      <c r="AX180" s="20">
        <f t="shared" si="354"/>
        <v>1</v>
      </c>
      <c r="AY180" s="20">
        <f t="shared" si="354"/>
        <v>1</v>
      </c>
      <c r="AZ180" s="20">
        <f t="shared" si="354"/>
        <v>3</v>
      </c>
      <c r="BA180" s="20">
        <f t="shared" si="354"/>
        <v>0</v>
      </c>
      <c r="BB180" s="20">
        <f t="shared" si="354"/>
        <v>0</v>
      </c>
      <c r="BC180" s="20">
        <f t="shared" si="354"/>
        <v>15</v>
      </c>
      <c r="BD180" s="20">
        <f t="shared" si="354"/>
        <v>33</v>
      </c>
      <c r="BE180" s="20">
        <f t="shared" si="354"/>
        <v>15</v>
      </c>
      <c r="BF180" s="20">
        <f t="shared" si="354"/>
        <v>26.55</v>
      </c>
      <c r="BG180" s="20">
        <f t="shared" si="354"/>
        <v>5842634.5699999994</v>
      </c>
      <c r="BH180" s="20">
        <f t="shared" si="354"/>
        <v>6190848</v>
      </c>
      <c r="BI180" s="20">
        <f t="shared" si="354"/>
        <v>4195194</v>
      </c>
      <c r="BJ180" s="20">
        <f t="shared" si="354"/>
        <v>21.3</v>
      </c>
      <c r="BK180" s="20">
        <f t="shared" si="354"/>
        <v>22</v>
      </c>
      <c r="BL180" s="21">
        <f t="shared" si="354"/>
        <v>22</v>
      </c>
      <c r="BM180" s="113">
        <f t="shared" si="354"/>
        <v>26</v>
      </c>
      <c r="BN180" s="113">
        <f t="shared" si="354"/>
        <v>2</v>
      </c>
      <c r="BO180" s="113">
        <f t="shared" si="354"/>
        <v>3804001.3800000004</v>
      </c>
      <c r="BP180" s="113">
        <f t="shared" si="354"/>
        <v>54227.66</v>
      </c>
      <c r="BQ180" s="113">
        <f t="shared" ref="BQ180:BR180" si="355">SUM(BQ181:BQ190)</f>
        <v>5023411.8040800001</v>
      </c>
      <c r="BR180" s="113">
        <f t="shared" si="355"/>
        <v>-440158.40591999964</v>
      </c>
      <c r="BS180" s="114">
        <f t="shared" si="280"/>
        <v>12192.312115384617</v>
      </c>
      <c r="BT180" s="138">
        <v>34836.300000000003</v>
      </c>
      <c r="BU180" s="113">
        <v>100</v>
      </c>
      <c r="BV180" s="113">
        <f>SUM(BV181:BV190)</f>
        <v>17961.316000000003</v>
      </c>
      <c r="BW180" s="113">
        <f t="shared" si="352"/>
        <v>34836.300000000003</v>
      </c>
      <c r="BX180" s="138">
        <f>SUM(BX181:BX190)</f>
        <v>14151340</v>
      </c>
      <c r="BY180" s="121">
        <v>0.354047</v>
      </c>
      <c r="BZ180" s="115">
        <f>BZ181+BZ182+BZ183+BZ184+BZ185+BZ186+BZ187+BZ188+BZ189+BZ190</f>
        <v>5010241</v>
      </c>
      <c r="CA180" s="103"/>
      <c r="CB180" s="103"/>
      <c r="CC180" s="103"/>
      <c r="CD180" s="103"/>
      <c r="CE180" s="103"/>
      <c r="CF180" s="103"/>
    </row>
    <row r="181" spans="1:84" ht="20.100000000000001" customHeight="1">
      <c r="A181" s="23">
        <v>174</v>
      </c>
      <c r="B181" s="24">
        <v>81502</v>
      </c>
      <c r="C181" s="45" t="s">
        <v>310</v>
      </c>
      <c r="D181" s="48" t="s">
        <v>311</v>
      </c>
      <c r="E181" s="27"/>
      <c r="F181" s="27">
        <f>E181*3</f>
        <v>0</v>
      </c>
      <c r="G181" s="27"/>
      <c r="H181" s="27"/>
      <c r="I181" s="27"/>
      <c r="J181" s="27">
        <f>I181*3</f>
        <v>0</v>
      </c>
      <c r="K181" s="27"/>
      <c r="L181" s="27"/>
      <c r="M181" s="27">
        <v>1</v>
      </c>
      <c r="N181" s="27">
        <f>M181*2</f>
        <v>2</v>
      </c>
      <c r="O181" s="27">
        <v>1</v>
      </c>
      <c r="P181" s="27">
        <v>2.5</v>
      </c>
      <c r="Q181" s="27"/>
      <c r="R181" s="27">
        <f>Q181*1.5</f>
        <v>0</v>
      </c>
      <c r="S181" s="27"/>
      <c r="T181" s="27"/>
      <c r="U181" s="27"/>
      <c r="V181" s="27">
        <f>U181*1</f>
        <v>0</v>
      </c>
      <c r="W181" s="27"/>
      <c r="X181" s="27"/>
      <c r="Y181" s="27"/>
      <c r="Z181" s="27">
        <f>Y181*1</f>
        <v>0</v>
      </c>
      <c r="AA181" s="27"/>
      <c r="AB181" s="27"/>
      <c r="AC181" s="27"/>
      <c r="AD181" s="27">
        <f>AC181*1</f>
        <v>0</v>
      </c>
      <c r="AE181" s="27"/>
      <c r="AF181" s="27"/>
      <c r="AG181" s="27"/>
      <c r="AH181" s="27">
        <f>AG181*1</f>
        <v>0</v>
      </c>
      <c r="AI181" s="27"/>
      <c r="AJ181" s="27"/>
      <c r="AK181" s="27"/>
      <c r="AL181" s="27">
        <f>AK181*1</f>
        <v>0</v>
      </c>
      <c r="AM181" s="27"/>
      <c r="AN181" s="27"/>
      <c r="AO181" s="27"/>
      <c r="AP181" s="27">
        <f>AO181*1</f>
        <v>0</v>
      </c>
      <c r="AQ181" s="27"/>
      <c r="AR181" s="27"/>
      <c r="AS181" s="27"/>
      <c r="AT181" s="27">
        <f>AS181*1</f>
        <v>0</v>
      </c>
      <c r="AU181" s="27"/>
      <c r="AV181" s="27"/>
      <c r="AW181" s="27"/>
      <c r="AX181" s="27">
        <f t="shared" ref="AX181:AX190" si="356">AW181*1</f>
        <v>0</v>
      </c>
      <c r="AY181" s="27"/>
      <c r="AZ181" s="27"/>
      <c r="BA181" s="27"/>
      <c r="BB181" s="27">
        <f t="shared" ref="BB181:BB190" si="357">BA181*0.75</f>
        <v>0</v>
      </c>
      <c r="BC181" s="27">
        <f t="shared" ref="BC181:BC190" si="358">E181+I181+M181+U181+AC181+AK181+AW181</f>
        <v>1</v>
      </c>
      <c r="BD181" s="27">
        <f t="shared" ref="BD181:BD190" si="359">F181+J181+N181+R181+V181+Z181+AD181+AH181+AL181+AP181+AT181+AX181+BB181</f>
        <v>2</v>
      </c>
      <c r="BE181" s="27">
        <f t="shared" ref="BE181:BE190" si="360">G181+K181+O181+W181+AE181+AM181+AY181</f>
        <v>1</v>
      </c>
      <c r="BF181" s="27">
        <f t="shared" ref="BF181:BF190" si="361">H181+L181+P181+T181+X181+AB181+AF181+AJ181+AN181+AR181+AV181+AZ181</f>
        <v>2.5</v>
      </c>
      <c r="BG181" s="27">
        <v>646303</v>
      </c>
      <c r="BH181" s="27">
        <v>298997</v>
      </c>
      <c r="BI181" s="62">
        <v>496473</v>
      </c>
      <c r="BJ181" s="29">
        <v>1.6</v>
      </c>
      <c r="BK181" s="29">
        <v>1.6</v>
      </c>
      <c r="BL181" s="29">
        <v>1.6</v>
      </c>
      <c r="BM181" s="116">
        <v>3</v>
      </c>
      <c r="BN181" s="131" t="s">
        <v>49</v>
      </c>
      <c r="BO181" s="127">
        <v>479319.22</v>
      </c>
      <c r="BP181" s="131"/>
      <c r="BQ181" s="128">
        <f t="shared" ref="BQ181:BQ187" si="362">(BO181+BP181)*1.302</f>
        <v>624073.62444000004</v>
      </c>
      <c r="BR181" s="114">
        <f t="shared" ref="BR181:BR187" si="363">(BO181+BP181)*1.302-BG181</f>
        <v>-22229.375559999957</v>
      </c>
      <c r="BS181" s="114">
        <f t="shared" si="280"/>
        <v>13314.422777777778</v>
      </c>
      <c r="BT181" s="116">
        <v>34836.300000000003</v>
      </c>
      <c r="BU181" s="121">
        <v>100</v>
      </c>
      <c r="BV181" s="122">
        <f t="shared" ref="BV181:BV190" si="364">ROUND((BD181*BT181*BU181/100*12)*1.302/1000,3)</f>
        <v>1088.5650000000001</v>
      </c>
      <c r="BW181" s="121">
        <f t="shared" si="352"/>
        <v>34836.300000000003</v>
      </c>
      <c r="BX181" s="120">
        <f t="shared" ref="BX181:BX190" si="365">ROUND((BM181*BT181*BU181/100*12)*1.302,0)</f>
        <v>1632847</v>
      </c>
      <c r="BY181" s="121">
        <v>0.354047</v>
      </c>
      <c r="BZ181" s="123">
        <f t="shared" ref="BZ181:BZ190" si="366">ROUND(BX181*BY181,0)</f>
        <v>578105</v>
      </c>
    </row>
    <row r="182" spans="1:84" ht="20.100000000000001" customHeight="1">
      <c r="A182" s="23"/>
      <c r="B182" s="24"/>
      <c r="C182" s="45" t="s">
        <v>311</v>
      </c>
      <c r="D182" s="48" t="s">
        <v>310</v>
      </c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7"/>
      <c r="AL182" s="27"/>
      <c r="AM182" s="27"/>
      <c r="AN182" s="27"/>
      <c r="AO182" s="27"/>
      <c r="AP182" s="27"/>
      <c r="AQ182" s="27"/>
      <c r="AR182" s="27"/>
      <c r="AS182" s="27"/>
      <c r="AT182" s="27"/>
      <c r="AU182" s="27"/>
      <c r="AV182" s="27"/>
      <c r="AW182" s="27">
        <v>1</v>
      </c>
      <c r="AX182" s="27">
        <f t="shared" si="356"/>
        <v>1</v>
      </c>
      <c r="AY182" s="27">
        <v>1</v>
      </c>
      <c r="AZ182" s="27">
        <v>3</v>
      </c>
      <c r="BA182" s="27"/>
      <c r="BB182" s="27">
        <f t="shared" si="357"/>
        <v>0</v>
      </c>
      <c r="BC182" s="27">
        <f t="shared" si="358"/>
        <v>1</v>
      </c>
      <c r="BD182" s="27">
        <f t="shared" si="359"/>
        <v>1</v>
      </c>
      <c r="BE182" s="27">
        <f t="shared" si="360"/>
        <v>1</v>
      </c>
      <c r="BF182" s="27">
        <f t="shared" si="361"/>
        <v>3</v>
      </c>
      <c r="BG182" s="27">
        <v>519423.72</v>
      </c>
      <c r="BH182" s="27">
        <v>693000</v>
      </c>
      <c r="BI182" s="62">
        <v>413727</v>
      </c>
      <c r="BJ182" s="29">
        <v>1.4</v>
      </c>
      <c r="BK182" s="29">
        <v>1.3</v>
      </c>
      <c r="BL182" s="31">
        <v>1.3</v>
      </c>
      <c r="BM182" s="116">
        <v>1.6</v>
      </c>
      <c r="BN182" s="131" t="s">
        <v>49</v>
      </c>
      <c r="BO182" s="127">
        <v>399371</v>
      </c>
      <c r="BP182" s="131"/>
      <c r="BQ182" s="128">
        <f t="shared" si="362"/>
        <v>519981.04200000002</v>
      </c>
      <c r="BR182" s="114">
        <f t="shared" si="363"/>
        <v>557.32200000004377</v>
      </c>
      <c r="BS182" s="114">
        <f t="shared" si="280"/>
        <v>20800.572916666668</v>
      </c>
      <c r="BT182" s="116">
        <v>34836.300000000003</v>
      </c>
      <c r="BU182" s="121">
        <v>100</v>
      </c>
      <c r="BV182" s="122">
        <f t="shared" si="364"/>
        <v>544.28200000000004</v>
      </c>
      <c r="BW182" s="121">
        <f t="shared" si="352"/>
        <v>34836.300000000003</v>
      </c>
      <c r="BX182" s="120">
        <f t="shared" si="365"/>
        <v>870852</v>
      </c>
      <c r="BY182" s="121">
        <v>0.354047</v>
      </c>
      <c r="BZ182" s="123">
        <f t="shared" si="366"/>
        <v>308323</v>
      </c>
    </row>
    <row r="183" spans="1:84" ht="20.100000000000001" customHeight="1">
      <c r="A183" s="23">
        <v>175</v>
      </c>
      <c r="B183" s="24">
        <v>81503</v>
      </c>
      <c r="C183" s="45" t="s">
        <v>312</v>
      </c>
      <c r="D183" s="26" t="s">
        <v>312</v>
      </c>
      <c r="E183" s="27"/>
      <c r="F183" s="27">
        <f t="shared" ref="F183:F190" si="367">E183*3</f>
        <v>0</v>
      </c>
      <c r="G183" s="27"/>
      <c r="H183" s="27"/>
      <c r="I183" s="27"/>
      <c r="J183" s="27">
        <f t="shared" ref="J183:J190" si="368">I183*3</f>
        <v>0</v>
      </c>
      <c r="K183" s="27"/>
      <c r="L183" s="27"/>
      <c r="M183" s="27">
        <v>1</v>
      </c>
      <c r="N183" s="27">
        <f t="shared" ref="N183:N190" si="369">M183*2</f>
        <v>2</v>
      </c>
      <c r="O183" s="27">
        <v>1</v>
      </c>
      <c r="P183" s="27">
        <v>1.5</v>
      </c>
      <c r="Q183" s="27">
        <v>1</v>
      </c>
      <c r="R183" s="27">
        <f t="shared" ref="R183:R190" si="370">Q183*1.5</f>
        <v>1.5</v>
      </c>
      <c r="S183" s="27">
        <v>1</v>
      </c>
      <c r="T183" s="27">
        <v>1.25</v>
      </c>
      <c r="U183" s="27"/>
      <c r="V183" s="27">
        <f t="shared" ref="V183:V190" si="371">U183*1</f>
        <v>0</v>
      </c>
      <c r="W183" s="27"/>
      <c r="X183" s="27"/>
      <c r="Y183" s="27"/>
      <c r="Z183" s="27">
        <f t="shared" ref="Z183:Z190" si="372">Y183*1</f>
        <v>0</v>
      </c>
      <c r="AA183" s="27"/>
      <c r="AB183" s="27"/>
      <c r="AC183" s="27"/>
      <c r="AD183" s="27">
        <f t="shared" ref="AD183:AD190" si="373">AC183*1</f>
        <v>0</v>
      </c>
      <c r="AE183" s="27"/>
      <c r="AF183" s="27"/>
      <c r="AG183" s="27"/>
      <c r="AH183" s="27">
        <f t="shared" ref="AH183:AH190" si="374">AG183*1</f>
        <v>0</v>
      </c>
      <c r="AI183" s="27"/>
      <c r="AJ183" s="27"/>
      <c r="AK183" s="27"/>
      <c r="AL183" s="27">
        <f t="shared" ref="AL183:AL190" si="375">AK183*1</f>
        <v>0</v>
      </c>
      <c r="AM183" s="27"/>
      <c r="AN183" s="27"/>
      <c r="AO183" s="27"/>
      <c r="AP183" s="27">
        <f t="shared" ref="AP183:AP190" si="376">AO183*1</f>
        <v>0</v>
      </c>
      <c r="AQ183" s="27"/>
      <c r="AR183" s="27"/>
      <c r="AS183" s="27"/>
      <c r="AT183" s="27">
        <f t="shared" ref="AT183:AT190" si="377">AS183*1</f>
        <v>0</v>
      </c>
      <c r="AU183" s="27"/>
      <c r="AV183" s="27"/>
      <c r="AW183" s="27"/>
      <c r="AX183" s="27">
        <f t="shared" si="356"/>
        <v>0</v>
      </c>
      <c r="AY183" s="27"/>
      <c r="AZ183" s="27"/>
      <c r="BA183" s="27"/>
      <c r="BB183" s="27">
        <f t="shared" si="357"/>
        <v>0</v>
      </c>
      <c r="BC183" s="27">
        <f t="shared" si="358"/>
        <v>1</v>
      </c>
      <c r="BD183" s="27">
        <f t="shared" si="359"/>
        <v>3.5</v>
      </c>
      <c r="BE183" s="27">
        <f t="shared" si="360"/>
        <v>1</v>
      </c>
      <c r="BF183" s="27">
        <f t="shared" si="361"/>
        <v>2.75</v>
      </c>
      <c r="BG183" s="27">
        <v>561304.63</v>
      </c>
      <c r="BH183" s="27">
        <v>709776</v>
      </c>
      <c r="BI183" s="62">
        <v>380629</v>
      </c>
      <c r="BJ183" s="29">
        <v>2.2999999999999998</v>
      </c>
      <c r="BK183" s="29">
        <v>2.2999999999999998</v>
      </c>
      <c r="BL183" s="31">
        <v>2.2999999999999998</v>
      </c>
      <c r="BM183" s="116">
        <v>2.2999999999999998</v>
      </c>
      <c r="BN183" s="127">
        <v>0.5</v>
      </c>
      <c r="BO183" s="127">
        <v>287557.86</v>
      </c>
      <c r="BP183" s="127">
        <v>54226.16</v>
      </c>
      <c r="BQ183" s="128">
        <f t="shared" si="362"/>
        <v>445002.79404000007</v>
      </c>
      <c r="BR183" s="114">
        <f t="shared" si="363"/>
        <v>-116301.83595999994</v>
      </c>
      <c r="BS183" s="114">
        <f t="shared" si="280"/>
        <v>10418.76304347826</v>
      </c>
      <c r="BT183" s="116">
        <v>34836.300000000003</v>
      </c>
      <c r="BU183" s="121">
        <v>100</v>
      </c>
      <c r="BV183" s="122">
        <f t="shared" si="364"/>
        <v>1904.9880000000001</v>
      </c>
      <c r="BW183" s="121">
        <f t="shared" si="352"/>
        <v>34836.300000000003</v>
      </c>
      <c r="BX183" s="120">
        <f t="shared" si="365"/>
        <v>1251849</v>
      </c>
      <c r="BY183" s="121">
        <v>0.354047</v>
      </c>
      <c r="BZ183" s="123">
        <f t="shared" si="366"/>
        <v>443213</v>
      </c>
    </row>
    <row r="184" spans="1:84" ht="20.100000000000001" customHeight="1">
      <c r="A184" s="23">
        <v>176</v>
      </c>
      <c r="B184" s="24">
        <v>81504</v>
      </c>
      <c r="C184" s="45" t="s">
        <v>313</v>
      </c>
      <c r="D184" s="26" t="s">
        <v>313</v>
      </c>
      <c r="E184" s="27"/>
      <c r="F184" s="27">
        <f t="shared" si="367"/>
        <v>0</v>
      </c>
      <c r="G184" s="27"/>
      <c r="H184" s="27"/>
      <c r="I184" s="27"/>
      <c r="J184" s="27">
        <f t="shared" si="368"/>
        <v>0</v>
      </c>
      <c r="K184" s="27"/>
      <c r="L184" s="27"/>
      <c r="M184" s="27">
        <v>1</v>
      </c>
      <c r="N184" s="27">
        <f t="shared" si="369"/>
        <v>2</v>
      </c>
      <c r="O184" s="27">
        <v>1</v>
      </c>
      <c r="P184" s="27">
        <v>1.5</v>
      </c>
      <c r="Q184" s="27"/>
      <c r="R184" s="27">
        <f t="shared" si="370"/>
        <v>0</v>
      </c>
      <c r="S184" s="27"/>
      <c r="T184" s="27"/>
      <c r="U184" s="27"/>
      <c r="V184" s="27">
        <f t="shared" si="371"/>
        <v>0</v>
      </c>
      <c r="W184" s="27"/>
      <c r="X184" s="27"/>
      <c r="Y184" s="27"/>
      <c r="Z184" s="27">
        <f t="shared" si="372"/>
        <v>0</v>
      </c>
      <c r="AA184" s="27"/>
      <c r="AB184" s="27"/>
      <c r="AC184" s="27"/>
      <c r="AD184" s="27">
        <f t="shared" si="373"/>
        <v>0</v>
      </c>
      <c r="AE184" s="27"/>
      <c r="AF184" s="27"/>
      <c r="AG184" s="27">
        <v>1</v>
      </c>
      <c r="AH184" s="27">
        <f t="shared" si="374"/>
        <v>1</v>
      </c>
      <c r="AI184" s="27">
        <v>1</v>
      </c>
      <c r="AJ184" s="27">
        <v>0.5</v>
      </c>
      <c r="AK184" s="27"/>
      <c r="AL184" s="27">
        <f t="shared" si="375"/>
        <v>0</v>
      </c>
      <c r="AM184" s="27"/>
      <c r="AN184" s="27"/>
      <c r="AO184" s="27"/>
      <c r="AP184" s="27">
        <f t="shared" si="376"/>
        <v>0</v>
      </c>
      <c r="AQ184" s="27"/>
      <c r="AR184" s="27"/>
      <c r="AS184" s="27"/>
      <c r="AT184" s="27">
        <f t="shared" si="377"/>
        <v>0</v>
      </c>
      <c r="AU184" s="27"/>
      <c r="AV184" s="27"/>
      <c r="AW184" s="27"/>
      <c r="AX184" s="27">
        <f t="shared" si="356"/>
        <v>0</v>
      </c>
      <c r="AY184" s="27"/>
      <c r="AZ184" s="27"/>
      <c r="BA184" s="27"/>
      <c r="BB184" s="27">
        <f t="shared" si="357"/>
        <v>0</v>
      </c>
      <c r="BC184" s="27">
        <f t="shared" si="358"/>
        <v>1</v>
      </c>
      <c r="BD184" s="27">
        <f t="shared" si="359"/>
        <v>3</v>
      </c>
      <c r="BE184" s="27">
        <f t="shared" si="360"/>
        <v>1</v>
      </c>
      <c r="BF184" s="27">
        <f t="shared" si="361"/>
        <v>2</v>
      </c>
      <c r="BG184" s="27">
        <v>323629.62</v>
      </c>
      <c r="BH184" s="27">
        <v>399000</v>
      </c>
      <c r="BI184" s="62">
        <v>330982</v>
      </c>
      <c r="BJ184" s="29">
        <v>1.6</v>
      </c>
      <c r="BK184" s="29">
        <v>2</v>
      </c>
      <c r="BL184" s="31">
        <v>2</v>
      </c>
      <c r="BM184" s="116">
        <v>4</v>
      </c>
      <c r="BN184" s="131" t="s">
        <v>49</v>
      </c>
      <c r="BO184" s="127">
        <v>253196.79999999999</v>
      </c>
      <c r="BP184" s="131"/>
      <c r="BQ184" s="128">
        <f t="shared" si="362"/>
        <v>329662.23359999998</v>
      </c>
      <c r="BR184" s="114">
        <f t="shared" si="363"/>
        <v>6032.6135999999824</v>
      </c>
      <c r="BS184" s="114">
        <f t="shared" si="280"/>
        <v>5274.9333333333334</v>
      </c>
      <c r="BT184" s="116">
        <v>34836.300000000003</v>
      </c>
      <c r="BU184" s="121">
        <v>100</v>
      </c>
      <c r="BV184" s="122">
        <f t="shared" si="364"/>
        <v>1632.847</v>
      </c>
      <c r="BW184" s="121">
        <f t="shared" si="352"/>
        <v>34836.300000000003</v>
      </c>
      <c r="BX184" s="120">
        <f t="shared" si="365"/>
        <v>2177129</v>
      </c>
      <c r="BY184" s="121">
        <v>0.354047</v>
      </c>
      <c r="BZ184" s="123">
        <f t="shared" si="366"/>
        <v>770806</v>
      </c>
    </row>
    <row r="185" spans="1:84" ht="20.100000000000001" customHeight="1">
      <c r="A185" s="23">
        <v>177</v>
      </c>
      <c r="B185" s="24">
        <v>81505</v>
      </c>
      <c r="C185" s="45" t="s">
        <v>314</v>
      </c>
      <c r="D185" s="26" t="s">
        <v>314</v>
      </c>
      <c r="E185" s="27"/>
      <c r="F185" s="27">
        <f t="shared" si="367"/>
        <v>0</v>
      </c>
      <c r="G185" s="27"/>
      <c r="H185" s="27"/>
      <c r="I185" s="27"/>
      <c r="J185" s="27">
        <f t="shared" si="368"/>
        <v>0</v>
      </c>
      <c r="K185" s="27"/>
      <c r="L185" s="27"/>
      <c r="M185" s="27">
        <v>1</v>
      </c>
      <c r="N185" s="27">
        <f t="shared" si="369"/>
        <v>2</v>
      </c>
      <c r="O185" s="27">
        <v>1</v>
      </c>
      <c r="P185" s="27">
        <v>1</v>
      </c>
      <c r="Q185" s="27">
        <v>1</v>
      </c>
      <c r="R185" s="27">
        <f t="shared" si="370"/>
        <v>1.5</v>
      </c>
      <c r="S185" s="27">
        <v>1</v>
      </c>
      <c r="T185" s="27">
        <v>1</v>
      </c>
      <c r="U185" s="27"/>
      <c r="V185" s="27">
        <f t="shared" si="371"/>
        <v>0</v>
      </c>
      <c r="W185" s="27"/>
      <c r="X185" s="27"/>
      <c r="Y185" s="27"/>
      <c r="Z185" s="27">
        <f t="shared" si="372"/>
        <v>0</v>
      </c>
      <c r="AA185" s="27"/>
      <c r="AB185" s="27"/>
      <c r="AC185" s="27"/>
      <c r="AD185" s="27">
        <f t="shared" si="373"/>
        <v>0</v>
      </c>
      <c r="AE185" s="27"/>
      <c r="AF185" s="27"/>
      <c r="AG185" s="27"/>
      <c r="AH185" s="27">
        <f t="shared" si="374"/>
        <v>0</v>
      </c>
      <c r="AI185" s="27"/>
      <c r="AJ185" s="27"/>
      <c r="AK185" s="27"/>
      <c r="AL185" s="27">
        <f t="shared" si="375"/>
        <v>0</v>
      </c>
      <c r="AM185" s="27"/>
      <c r="AN185" s="27"/>
      <c r="AO185" s="27"/>
      <c r="AP185" s="27">
        <f t="shared" si="376"/>
        <v>0</v>
      </c>
      <c r="AQ185" s="27"/>
      <c r="AR185" s="27"/>
      <c r="AS185" s="27"/>
      <c r="AT185" s="27">
        <f t="shared" si="377"/>
        <v>0</v>
      </c>
      <c r="AU185" s="27"/>
      <c r="AV185" s="27"/>
      <c r="AW185" s="27"/>
      <c r="AX185" s="27">
        <f t="shared" si="356"/>
        <v>0</v>
      </c>
      <c r="AY185" s="27"/>
      <c r="AZ185" s="27"/>
      <c r="BA185" s="27"/>
      <c r="BB185" s="27">
        <f t="shared" si="357"/>
        <v>0</v>
      </c>
      <c r="BC185" s="27">
        <f t="shared" si="358"/>
        <v>1</v>
      </c>
      <c r="BD185" s="27">
        <f t="shared" si="359"/>
        <v>3.5</v>
      </c>
      <c r="BE185" s="27">
        <f t="shared" si="360"/>
        <v>1</v>
      </c>
      <c r="BF185" s="27">
        <f t="shared" si="361"/>
        <v>2</v>
      </c>
      <c r="BG185" s="27">
        <v>675696.55</v>
      </c>
      <c r="BH185" s="27">
        <v>594168</v>
      </c>
      <c r="BI185" s="62">
        <v>330982</v>
      </c>
      <c r="BJ185" s="29">
        <v>2</v>
      </c>
      <c r="BK185" s="29">
        <v>2</v>
      </c>
      <c r="BL185" s="29">
        <v>2</v>
      </c>
      <c r="BM185" s="116">
        <v>2</v>
      </c>
      <c r="BN185" s="139" t="s">
        <v>49</v>
      </c>
      <c r="BO185" s="127">
        <v>383392.77</v>
      </c>
      <c r="BP185" s="139"/>
      <c r="BQ185" s="128">
        <f t="shared" si="362"/>
        <v>499177.38654000004</v>
      </c>
      <c r="BR185" s="114">
        <f t="shared" si="363"/>
        <v>-176519.16346000001</v>
      </c>
      <c r="BS185" s="114">
        <f t="shared" si="280"/>
        <v>15974.698750000001</v>
      </c>
      <c r="BT185" s="116">
        <v>34836.300000000003</v>
      </c>
      <c r="BU185" s="121">
        <v>100</v>
      </c>
      <c r="BV185" s="122">
        <f t="shared" si="364"/>
        <v>1904.9880000000001</v>
      </c>
      <c r="BW185" s="121">
        <f t="shared" si="352"/>
        <v>34836.300000000003</v>
      </c>
      <c r="BX185" s="120">
        <f t="shared" si="365"/>
        <v>1088565</v>
      </c>
      <c r="BY185" s="121">
        <v>0.354047</v>
      </c>
      <c r="BZ185" s="123">
        <f t="shared" si="366"/>
        <v>385403</v>
      </c>
    </row>
    <row r="186" spans="1:84" ht="20.100000000000001" customHeight="1">
      <c r="A186" s="23">
        <v>178</v>
      </c>
      <c r="B186" s="24">
        <v>81506</v>
      </c>
      <c r="C186" s="45" t="s">
        <v>315</v>
      </c>
      <c r="D186" s="26" t="s">
        <v>315</v>
      </c>
      <c r="E186" s="27"/>
      <c r="F186" s="27">
        <f t="shared" si="367"/>
        <v>0</v>
      </c>
      <c r="G186" s="27"/>
      <c r="H186" s="27"/>
      <c r="I186" s="27"/>
      <c r="J186" s="27">
        <f t="shared" si="368"/>
        <v>0</v>
      </c>
      <c r="K186" s="27"/>
      <c r="L186" s="27"/>
      <c r="M186" s="27">
        <v>3</v>
      </c>
      <c r="N186" s="27">
        <f t="shared" si="369"/>
        <v>6</v>
      </c>
      <c r="O186" s="27">
        <v>3</v>
      </c>
      <c r="P186" s="27">
        <v>3</v>
      </c>
      <c r="Q186" s="27"/>
      <c r="R186" s="27">
        <f t="shared" si="370"/>
        <v>0</v>
      </c>
      <c r="S186" s="27"/>
      <c r="T186" s="27"/>
      <c r="U186" s="27">
        <v>1</v>
      </c>
      <c r="V186" s="27">
        <f t="shared" si="371"/>
        <v>1</v>
      </c>
      <c r="W186" s="27">
        <v>1</v>
      </c>
      <c r="X186" s="27">
        <v>0.75</v>
      </c>
      <c r="Y186" s="27"/>
      <c r="Z186" s="27">
        <f t="shared" si="372"/>
        <v>0</v>
      </c>
      <c r="AA186" s="27"/>
      <c r="AB186" s="27"/>
      <c r="AC186" s="27"/>
      <c r="AD186" s="27">
        <f t="shared" si="373"/>
        <v>0</v>
      </c>
      <c r="AE186" s="27"/>
      <c r="AF186" s="27"/>
      <c r="AG186" s="27"/>
      <c r="AH186" s="27">
        <f t="shared" si="374"/>
        <v>0</v>
      </c>
      <c r="AI186" s="27"/>
      <c r="AJ186" s="27"/>
      <c r="AK186" s="27"/>
      <c r="AL186" s="27">
        <f t="shared" si="375"/>
        <v>0</v>
      </c>
      <c r="AM186" s="27"/>
      <c r="AN186" s="27"/>
      <c r="AO186" s="27"/>
      <c r="AP186" s="27">
        <f t="shared" si="376"/>
        <v>0</v>
      </c>
      <c r="AQ186" s="27"/>
      <c r="AR186" s="27"/>
      <c r="AS186" s="27"/>
      <c r="AT186" s="27">
        <f t="shared" si="377"/>
        <v>0</v>
      </c>
      <c r="AU186" s="27"/>
      <c r="AV186" s="27"/>
      <c r="AW186" s="27"/>
      <c r="AX186" s="27">
        <f t="shared" si="356"/>
        <v>0</v>
      </c>
      <c r="AY186" s="27"/>
      <c r="AZ186" s="27"/>
      <c r="BA186" s="27"/>
      <c r="BB186" s="27">
        <f t="shared" si="357"/>
        <v>0</v>
      </c>
      <c r="BC186" s="27">
        <f t="shared" si="358"/>
        <v>4</v>
      </c>
      <c r="BD186" s="27">
        <f t="shared" si="359"/>
        <v>7</v>
      </c>
      <c r="BE186" s="27">
        <f t="shared" si="360"/>
        <v>4</v>
      </c>
      <c r="BF186" s="27">
        <f t="shared" si="361"/>
        <v>3.75</v>
      </c>
      <c r="BG186" s="27">
        <v>1015164.72</v>
      </c>
      <c r="BH186" s="27">
        <v>571000</v>
      </c>
      <c r="BI186" s="62">
        <v>620590</v>
      </c>
      <c r="BJ186" s="29">
        <v>3</v>
      </c>
      <c r="BK186" s="29">
        <v>3</v>
      </c>
      <c r="BL186" s="31">
        <v>3</v>
      </c>
      <c r="BM186" s="116">
        <v>3</v>
      </c>
      <c r="BN186" s="131" t="s">
        <v>49</v>
      </c>
      <c r="BO186" s="127">
        <v>668793.67000000004</v>
      </c>
      <c r="BP186" s="131"/>
      <c r="BQ186" s="128">
        <f t="shared" si="362"/>
        <v>870769.35834000004</v>
      </c>
      <c r="BR186" s="114">
        <f t="shared" si="363"/>
        <v>-144395.36165999994</v>
      </c>
      <c r="BS186" s="114">
        <f t="shared" si="280"/>
        <v>18577.601944444446</v>
      </c>
      <c r="BT186" s="116">
        <v>34836.300000000003</v>
      </c>
      <c r="BU186" s="121">
        <v>100</v>
      </c>
      <c r="BV186" s="122">
        <f t="shared" si="364"/>
        <v>3809.9760000000001</v>
      </c>
      <c r="BW186" s="121">
        <f t="shared" si="352"/>
        <v>34836.300000000003</v>
      </c>
      <c r="BX186" s="120">
        <f t="shared" si="365"/>
        <v>1632847</v>
      </c>
      <c r="BY186" s="121">
        <v>0.354047</v>
      </c>
      <c r="BZ186" s="123">
        <f t="shared" si="366"/>
        <v>578105</v>
      </c>
    </row>
    <row r="187" spans="1:84" ht="20.100000000000001" customHeight="1">
      <c r="A187" s="23">
        <v>180</v>
      </c>
      <c r="B187" s="24">
        <v>81508</v>
      </c>
      <c r="C187" s="45" t="s">
        <v>316</v>
      </c>
      <c r="D187" s="26" t="s">
        <v>316</v>
      </c>
      <c r="E187" s="27"/>
      <c r="F187" s="27">
        <f t="shared" si="367"/>
        <v>0</v>
      </c>
      <c r="G187" s="27"/>
      <c r="H187" s="27"/>
      <c r="I187" s="27"/>
      <c r="J187" s="27">
        <f t="shared" si="368"/>
        <v>0</v>
      </c>
      <c r="K187" s="27"/>
      <c r="L187" s="27"/>
      <c r="M187" s="27">
        <v>1</v>
      </c>
      <c r="N187" s="27">
        <f t="shared" si="369"/>
        <v>2</v>
      </c>
      <c r="O187" s="27">
        <v>1</v>
      </c>
      <c r="P187" s="27">
        <v>2</v>
      </c>
      <c r="Q187" s="27"/>
      <c r="R187" s="27">
        <f t="shared" si="370"/>
        <v>0</v>
      </c>
      <c r="S187" s="27"/>
      <c r="T187" s="27"/>
      <c r="U187" s="27"/>
      <c r="V187" s="27">
        <f t="shared" si="371"/>
        <v>0</v>
      </c>
      <c r="W187" s="27"/>
      <c r="X187" s="27"/>
      <c r="Y187" s="27"/>
      <c r="Z187" s="27">
        <f t="shared" si="372"/>
        <v>0</v>
      </c>
      <c r="AA187" s="27"/>
      <c r="AB187" s="27"/>
      <c r="AC187" s="27">
        <v>1</v>
      </c>
      <c r="AD187" s="27">
        <f t="shared" si="373"/>
        <v>1</v>
      </c>
      <c r="AE187" s="27">
        <v>1</v>
      </c>
      <c r="AF187" s="27">
        <v>0.5</v>
      </c>
      <c r="AG187" s="27"/>
      <c r="AH187" s="27">
        <f t="shared" si="374"/>
        <v>0</v>
      </c>
      <c r="AI187" s="27"/>
      <c r="AJ187" s="27"/>
      <c r="AK187" s="27"/>
      <c r="AL187" s="27">
        <f t="shared" si="375"/>
        <v>0</v>
      </c>
      <c r="AM187" s="27"/>
      <c r="AN187" s="27"/>
      <c r="AO187" s="27"/>
      <c r="AP187" s="27">
        <f t="shared" si="376"/>
        <v>0</v>
      </c>
      <c r="AQ187" s="27"/>
      <c r="AR187" s="27"/>
      <c r="AS187" s="27"/>
      <c r="AT187" s="27">
        <f t="shared" si="377"/>
        <v>0</v>
      </c>
      <c r="AU187" s="27"/>
      <c r="AV187" s="27"/>
      <c r="AW187" s="27"/>
      <c r="AX187" s="27">
        <f t="shared" si="356"/>
        <v>0</v>
      </c>
      <c r="AY187" s="27"/>
      <c r="AZ187" s="27"/>
      <c r="BA187" s="27"/>
      <c r="BB187" s="27">
        <f t="shared" si="357"/>
        <v>0</v>
      </c>
      <c r="BC187" s="27">
        <f t="shared" si="358"/>
        <v>2</v>
      </c>
      <c r="BD187" s="27">
        <f t="shared" si="359"/>
        <v>3</v>
      </c>
      <c r="BE187" s="27">
        <f t="shared" si="360"/>
        <v>2</v>
      </c>
      <c r="BF187" s="27">
        <f t="shared" si="361"/>
        <v>2.5</v>
      </c>
      <c r="BG187" s="27">
        <v>549288.93999999994</v>
      </c>
      <c r="BH187" s="27">
        <v>655000</v>
      </c>
      <c r="BI187" s="62">
        <v>330982</v>
      </c>
      <c r="BJ187" s="29">
        <v>2</v>
      </c>
      <c r="BK187" s="29">
        <v>2</v>
      </c>
      <c r="BL187" s="29">
        <v>2</v>
      </c>
      <c r="BM187" s="116">
        <v>1.8</v>
      </c>
      <c r="BN187" s="131" t="s">
        <v>49</v>
      </c>
      <c r="BO187" s="127">
        <v>370399.5</v>
      </c>
      <c r="BP187" s="131"/>
      <c r="BQ187" s="128">
        <f t="shared" si="362"/>
        <v>482260.14900000003</v>
      </c>
      <c r="BR187" s="114">
        <f t="shared" si="363"/>
        <v>-67028.79099999991</v>
      </c>
      <c r="BS187" s="114">
        <f t="shared" si="280"/>
        <v>17148.125</v>
      </c>
      <c r="BT187" s="116">
        <v>34836.300000000003</v>
      </c>
      <c r="BU187" s="121">
        <v>100</v>
      </c>
      <c r="BV187" s="122">
        <f t="shared" si="364"/>
        <v>1632.847</v>
      </c>
      <c r="BW187" s="121">
        <f t="shared" si="352"/>
        <v>34836.300000000003</v>
      </c>
      <c r="BX187" s="120">
        <f t="shared" si="365"/>
        <v>979708</v>
      </c>
      <c r="BY187" s="121">
        <v>0.354047</v>
      </c>
      <c r="BZ187" s="123">
        <f t="shared" si="366"/>
        <v>346863</v>
      </c>
    </row>
    <row r="188" spans="1:84" ht="20.100000000000001" customHeight="1">
      <c r="A188" s="23">
        <v>181</v>
      </c>
      <c r="B188" s="24">
        <v>81509</v>
      </c>
      <c r="C188" s="45" t="s">
        <v>317</v>
      </c>
      <c r="D188" s="26" t="s">
        <v>317</v>
      </c>
      <c r="E188" s="27"/>
      <c r="F188" s="27">
        <f t="shared" si="367"/>
        <v>0</v>
      </c>
      <c r="G188" s="27"/>
      <c r="H188" s="27"/>
      <c r="I188" s="27"/>
      <c r="J188" s="27">
        <f t="shared" si="368"/>
        <v>0</v>
      </c>
      <c r="K188" s="27"/>
      <c r="L188" s="27"/>
      <c r="M188" s="27">
        <v>1</v>
      </c>
      <c r="N188" s="27">
        <f t="shared" si="369"/>
        <v>2</v>
      </c>
      <c r="O188" s="27">
        <v>1</v>
      </c>
      <c r="P188" s="27">
        <v>1.5</v>
      </c>
      <c r="Q188" s="27"/>
      <c r="R188" s="27">
        <f t="shared" si="370"/>
        <v>0</v>
      </c>
      <c r="S188" s="27"/>
      <c r="T188" s="27"/>
      <c r="U188" s="27"/>
      <c r="V188" s="27">
        <f t="shared" si="371"/>
        <v>0</v>
      </c>
      <c r="W188" s="27"/>
      <c r="X188" s="27"/>
      <c r="Y188" s="27"/>
      <c r="Z188" s="27">
        <f t="shared" si="372"/>
        <v>0</v>
      </c>
      <c r="AA188" s="27"/>
      <c r="AB188" s="27"/>
      <c r="AC188" s="27"/>
      <c r="AD188" s="27">
        <f t="shared" si="373"/>
        <v>0</v>
      </c>
      <c r="AE188" s="27"/>
      <c r="AF188" s="27"/>
      <c r="AG188" s="27"/>
      <c r="AH188" s="27">
        <f t="shared" si="374"/>
        <v>0</v>
      </c>
      <c r="AI188" s="27"/>
      <c r="AJ188" s="27"/>
      <c r="AK188" s="27"/>
      <c r="AL188" s="27">
        <f t="shared" si="375"/>
        <v>0</v>
      </c>
      <c r="AM188" s="27"/>
      <c r="AN188" s="27"/>
      <c r="AO188" s="27"/>
      <c r="AP188" s="27">
        <f t="shared" si="376"/>
        <v>0</v>
      </c>
      <c r="AQ188" s="27"/>
      <c r="AR188" s="27"/>
      <c r="AS188" s="27"/>
      <c r="AT188" s="27">
        <f t="shared" si="377"/>
        <v>0</v>
      </c>
      <c r="AU188" s="27"/>
      <c r="AV188" s="27"/>
      <c r="AW188" s="27"/>
      <c r="AX188" s="27">
        <f t="shared" si="356"/>
        <v>0</v>
      </c>
      <c r="AY188" s="27"/>
      <c r="AZ188" s="27"/>
      <c r="BA188" s="27"/>
      <c r="BB188" s="27">
        <f t="shared" si="357"/>
        <v>0</v>
      </c>
      <c r="BC188" s="27">
        <f t="shared" si="358"/>
        <v>1</v>
      </c>
      <c r="BD188" s="27">
        <f t="shared" si="359"/>
        <v>2</v>
      </c>
      <c r="BE188" s="27">
        <f t="shared" si="360"/>
        <v>1</v>
      </c>
      <c r="BF188" s="27">
        <f t="shared" si="361"/>
        <v>1.5</v>
      </c>
      <c r="BG188" s="27">
        <v>379064.36</v>
      </c>
      <c r="BH188" s="27">
        <v>421970</v>
      </c>
      <c r="BI188" s="62">
        <v>248236</v>
      </c>
      <c r="BJ188" s="29">
        <v>1.3</v>
      </c>
      <c r="BK188" s="29">
        <v>1.5</v>
      </c>
      <c r="BL188" s="29">
        <v>1.5</v>
      </c>
      <c r="BM188" s="116">
        <v>1.3</v>
      </c>
      <c r="BN188" s="143">
        <v>1.5</v>
      </c>
      <c r="BO188" s="143">
        <v>1.5</v>
      </c>
      <c r="BP188" s="143">
        <v>1.5</v>
      </c>
      <c r="BQ188" s="143">
        <v>1.5</v>
      </c>
      <c r="BR188" s="143">
        <v>1.5</v>
      </c>
      <c r="BS188" s="143">
        <v>1.5</v>
      </c>
      <c r="BT188" s="116">
        <v>34836.300000000003</v>
      </c>
      <c r="BU188" s="121">
        <v>100</v>
      </c>
      <c r="BV188" s="122">
        <f t="shared" si="364"/>
        <v>1088.5650000000001</v>
      </c>
      <c r="BW188" s="121">
        <f t="shared" si="352"/>
        <v>34836.300000000003</v>
      </c>
      <c r="BX188" s="120">
        <f t="shared" si="365"/>
        <v>707567</v>
      </c>
      <c r="BY188" s="121">
        <v>0.354047</v>
      </c>
      <c r="BZ188" s="123">
        <f t="shared" si="366"/>
        <v>250512</v>
      </c>
    </row>
    <row r="189" spans="1:84" ht="20.100000000000001" customHeight="1">
      <c r="A189" s="23">
        <v>182</v>
      </c>
      <c r="B189" s="24">
        <v>81510</v>
      </c>
      <c r="C189" s="45" t="s">
        <v>318</v>
      </c>
      <c r="D189" s="26" t="s">
        <v>318</v>
      </c>
      <c r="E189" s="27"/>
      <c r="F189" s="27">
        <f t="shared" si="367"/>
        <v>0</v>
      </c>
      <c r="G189" s="27"/>
      <c r="H189" s="27"/>
      <c r="I189" s="27"/>
      <c r="J189" s="27">
        <f t="shared" si="368"/>
        <v>0</v>
      </c>
      <c r="K189" s="27"/>
      <c r="L189" s="27"/>
      <c r="M189" s="27">
        <v>2</v>
      </c>
      <c r="N189" s="27">
        <f t="shared" si="369"/>
        <v>4</v>
      </c>
      <c r="O189" s="27">
        <v>2</v>
      </c>
      <c r="P189" s="27">
        <v>3.3</v>
      </c>
      <c r="Q189" s="27"/>
      <c r="R189" s="27">
        <f t="shared" si="370"/>
        <v>0</v>
      </c>
      <c r="S189" s="27"/>
      <c r="T189" s="27"/>
      <c r="U189" s="27"/>
      <c r="V189" s="27">
        <f t="shared" si="371"/>
        <v>0</v>
      </c>
      <c r="W189" s="27"/>
      <c r="X189" s="27"/>
      <c r="Y189" s="27"/>
      <c r="Z189" s="27">
        <f t="shared" si="372"/>
        <v>0</v>
      </c>
      <c r="AA189" s="27"/>
      <c r="AB189" s="27"/>
      <c r="AC189" s="27"/>
      <c r="AD189" s="27">
        <f t="shared" si="373"/>
        <v>0</v>
      </c>
      <c r="AE189" s="27"/>
      <c r="AF189" s="27"/>
      <c r="AG189" s="27"/>
      <c r="AH189" s="27">
        <f t="shared" si="374"/>
        <v>0</v>
      </c>
      <c r="AI189" s="27"/>
      <c r="AJ189" s="27"/>
      <c r="AK189" s="27"/>
      <c r="AL189" s="27">
        <f t="shared" si="375"/>
        <v>0</v>
      </c>
      <c r="AM189" s="27"/>
      <c r="AN189" s="27"/>
      <c r="AO189" s="27"/>
      <c r="AP189" s="27">
        <f t="shared" si="376"/>
        <v>0</v>
      </c>
      <c r="AQ189" s="27"/>
      <c r="AR189" s="27"/>
      <c r="AS189" s="27"/>
      <c r="AT189" s="27">
        <f t="shared" si="377"/>
        <v>0</v>
      </c>
      <c r="AU189" s="27"/>
      <c r="AV189" s="27"/>
      <c r="AW189" s="27"/>
      <c r="AX189" s="27">
        <f t="shared" si="356"/>
        <v>0</v>
      </c>
      <c r="AY189" s="27"/>
      <c r="AZ189" s="27"/>
      <c r="BA189" s="27"/>
      <c r="BB189" s="27">
        <f t="shared" si="357"/>
        <v>0</v>
      </c>
      <c r="BC189" s="27">
        <f t="shared" si="358"/>
        <v>2</v>
      </c>
      <c r="BD189" s="27">
        <f t="shared" si="359"/>
        <v>4</v>
      </c>
      <c r="BE189" s="27">
        <f t="shared" si="360"/>
        <v>2</v>
      </c>
      <c r="BF189" s="27">
        <f t="shared" si="361"/>
        <v>3.3</v>
      </c>
      <c r="BG189" s="27">
        <v>720011.93</v>
      </c>
      <c r="BH189" s="27">
        <v>1132937</v>
      </c>
      <c r="BI189" s="62">
        <v>546120</v>
      </c>
      <c r="BJ189" s="29">
        <v>3.1</v>
      </c>
      <c r="BK189" s="29">
        <v>3.3</v>
      </c>
      <c r="BL189" s="29">
        <v>3.3</v>
      </c>
      <c r="BM189" s="116">
        <v>4</v>
      </c>
      <c r="BN189" s="131" t="s">
        <v>49</v>
      </c>
      <c r="BO189" s="127">
        <v>559189.06000000006</v>
      </c>
      <c r="BP189" s="131"/>
      <c r="BQ189" s="128">
        <f>(BO189+BP189)*1.302</f>
        <v>728064.15612000006</v>
      </c>
      <c r="BR189" s="114">
        <f>(BO189+BP189)*1.302-BG189</f>
        <v>8052.2261200000066</v>
      </c>
      <c r="BS189" s="114">
        <f t="shared" ref="BS189:BS220" si="378">BO189/BM189/12</f>
        <v>11649.772083333335</v>
      </c>
      <c r="BT189" s="116">
        <v>34836.300000000003</v>
      </c>
      <c r="BU189" s="121">
        <v>100</v>
      </c>
      <c r="BV189" s="122">
        <f t="shared" si="364"/>
        <v>2177.1289999999999</v>
      </c>
      <c r="BW189" s="121">
        <f t="shared" si="352"/>
        <v>34836.300000000003</v>
      </c>
      <c r="BX189" s="120">
        <f t="shared" si="365"/>
        <v>2177129</v>
      </c>
      <c r="BY189" s="121">
        <v>0.354047</v>
      </c>
      <c r="BZ189" s="123">
        <f t="shared" si="366"/>
        <v>770806</v>
      </c>
    </row>
    <row r="190" spans="1:84" ht="20.100000000000001" customHeight="1">
      <c r="A190" s="23">
        <v>183</v>
      </c>
      <c r="B190" s="24">
        <v>81511</v>
      </c>
      <c r="C190" s="45" t="s">
        <v>319</v>
      </c>
      <c r="D190" s="26" t="s">
        <v>319</v>
      </c>
      <c r="E190" s="27"/>
      <c r="F190" s="27">
        <f t="shared" si="367"/>
        <v>0</v>
      </c>
      <c r="G190" s="27"/>
      <c r="H190" s="27"/>
      <c r="I190" s="27"/>
      <c r="J190" s="27">
        <f t="shared" si="368"/>
        <v>0</v>
      </c>
      <c r="K190" s="27"/>
      <c r="L190" s="27"/>
      <c r="M190" s="27">
        <v>1</v>
      </c>
      <c r="N190" s="27">
        <f t="shared" si="369"/>
        <v>2</v>
      </c>
      <c r="O190" s="27">
        <v>1</v>
      </c>
      <c r="P190" s="27">
        <v>1.5</v>
      </c>
      <c r="Q190" s="27"/>
      <c r="R190" s="27">
        <f t="shared" si="370"/>
        <v>0</v>
      </c>
      <c r="S190" s="27"/>
      <c r="T190" s="27"/>
      <c r="U190" s="27"/>
      <c r="V190" s="27">
        <f t="shared" si="371"/>
        <v>0</v>
      </c>
      <c r="W190" s="27"/>
      <c r="X190" s="27"/>
      <c r="Y190" s="27"/>
      <c r="Z190" s="27">
        <f t="shared" si="372"/>
        <v>0</v>
      </c>
      <c r="AA190" s="27"/>
      <c r="AB190" s="27"/>
      <c r="AC190" s="27"/>
      <c r="AD190" s="27">
        <f t="shared" si="373"/>
        <v>0</v>
      </c>
      <c r="AE190" s="27"/>
      <c r="AF190" s="27"/>
      <c r="AG190" s="27">
        <v>2</v>
      </c>
      <c r="AH190" s="27">
        <f t="shared" si="374"/>
        <v>2</v>
      </c>
      <c r="AI190" s="27">
        <v>2</v>
      </c>
      <c r="AJ190" s="27">
        <v>1.75</v>
      </c>
      <c r="AK190" s="27"/>
      <c r="AL190" s="27">
        <f t="shared" si="375"/>
        <v>0</v>
      </c>
      <c r="AM190" s="27"/>
      <c r="AN190" s="27"/>
      <c r="AO190" s="27"/>
      <c r="AP190" s="27">
        <f t="shared" si="376"/>
        <v>0</v>
      </c>
      <c r="AQ190" s="27"/>
      <c r="AR190" s="27"/>
      <c r="AS190" s="27"/>
      <c r="AT190" s="27">
        <f t="shared" si="377"/>
        <v>0</v>
      </c>
      <c r="AU190" s="27"/>
      <c r="AV190" s="27"/>
      <c r="AW190" s="27"/>
      <c r="AX190" s="27">
        <f t="shared" si="356"/>
        <v>0</v>
      </c>
      <c r="AY190" s="27"/>
      <c r="AZ190" s="27"/>
      <c r="BA190" s="27"/>
      <c r="BB190" s="27">
        <f t="shared" si="357"/>
        <v>0</v>
      </c>
      <c r="BC190" s="27">
        <f t="shared" si="358"/>
        <v>1</v>
      </c>
      <c r="BD190" s="27">
        <f t="shared" si="359"/>
        <v>4</v>
      </c>
      <c r="BE190" s="27">
        <f t="shared" si="360"/>
        <v>1</v>
      </c>
      <c r="BF190" s="27">
        <f t="shared" si="361"/>
        <v>3.25</v>
      </c>
      <c r="BG190" s="27">
        <v>452747.1</v>
      </c>
      <c r="BH190" s="27">
        <v>715000</v>
      </c>
      <c r="BI190" s="62">
        <v>496473</v>
      </c>
      <c r="BJ190" s="29">
        <v>3</v>
      </c>
      <c r="BK190" s="29">
        <v>3</v>
      </c>
      <c r="BL190" s="29">
        <v>3</v>
      </c>
      <c r="BM190" s="116">
        <v>3</v>
      </c>
      <c r="BN190" s="131" t="s">
        <v>49</v>
      </c>
      <c r="BO190" s="127">
        <v>402780</v>
      </c>
      <c r="BP190" s="131"/>
      <c r="BQ190" s="128">
        <f>(BO190+BP190)*1.302</f>
        <v>524419.56000000006</v>
      </c>
      <c r="BR190" s="114">
        <f>(BO190+BP190)*1.302-BG190</f>
        <v>71672.460000000079</v>
      </c>
      <c r="BS190" s="114">
        <f t="shared" si="378"/>
        <v>11188.333333333334</v>
      </c>
      <c r="BT190" s="116">
        <v>34836.300000000003</v>
      </c>
      <c r="BU190" s="121">
        <v>100</v>
      </c>
      <c r="BV190" s="122">
        <f t="shared" si="364"/>
        <v>2177.1289999999999</v>
      </c>
      <c r="BW190" s="121">
        <f t="shared" si="352"/>
        <v>34836.300000000003</v>
      </c>
      <c r="BX190" s="120">
        <f t="shared" si="365"/>
        <v>1632847</v>
      </c>
      <c r="BY190" s="121">
        <v>0.354047</v>
      </c>
      <c r="BZ190" s="123">
        <f t="shared" si="366"/>
        <v>578105</v>
      </c>
    </row>
    <row r="191" spans="1:84" s="22" customFormat="1" ht="20.100000000000001" customHeight="1">
      <c r="A191" s="16"/>
      <c r="B191" s="17"/>
      <c r="C191" s="63" t="s">
        <v>320</v>
      </c>
      <c r="D191" s="33" t="s">
        <v>320</v>
      </c>
      <c r="E191" s="64">
        <f t="shared" ref="E191:AJ191" si="379">SUM(E192:E204)</f>
        <v>10</v>
      </c>
      <c r="F191" s="64">
        <f t="shared" si="379"/>
        <v>30</v>
      </c>
      <c r="G191" s="64">
        <f t="shared" si="379"/>
        <v>10</v>
      </c>
      <c r="H191" s="64">
        <f t="shared" si="379"/>
        <v>20.39</v>
      </c>
      <c r="I191" s="64">
        <f t="shared" si="379"/>
        <v>0</v>
      </c>
      <c r="J191" s="64">
        <f t="shared" si="379"/>
        <v>0</v>
      </c>
      <c r="K191" s="64">
        <f t="shared" si="379"/>
        <v>0</v>
      </c>
      <c r="L191" s="64">
        <f t="shared" si="379"/>
        <v>0</v>
      </c>
      <c r="M191" s="64">
        <f t="shared" si="379"/>
        <v>7</v>
      </c>
      <c r="N191" s="64">
        <f t="shared" si="379"/>
        <v>14</v>
      </c>
      <c r="O191" s="64">
        <f t="shared" si="379"/>
        <v>7</v>
      </c>
      <c r="P191" s="64">
        <f t="shared" si="379"/>
        <v>9.8500000000000014</v>
      </c>
      <c r="Q191" s="64">
        <f t="shared" si="379"/>
        <v>6</v>
      </c>
      <c r="R191" s="64">
        <f t="shared" si="379"/>
        <v>9</v>
      </c>
      <c r="S191" s="64">
        <f t="shared" si="379"/>
        <v>6</v>
      </c>
      <c r="T191" s="64">
        <f t="shared" si="379"/>
        <v>9.1499999999999986</v>
      </c>
      <c r="U191" s="64">
        <f t="shared" si="379"/>
        <v>0</v>
      </c>
      <c r="V191" s="64">
        <f t="shared" si="379"/>
        <v>0</v>
      </c>
      <c r="W191" s="64">
        <f t="shared" si="379"/>
        <v>0</v>
      </c>
      <c r="X191" s="64">
        <f t="shared" si="379"/>
        <v>0</v>
      </c>
      <c r="Y191" s="64">
        <f t="shared" si="379"/>
        <v>13</v>
      </c>
      <c r="Z191" s="64">
        <f t="shared" si="379"/>
        <v>13</v>
      </c>
      <c r="AA191" s="64">
        <f t="shared" si="379"/>
        <v>13</v>
      </c>
      <c r="AB191" s="64">
        <f t="shared" si="379"/>
        <v>10.11</v>
      </c>
      <c r="AC191" s="64">
        <f t="shared" si="379"/>
        <v>0</v>
      </c>
      <c r="AD191" s="64">
        <f t="shared" si="379"/>
        <v>0</v>
      </c>
      <c r="AE191" s="64">
        <f t="shared" si="379"/>
        <v>0</v>
      </c>
      <c r="AF191" s="64">
        <f t="shared" si="379"/>
        <v>0</v>
      </c>
      <c r="AG191" s="64">
        <f t="shared" si="379"/>
        <v>0</v>
      </c>
      <c r="AH191" s="64">
        <f t="shared" si="379"/>
        <v>0</v>
      </c>
      <c r="AI191" s="64">
        <f t="shared" si="379"/>
        <v>0</v>
      </c>
      <c r="AJ191" s="64">
        <f t="shared" si="379"/>
        <v>0</v>
      </c>
      <c r="AK191" s="64">
        <f t="shared" ref="AK191:BP191" si="380">SUM(AK192:AK204)</f>
        <v>0</v>
      </c>
      <c r="AL191" s="64">
        <f t="shared" si="380"/>
        <v>0</v>
      </c>
      <c r="AM191" s="64">
        <f t="shared" si="380"/>
        <v>0</v>
      </c>
      <c r="AN191" s="64">
        <f t="shared" si="380"/>
        <v>0</v>
      </c>
      <c r="AO191" s="64">
        <f t="shared" si="380"/>
        <v>0</v>
      </c>
      <c r="AP191" s="64">
        <f t="shared" si="380"/>
        <v>0</v>
      </c>
      <c r="AQ191" s="64">
        <f t="shared" si="380"/>
        <v>0</v>
      </c>
      <c r="AR191" s="64">
        <f t="shared" si="380"/>
        <v>0</v>
      </c>
      <c r="AS191" s="64">
        <f t="shared" si="380"/>
        <v>4</v>
      </c>
      <c r="AT191" s="64">
        <f t="shared" si="380"/>
        <v>4</v>
      </c>
      <c r="AU191" s="64">
        <f t="shared" si="380"/>
        <v>4</v>
      </c>
      <c r="AV191" s="64">
        <f t="shared" si="380"/>
        <v>0</v>
      </c>
      <c r="AW191" s="64">
        <f t="shared" si="380"/>
        <v>2</v>
      </c>
      <c r="AX191" s="64">
        <f t="shared" si="380"/>
        <v>2</v>
      </c>
      <c r="AY191" s="64">
        <f t="shared" si="380"/>
        <v>2</v>
      </c>
      <c r="AZ191" s="64">
        <f t="shared" si="380"/>
        <v>5.12</v>
      </c>
      <c r="BA191" s="64">
        <f t="shared" si="380"/>
        <v>0</v>
      </c>
      <c r="BB191" s="64">
        <f t="shared" si="380"/>
        <v>0</v>
      </c>
      <c r="BC191" s="64">
        <f t="shared" si="380"/>
        <v>19</v>
      </c>
      <c r="BD191" s="64">
        <f t="shared" si="380"/>
        <v>72</v>
      </c>
      <c r="BE191" s="64">
        <f t="shared" si="380"/>
        <v>19</v>
      </c>
      <c r="BF191" s="64">
        <f t="shared" si="380"/>
        <v>54.620000000000005</v>
      </c>
      <c r="BG191" s="64">
        <f t="shared" si="380"/>
        <v>13408047.170000002</v>
      </c>
      <c r="BH191" s="64">
        <f t="shared" si="380"/>
        <v>16006733</v>
      </c>
      <c r="BI191" s="64">
        <f t="shared" si="380"/>
        <v>7976652</v>
      </c>
      <c r="BJ191" s="64">
        <f t="shared" si="380"/>
        <v>46.949999999999996</v>
      </c>
      <c r="BK191" s="64">
        <f t="shared" si="380"/>
        <v>47.24</v>
      </c>
      <c r="BL191" s="65">
        <f t="shared" si="380"/>
        <v>48.199999999999996</v>
      </c>
      <c r="BM191" s="144">
        <f t="shared" si="380"/>
        <v>46.8</v>
      </c>
      <c r="BN191" s="144">
        <f t="shared" si="380"/>
        <v>2.9</v>
      </c>
      <c r="BO191" s="144">
        <f t="shared" si="380"/>
        <v>10624402.58</v>
      </c>
      <c r="BP191" s="144">
        <f t="shared" si="380"/>
        <v>453406.93000000005</v>
      </c>
      <c r="BQ191" s="144">
        <f t="shared" ref="BQ191:BR191" si="381">SUM(BQ192:BQ204)</f>
        <v>14423307.982019998</v>
      </c>
      <c r="BR191" s="144">
        <f t="shared" si="381"/>
        <v>1015260.8120200005</v>
      </c>
      <c r="BS191" s="114">
        <f t="shared" si="378"/>
        <v>18918.095762108263</v>
      </c>
      <c r="BT191" s="138">
        <v>34836.300000000003</v>
      </c>
      <c r="BU191" s="113">
        <v>100</v>
      </c>
      <c r="BV191" s="144">
        <f>SUM(BV192:BV204)</f>
        <v>39188.329000000005</v>
      </c>
      <c r="BW191" s="113">
        <f t="shared" si="352"/>
        <v>34836.300000000003</v>
      </c>
      <c r="BX191" s="171">
        <f>SUM(BX192:BX204)</f>
        <v>25472414</v>
      </c>
      <c r="BY191" s="121">
        <v>0.354047</v>
      </c>
      <c r="BZ191" s="145">
        <f>BZ192+BZ193+BZ194+BZ195+BZ196+BZ197+BZ198+BZ199+BZ200+BZ201+BZ202+BZ203+BZ204</f>
        <v>9018434</v>
      </c>
      <c r="CA191" s="103"/>
      <c r="CB191" s="103"/>
      <c r="CC191" s="103"/>
      <c r="CD191" s="103"/>
      <c r="CE191" s="103"/>
      <c r="CF191" s="103"/>
    </row>
    <row r="192" spans="1:84" ht="20.100000000000001" customHeight="1">
      <c r="A192" s="23">
        <v>186</v>
      </c>
      <c r="B192" s="66">
        <v>81602</v>
      </c>
      <c r="C192" s="45" t="s">
        <v>321</v>
      </c>
      <c r="D192" s="48" t="s">
        <v>321</v>
      </c>
      <c r="E192" s="27">
        <v>1</v>
      </c>
      <c r="F192" s="27">
        <f>E192*3</f>
        <v>3</v>
      </c>
      <c r="G192" s="27">
        <v>1</v>
      </c>
      <c r="H192" s="27">
        <v>5</v>
      </c>
      <c r="I192" s="27"/>
      <c r="J192" s="27">
        <f>I192*3</f>
        <v>0</v>
      </c>
      <c r="K192" s="27"/>
      <c r="L192" s="27"/>
      <c r="M192" s="27"/>
      <c r="N192" s="27">
        <f>M192*2</f>
        <v>0</v>
      </c>
      <c r="O192" s="27"/>
      <c r="P192" s="27"/>
      <c r="Q192" s="27"/>
      <c r="R192" s="27">
        <f>Q192*1.5</f>
        <v>0</v>
      </c>
      <c r="S192" s="27"/>
      <c r="T192" s="27"/>
      <c r="U192" s="27"/>
      <c r="V192" s="27">
        <f>U192*1</f>
        <v>0</v>
      </c>
      <c r="W192" s="27"/>
      <c r="X192" s="27"/>
      <c r="Y192" s="27">
        <v>3</v>
      </c>
      <c r="Z192" s="27">
        <f>Y192*1</f>
        <v>3</v>
      </c>
      <c r="AA192" s="27">
        <v>3</v>
      </c>
      <c r="AB192" s="27">
        <v>2.25</v>
      </c>
      <c r="AC192" s="27"/>
      <c r="AD192" s="27">
        <f>AC192*1</f>
        <v>0</v>
      </c>
      <c r="AE192" s="27"/>
      <c r="AF192" s="27"/>
      <c r="AG192" s="27"/>
      <c r="AH192" s="27">
        <f>AG192*1</f>
        <v>0</v>
      </c>
      <c r="AI192" s="27"/>
      <c r="AJ192" s="27"/>
      <c r="AK192" s="27"/>
      <c r="AL192" s="27">
        <f>AK192*1</f>
        <v>0</v>
      </c>
      <c r="AM192" s="27"/>
      <c r="AN192" s="27"/>
      <c r="AO192" s="27"/>
      <c r="AP192" s="27">
        <f>AO192*1</f>
        <v>0</v>
      </c>
      <c r="AQ192" s="27"/>
      <c r="AR192" s="27"/>
      <c r="AS192" s="27"/>
      <c r="AT192" s="27">
        <f>AS192*1</f>
        <v>0</v>
      </c>
      <c r="AU192" s="27"/>
      <c r="AV192" s="27"/>
      <c r="AW192" s="27"/>
      <c r="AX192" s="27">
        <f t="shared" ref="AX192:AX204" si="382">AW192*1</f>
        <v>0</v>
      </c>
      <c r="AY192" s="27"/>
      <c r="AZ192" s="27"/>
      <c r="BA192" s="27"/>
      <c r="BB192" s="27">
        <f t="shared" ref="BB192:BB204" si="383">BA192*0.75</f>
        <v>0</v>
      </c>
      <c r="BC192" s="27">
        <f t="shared" ref="BC192:BC204" si="384">E192+I192+M192+U192+AC192+AK192+AW192</f>
        <v>1</v>
      </c>
      <c r="BD192" s="27">
        <f t="shared" ref="BD192:BD204" si="385">F192+J192+N192+R192+V192+Z192+AD192+AH192+AL192+AP192+AT192+AX192+BB192</f>
        <v>6</v>
      </c>
      <c r="BE192" s="27">
        <f t="shared" ref="BE192:BE204" si="386">G192+K192+O192+W192+AE192+AM192+AY192</f>
        <v>1</v>
      </c>
      <c r="BF192" s="27">
        <f t="shared" ref="BF192:BF204" si="387">H192+L192+P192+T192+X192+AB192+AF192+AJ192+AN192+AR192+AV192+AZ192</f>
        <v>7.25</v>
      </c>
      <c r="BG192" s="27">
        <v>1903571.35</v>
      </c>
      <c r="BH192" s="27">
        <v>2509000</v>
      </c>
      <c r="BI192" s="27">
        <v>678512</v>
      </c>
      <c r="BJ192" s="29">
        <v>7.25</v>
      </c>
      <c r="BK192" s="29">
        <v>7.25</v>
      </c>
      <c r="BL192" s="29">
        <v>7.25</v>
      </c>
      <c r="BM192" s="116">
        <v>7</v>
      </c>
      <c r="BN192" s="131" t="s">
        <v>49</v>
      </c>
      <c r="BO192" s="127">
        <v>1469400.12</v>
      </c>
      <c r="BP192" s="131"/>
      <c r="BQ192" s="128">
        <f t="shared" ref="BQ192:BQ204" si="388">(BO192+BP192)*1.302</f>
        <v>1913158.9562400002</v>
      </c>
      <c r="BR192" s="114">
        <f t="shared" ref="BR192:BR204" si="389">(BO192+BP192)*1.302-BG192</f>
        <v>9587.6062400001101</v>
      </c>
      <c r="BS192" s="114">
        <f t="shared" si="378"/>
        <v>17492.858571428573</v>
      </c>
      <c r="BT192" s="116">
        <v>34836.300000000003</v>
      </c>
      <c r="BU192" s="121">
        <v>100</v>
      </c>
      <c r="BV192" s="122">
        <f t="shared" ref="BV192:BV204" si="390">ROUND((BD192*BT192*BU192/100*12)*1.302/1000,3)</f>
        <v>3265.694</v>
      </c>
      <c r="BW192" s="121">
        <f t="shared" si="352"/>
        <v>34836.300000000003</v>
      </c>
      <c r="BX192" s="120">
        <f t="shared" ref="BX192:BX204" si="391">ROUND((BM192*BT192*BU192/100*12)*1.302,0)</f>
        <v>3809976</v>
      </c>
      <c r="BY192" s="121">
        <v>0.354047</v>
      </c>
      <c r="BZ192" s="123">
        <v>1348912</v>
      </c>
    </row>
    <row r="193" spans="1:84" ht="20.100000000000001" customHeight="1">
      <c r="A193" s="23"/>
      <c r="B193" s="66"/>
      <c r="C193" s="45" t="s">
        <v>322</v>
      </c>
      <c r="D193" s="48" t="s">
        <v>322</v>
      </c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 s="27"/>
      <c r="AL193" s="27"/>
      <c r="AM193" s="27"/>
      <c r="AN193" s="27"/>
      <c r="AO193" s="27"/>
      <c r="AP193" s="27"/>
      <c r="AQ193" s="27"/>
      <c r="AR193" s="27"/>
      <c r="AS193" s="27"/>
      <c r="AT193" s="27"/>
      <c r="AU193" s="27"/>
      <c r="AV193" s="27"/>
      <c r="AW193" s="27">
        <v>2</v>
      </c>
      <c r="AX193" s="27">
        <f t="shared" si="382"/>
        <v>2</v>
      </c>
      <c r="AY193" s="27">
        <v>2</v>
      </c>
      <c r="AZ193" s="27">
        <v>5.12</v>
      </c>
      <c r="BA193" s="27"/>
      <c r="BB193" s="27">
        <f t="shared" si="383"/>
        <v>0</v>
      </c>
      <c r="BC193" s="27">
        <f t="shared" si="384"/>
        <v>2</v>
      </c>
      <c r="BD193" s="27">
        <f t="shared" si="385"/>
        <v>2</v>
      </c>
      <c r="BE193" s="27">
        <f t="shared" si="386"/>
        <v>2</v>
      </c>
      <c r="BF193" s="27">
        <f t="shared" si="387"/>
        <v>5.12</v>
      </c>
      <c r="BG193" s="27">
        <v>1146599</v>
      </c>
      <c r="BH193" s="27">
        <v>1848100</v>
      </c>
      <c r="BI193" s="27">
        <v>1199808</v>
      </c>
      <c r="BJ193" s="29">
        <v>4.0999999999999996</v>
      </c>
      <c r="BK193" s="29">
        <v>4.0999999999999996</v>
      </c>
      <c r="BL193" s="29">
        <v>4.0999999999999996</v>
      </c>
      <c r="BM193" s="116">
        <v>4.0999999999999996</v>
      </c>
      <c r="BN193" s="127"/>
      <c r="BO193" s="127">
        <v>901308.56</v>
      </c>
      <c r="BP193" s="127"/>
      <c r="BQ193" s="128">
        <f t="shared" si="388"/>
        <v>1173503.7451200001</v>
      </c>
      <c r="BR193" s="114">
        <f t="shared" si="389"/>
        <v>26904.745120000094</v>
      </c>
      <c r="BS193" s="114">
        <f t="shared" si="378"/>
        <v>18319.279674796751</v>
      </c>
      <c r="BT193" s="116">
        <v>34836.300000000003</v>
      </c>
      <c r="BU193" s="121">
        <v>100</v>
      </c>
      <c r="BV193" s="122">
        <f t="shared" si="390"/>
        <v>1088.5650000000001</v>
      </c>
      <c r="BW193" s="121">
        <f t="shared" si="352"/>
        <v>34836.300000000003</v>
      </c>
      <c r="BX193" s="120">
        <f t="shared" si="391"/>
        <v>2231558</v>
      </c>
      <c r="BY193" s="121">
        <v>0.354047</v>
      </c>
      <c r="BZ193" s="123">
        <v>790077</v>
      </c>
    </row>
    <row r="194" spans="1:84" ht="20.100000000000001" customHeight="1">
      <c r="A194" s="23">
        <v>187</v>
      </c>
      <c r="B194" s="67">
        <v>81603</v>
      </c>
      <c r="C194" s="45" t="s">
        <v>323</v>
      </c>
      <c r="D194" s="26" t="s">
        <v>323</v>
      </c>
      <c r="E194" s="27">
        <v>1</v>
      </c>
      <c r="F194" s="27">
        <f t="shared" ref="F194:F204" si="392">E194*3</f>
        <v>3</v>
      </c>
      <c r="G194" s="27">
        <v>1</v>
      </c>
      <c r="H194" s="27">
        <v>1.4</v>
      </c>
      <c r="I194" s="27"/>
      <c r="J194" s="27">
        <f t="shared" ref="J194:J204" si="393">I194*3</f>
        <v>0</v>
      </c>
      <c r="K194" s="27"/>
      <c r="L194" s="27"/>
      <c r="M194" s="27"/>
      <c r="N194" s="27">
        <f t="shared" ref="N194:N204" si="394">M194*2</f>
        <v>0</v>
      </c>
      <c r="O194" s="27"/>
      <c r="P194" s="27"/>
      <c r="Q194" s="27">
        <v>1</v>
      </c>
      <c r="R194" s="27">
        <f t="shared" ref="R194:R204" si="395">Q194*1.5</f>
        <v>1.5</v>
      </c>
      <c r="S194" s="27">
        <v>1</v>
      </c>
      <c r="T194" s="27">
        <v>1.3</v>
      </c>
      <c r="U194" s="27"/>
      <c r="V194" s="27">
        <f t="shared" ref="V194:V204" si="396">U194*1</f>
        <v>0</v>
      </c>
      <c r="W194" s="27"/>
      <c r="X194" s="27"/>
      <c r="Y194" s="27"/>
      <c r="Z194" s="27">
        <f t="shared" ref="Z194:Z204" si="397">Y194*1</f>
        <v>0</v>
      </c>
      <c r="AA194" s="27"/>
      <c r="AB194" s="27"/>
      <c r="AC194" s="27"/>
      <c r="AD194" s="27">
        <f t="shared" ref="AD194:AD204" si="398">AC194*1</f>
        <v>0</v>
      </c>
      <c r="AE194" s="27"/>
      <c r="AF194" s="27"/>
      <c r="AG194" s="27"/>
      <c r="AH194" s="27">
        <f t="shared" ref="AH194:AH204" si="399">AG194*1</f>
        <v>0</v>
      </c>
      <c r="AI194" s="27"/>
      <c r="AJ194" s="27"/>
      <c r="AK194" s="27"/>
      <c r="AL194" s="27">
        <f t="shared" ref="AL194:AL204" si="400">AK194*1</f>
        <v>0</v>
      </c>
      <c r="AM194" s="27"/>
      <c r="AN194" s="27"/>
      <c r="AO194" s="27"/>
      <c r="AP194" s="27">
        <f t="shared" ref="AP194:AP204" si="401">AO194*1</f>
        <v>0</v>
      </c>
      <c r="AQ194" s="27"/>
      <c r="AR194" s="27"/>
      <c r="AS194" s="27"/>
      <c r="AT194" s="27">
        <f t="shared" ref="AT194:AT204" si="402">AS194*1</f>
        <v>0</v>
      </c>
      <c r="AU194" s="27"/>
      <c r="AV194" s="27"/>
      <c r="AW194" s="27"/>
      <c r="AX194" s="27">
        <f t="shared" si="382"/>
        <v>0</v>
      </c>
      <c r="AY194" s="27"/>
      <c r="AZ194" s="27"/>
      <c r="BA194" s="27"/>
      <c r="BB194" s="27">
        <f t="shared" si="383"/>
        <v>0</v>
      </c>
      <c r="BC194" s="27">
        <f t="shared" si="384"/>
        <v>1</v>
      </c>
      <c r="BD194" s="27">
        <f t="shared" si="385"/>
        <v>4.5</v>
      </c>
      <c r="BE194" s="27">
        <f t="shared" si="386"/>
        <v>1</v>
      </c>
      <c r="BF194" s="27">
        <f t="shared" si="387"/>
        <v>2.7</v>
      </c>
      <c r="BG194" s="27">
        <v>420721.15</v>
      </c>
      <c r="BH194" s="27">
        <v>519131</v>
      </c>
      <c r="BI194" s="27">
        <v>248236</v>
      </c>
      <c r="BJ194" s="29">
        <v>1.2</v>
      </c>
      <c r="BK194" s="29">
        <v>1.2</v>
      </c>
      <c r="BL194" s="29">
        <v>1.5</v>
      </c>
      <c r="BM194" s="116">
        <v>1.2</v>
      </c>
      <c r="BN194" s="127">
        <v>0.6</v>
      </c>
      <c r="BO194" s="127">
        <v>267758.44</v>
      </c>
      <c r="BP194" s="127">
        <v>50916.41</v>
      </c>
      <c r="BQ194" s="128">
        <f t="shared" si="388"/>
        <v>414914.65469999996</v>
      </c>
      <c r="BR194" s="114">
        <f t="shared" si="389"/>
        <v>-5806.4953000000678</v>
      </c>
      <c r="BS194" s="114">
        <f t="shared" si="378"/>
        <v>18594.336111111112</v>
      </c>
      <c r="BT194" s="116">
        <v>34836.300000000003</v>
      </c>
      <c r="BU194" s="121">
        <v>100</v>
      </c>
      <c r="BV194" s="122">
        <f t="shared" si="390"/>
        <v>2449.2710000000002</v>
      </c>
      <c r="BW194" s="121">
        <f t="shared" si="352"/>
        <v>34836.300000000003</v>
      </c>
      <c r="BX194" s="120">
        <f t="shared" si="391"/>
        <v>653139</v>
      </c>
      <c r="BY194" s="121">
        <v>0.354047</v>
      </c>
      <c r="BZ194" s="123">
        <f t="shared" ref="BZ194:BZ204" si="403">ROUND(BX194*BY194,0)</f>
        <v>231242</v>
      </c>
    </row>
    <row r="195" spans="1:84" ht="20.100000000000001" customHeight="1">
      <c r="A195" s="23">
        <v>188</v>
      </c>
      <c r="B195" s="67">
        <v>81604</v>
      </c>
      <c r="C195" s="45" t="s">
        <v>324</v>
      </c>
      <c r="D195" s="26" t="s">
        <v>324</v>
      </c>
      <c r="E195" s="27">
        <v>1</v>
      </c>
      <c r="F195" s="27">
        <f t="shared" si="392"/>
        <v>3</v>
      </c>
      <c r="G195" s="27">
        <v>1</v>
      </c>
      <c r="H195" s="27">
        <v>1.79</v>
      </c>
      <c r="I195" s="27"/>
      <c r="J195" s="27">
        <f t="shared" si="393"/>
        <v>0</v>
      </c>
      <c r="K195" s="27"/>
      <c r="L195" s="27"/>
      <c r="M195" s="27"/>
      <c r="N195" s="27">
        <f t="shared" si="394"/>
        <v>0</v>
      </c>
      <c r="O195" s="27"/>
      <c r="P195" s="27"/>
      <c r="Q195" s="27"/>
      <c r="R195" s="27">
        <f t="shared" si="395"/>
        <v>0</v>
      </c>
      <c r="S195" s="27"/>
      <c r="T195" s="27"/>
      <c r="U195" s="27"/>
      <c r="V195" s="27">
        <f t="shared" si="396"/>
        <v>0</v>
      </c>
      <c r="W195" s="27"/>
      <c r="X195" s="27"/>
      <c r="Y195" s="27">
        <v>1</v>
      </c>
      <c r="Z195" s="27">
        <f t="shared" si="397"/>
        <v>1</v>
      </c>
      <c r="AA195" s="27">
        <v>1</v>
      </c>
      <c r="AB195" s="27">
        <v>0.56000000000000005</v>
      </c>
      <c r="AC195" s="27"/>
      <c r="AD195" s="27">
        <f t="shared" si="398"/>
        <v>0</v>
      </c>
      <c r="AE195" s="27"/>
      <c r="AF195" s="27"/>
      <c r="AG195" s="27"/>
      <c r="AH195" s="27">
        <f t="shared" si="399"/>
        <v>0</v>
      </c>
      <c r="AI195" s="27"/>
      <c r="AJ195" s="27"/>
      <c r="AK195" s="27"/>
      <c r="AL195" s="27">
        <f t="shared" si="400"/>
        <v>0</v>
      </c>
      <c r="AM195" s="27"/>
      <c r="AN195" s="27"/>
      <c r="AO195" s="27"/>
      <c r="AP195" s="27">
        <f t="shared" si="401"/>
        <v>0</v>
      </c>
      <c r="AQ195" s="27"/>
      <c r="AR195" s="27"/>
      <c r="AS195" s="27">
        <v>1</v>
      </c>
      <c r="AT195" s="27">
        <f t="shared" si="402"/>
        <v>1</v>
      </c>
      <c r="AU195" s="27">
        <v>1</v>
      </c>
      <c r="AV195" s="27"/>
      <c r="AW195" s="27"/>
      <c r="AX195" s="27">
        <f t="shared" si="382"/>
        <v>0</v>
      </c>
      <c r="AY195" s="27"/>
      <c r="AZ195" s="27"/>
      <c r="BA195" s="27"/>
      <c r="BB195" s="27">
        <f t="shared" si="383"/>
        <v>0</v>
      </c>
      <c r="BC195" s="27">
        <f t="shared" si="384"/>
        <v>1</v>
      </c>
      <c r="BD195" s="27">
        <f t="shared" si="385"/>
        <v>5</v>
      </c>
      <c r="BE195" s="27">
        <f t="shared" si="386"/>
        <v>1</v>
      </c>
      <c r="BF195" s="27">
        <f t="shared" si="387"/>
        <v>2.35</v>
      </c>
      <c r="BG195" s="27">
        <v>685726.04</v>
      </c>
      <c r="BH195" s="27">
        <v>813300</v>
      </c>
      <c r="BI195" s="27">
        <v>339256</v>
      </c>
      <c r="BJ195" s="29">
        <v>1.6</v>
      </c>
      <c r="BK195" s="29">
        <v>2.0499999999999998</v>
      </c>
      <c r="BL195" s="68">
        <v>2.0499999999999998</v>
      </c>
      <c r="BM195" s="121">
        <v>2</v>
      </c>
      <c r="BN195" s="131" t="s">
        <v>49</v>
      </c>
      <c r="BO195" s="127">
        <v>536902.69999999995</v>
      </c>
      <c r="BP195" s="131"/>
      <c r="BQ195" s="128">
        <f t="shared" si="388"/>
        <v>699047.31539999996</v>
      </c>
      <c r="BR195" s="114">
        <f t="shared" si="389"/>
        <v>13321.275399999926</v>
      </c>
      <c r="BS195" s="114">
        <f t="shared" si="378"/>
        <v>22370.945833333331</v>
      </c>
      <c r="BT195" s="116">
        <v>34836.300000000003</v>
      </c>
      <c r="BU195" s="121">
        <v>100</v>
      </c>
      <c r="BV195" s="122">
        <f t="shared" si="390"/>
        <v>2721.4119999999998</v>
      </c>
      <c r="BW195" s="121">
        <f t="shared" si="352"/>
        <v>34836.300000000003</v>
      </c>
      <c r="BX195" s="120">
        <f t="shared" si="391"/>
        <v>1088565</v>
      </c>
      <c r="BY195" s="121">
        <v>0.354047</v>
      </c>
      <c r="BZ195" s="123">
        <f t="shared" si="403"/>
        <v>385403</v>
      </c>
    </row>
    <row r="196" spans="1:84" ht="20.100000000000001" customHeight="1">
      <c r="A196" s="23">
        <v>189</v>
      </c>
      <c r="B196" s="67">
        <v>81605</v>
      </c>
      <c r="C196" s="45" t="s">
        <v>325</v>
      </c>
      <c r="D196" s="26" t="s">
        <v>325</v>
      </c>
      <c r="E196" s="27"/>
      <c r="F196" s="27">
        <f t="shared" si="392"/>
        <v>0</v>
      </c>
      <c r="G196" s="27"/>
      <c r="H196" s="27"/>
      <c r="I196" s="27"/>
      <c r="J196" s="27">
        <f t="shared" si="393"/>
        <v>0</v>
      </c>
      <c r="K196" s="27"/>
      <c r="L196" s="27"/>
      <c r="M196" s="27">
        <v>1</v>
      </c>
      <c r="N196" s="27">
        <f t="shared" si="394"/>
        <v>2</v>
      </c>
      <c r="O196" s="27">
        <v>1</v>
      </c>
      <c r="P196" s="27">
        <v>1.65</v>
      </c>
      <c r="Q196" s="27"/>
      <c r="R196" s="27">
        <f t="shared" si="395"/>
        <v>0</v>
      </c>
      <c r="S196" s="27"/>
      <c r="T196" s="27"/>
      <c r="U196" s="27"/>
      <c r="V196" s="27">
        <f t="shared" si="396"/>
        <v>0</v>
      </c>
      <c r="W196" s="27"/>
      <c r="X196" s="27"/>
      <c r="Y196" s="27">
        <v>1</v>
      </c>
      <c r="Z196" s="27">
        <f t="shared" si="397"/>
        <v>1</v>
      </c>
      <c r="AA196" s="27">
        <v>1</v>
      </c>
      <c r="AB196" s="27">
        <v>0.65</v>
      </c>
      <c r="AC196" s="27"/>
      <c r="AD196" s="27">
        <f t="shared" si="398"/>
        <v>0</v>
      </c>
      <c r="AE196" s="27"/>
      <c r="AF196" s="27"/>
      <c r="AG196" s="27"/>
      <c r="AH196" s="27">
        <f t="shared" si="399"/>
        <v>0</v>
      </c>
      <c r="AI196" s="27"/>
      <c r="AJ196" s="27"/>
      <c r="AK196" s="27"/>
      <c r="AL196" s="27">
        <f t="shared" si="400"/>
        <v>0</v>
      </c>
      <c r="AM196" s="27"/>
      <c r="AN196" s="27"/>
      <c r="AO196" s="27"/>
      <c r="AP196" s="27">
        <f t="shared" si="401"/>
        <v>0</v>
      </c>
      <c r="AQ196" s="27"/>
      <c r="AR196" s="27"/>
      <c r="AS196" s="27"/>
      <c r="AT196" s="27">
        <f t="shared" si="402"/>
        <v>0</v>
      </c>
      <c r="AU196" s="27"/>
      <c r="AV196" s="27"/>
      <c r="AW196" s="27"/>
      <c r="AX196" s="27">
        <f t="shared" si="382"/>
        <v>0</v>
      </c>
      <c r="AY196" s="27"/>
      <c r="AZ196" s="27"/>
      <c r="BA196" s="27"/>
      <c r="BB196" s="27">
        <f t="shared" si="383"/>
        <v>0</v>
      </c>
      <c r="BC196" s="27">
        <f t="shared" si="384"/>
        <v>1</v>
      </c>
      <c r="BD196" s="27">
        <f t="shared" si="385"/>
        <v>3</v>
      </c>
      <c r="BE196" s="27">
        <f t="shared" si="386"/>
        <v>1</v>
      </c>
      <c r="BF196" s="27">
        <f t="shared" si="387"/>
        <v>2.2999999999999998</v>
      </c>
      <c r="BG196" s="27">
        <v>637737.30000000005</v>
      </c>
      <c r="BH196" s="27">
        <v>800000</v>
      </c>
      <c r="BI196" s="27">
        <v>380629</v>
      </c>
      <c r="BJ196" s="29">
        <v>2.2999999999999998</v>
      </c>
      <c r="BK196" s="29">
        <v>2.2999999999999998</v>
      </c>
      <c r="BL196" s="29">
        <v>2.2999999999999998</v>
      </c>
      <c r="BM196" s="116">
        <v>2.1</v>
      </c>
      <c r="BN196" s="139" t="s">
        <v>49</v>
      </c>
      <c r="BO196" s="127">
        <v>493839.27</v>
      </c>
      <c r="BP196" s="131"/>
      <c r="BQ196" s="128">
        <f t="shared" si="388"/>
        <v>642978.72954000009</v>
      </c>
      <c r="BR196" s="114">
        <f t="shared" si="389"/>
        <v>5241.429540000041</v>
      </c>
      <c r="BS196" s="114">
        <f t="shared" si="378"/>
        <v>19596.79642857143</v>
      </c>
      <c r="BT196" s="116">
        <v>34836.300000000003</v>
      </c>
      <c r="BU196" s="121">
        <v>100</v>
      </c>
      <c r="BV196" s="122">
        <f t="shared" si="390"/>
        <v>1632.847</v>
      </c>
      <c r="BW196" s="121">
        <f t="shared" si="352"/>
        <v>34836.300000000003</v>
      </c>
      <c r="BX196" s="120">
        <f t="shared" si="391"/>
        <v>1142993</v>
      </c>
      <c r="BY196" s="121">
        <v>0.354047</v>
      </c>
      <c r="BZ196" s="123">
        <f t="shared" si="403"/>
        <v>404673</v>
      </c>
    </row>
    <row r="197" spans="1:84" ht="20.100000000000001" customHeight="1">
      <c r="A197" s="23">
        <v>190</v>
      </c>
      <c r="B197" s="67">
        <v>81606</v>
      </c>
      <c r="C197" s="45" t="s">
        <v>326</v>
      </c>
      <c r="D197" s="26" t="s">
        <v>326</v>
      </c>
      <c r="E197" s="27"/>
      <c r="F197" s="27">
        <f t="shared" si="392"/>
        <v>0</v>
      </c>
      <c r="G197" s="27"/>
      <c r="H197" s="27"/>
      <c r="I197" s="27"/>
      <c r="J197" s="27">
        <f t="shared" si="393"/>
        <v>0</v>
      </c>
      <c r="K197" s="27"/>
      <c r="L197" s="27"/>
      <c r="M197" s="27">
        <v>2</v>
      </c>
      <c r="N197" s="27">
        <f t="shared" si="394"/>
        <v>4</v>
      </c>
      <c r="O197" s="27">
        <v>2</v>
      </c>
      <c r="P197" s="27">
        <v>3</v>
      </c>
      <c r="Q197" s="27"/>
      <c r="R197" s="27">
        <f t="shared" si="395"/>
        <v>0</v>
      </c>
      <c r="S197" s="27"/>
      <c r="T197" s="27"/>
      <c r="U197" s="27"/>
      <c r="V197" s="27">
        <f t="shared" si="396"/>
        <v>0</v>
      </c>
      <c r="W197" s="27"/>
      <c r="X197" s="27"/>
      <c r="Y197" s="27"/>
      <c r="Z197" s="27">
        <f t="shared" si="397"/>
        <v>0</v>
      </c>
      <c r="AA197" s="27"/>
      <c r="AB197" s="27"/>
      <c r="AC197" s="27"/>
      <c r="AD197" s="27">
        <f t="shared" si="398"/>
        <v>0</v>
      </c>
      <c r="AE197" s="27"/>
      <c r="AF197" s="27"/>
      <c r="AG197" s="27"/>
      <c r="AH197" s="27">
        <f t="shared" si="399"/>
        <v>0</v>
      </c>
      <c r="AI197" s="27"/>
      <c r="AJ197" s="27"/>
      <c r="AK197" s="27"/>
      <c r="AL197" s="27">
        <f t="shared" si="400"/>
        <v>0</v>
      </c>
      <c r="AM197" s="27"/>
      <c r="AN197" s="27"/>
      <c r="AO197" s="27"/>
      <c r="AP197" s="27">
        <f t="shared" si="401"/>
        <v>0</v>
      </c>
      <c r="AQ197" s="27"/>
      <c r="AR197" s="27"/>
      <c r="AS197" s="27"/>
      <c r="AT197" s="27">
        <f t="shared" si="402"/>
        <v>0</v>
      </c>
      <c r="AU197" s="27"/>
      <c r="AV197" s="27"/>
      <c r="AW197" s="27"/>
      <c r="AX197" s="27">
        <f t="shared" si="382"/>
        <v>0</v>
      </c>
      <c r="AY197" s="27"/>
      <c r="AZ197" s="27"/>
      <c r="BA197" s="27"/>
      <c r="BB197" s="27">
        <f t="shared" si="383"/>
        <v>0</v>
      </c>
      <c r="BC197" s="27">
        <f t="shared" si="384"/>
        <v>2</v>
      </c>
      <c r="BD197" s="27">
        <f t="shared" si="385"/>
        <v>4</v>
      </c>
      <c r="BE197" s="27">
        <f t="shared" si="386"/>
        <v>2</v>
      </c>
      <c r="BF197" s="27">
        <f t="shared" si="387"/>
        <v>3</v>
      </c>
      <c r="BG197" s="27">
        <v>804610.57</v>
      </c>
      <c r="BH197" s="27">
        <v>1038262</v>
      </c>
      <c r="BI197" s="27">
        <v>496473</v>
      </c>
      <c r="BJ197" s="29">
        <v>2.79</v>
      </c>
      <c r="BK197" s="29">
        <v>3.2</v>
      </c>
      <c r="BL197" s="29">
        <v>3.2</v>
      </c>
      <c r="BM197" s="116">
        <v>3.5</v>
      </c>
      <c r="BN197" s="127"/>
      <c r="BO197" s="127">
        <v>617904</v>
      </c>
      <c r="BP197" s="131"/>
      <c r="BQ197" s="128">
        <f t="shared" si="388"/>
        <v>804511.00800000003</v>
      </c>
      <c r="BR197" s="114">
        <f t="shared" si="389"/>
        <v>-99.561999999918044</v>
      </c>
      <c r="BS197" s="114">
        <f t="shared" si="378"/>
        <v>14712</v>
      </c>
      <c r="BT197" s="116">
        <v>34836.300000000003</v>
      </c>
      <c r="BU197" s="121">
        <v>100</v>
      </c>
      <c r="BV197" s="122">
        <f t="shared" si="390"/>
        <v>2177.1289999999999</v>
      </c>
      <c r="BW197" s="121">
        <f t="shared" si="352"/>
        <v>34836.300000000003</v>
      </c>
      <c r="BX197" s="120">
        <f t="shared" si="391"/>
        <v>1904988</v>
      </c>
      <c r="BY197" s="121">
        <v>0.354047</v>
      </c>
      <c r="BZ197" s="123">
        <f t="shared" si="403"/>
        <v>674455</v>
      </c>
    </row>
    <row r="198" spans="1:84" ht="20.100000000000001" customHeight="1">
      <c r="A198" s="23">
        <v>191</v>
      </c>
      <c r="B198" s="67">
        <v>81607</v>
      </c>
      <c r="C198" s="45" t="s">
        <v>327</v>
      </c>
      <c r="D198" s="26" t="s">
        <v>327</v>
      </c>
      <c r="E198" s="27">
        <v>1</v>
      </c>
      <c r="F198" s="27">
        <f t="shared" si="392"/>
        <v>3</v>
      </c>
      <c r="G198" s="27">
        <v>1</v>
      </c>
      <c r="H198" s="27">
        <v>1.65</v>
      </c>
      <c r="I198" s="27"/>
      <c r="J198" s="27">
        <f t="shared" si="393"/>
        <v>0</v>
      </c>
      <c r="K198" s="27"/>
      <c r="L198" s="27"/>
      <c r="M198" s="27"/>
      <c r="N198" s="27">
        <f t="shared" si="394"/>
        <v>0</v>
      </c>
      <c r="O198" s="27"/>
      <c r="P198" s="27"/>
      <c r="Q198" s="27">
        <v>1</v>
      </c>
      <c r="R198" s="27">
        <f t="shared" si="395"/>
        <v>1.5</v>
      </c>
      <c r="S198" s="27">
        <v>1</v>
      </c>
      <c r="T198" s="27">
        <v>2.2999999999999998</v>
      </c>
      <c r="U198" s="27"/>
      <c r="V198" s="27">
        <f t="shared" si="396"/>
        <v>0</v>
      </c>
      <c r="W198" s="27"/>
      <c r="X198" s="27"/>
      <c r="Y198" s="27">
        <v>2</v>
      </c>
      <c r="Z198" s="27">
        <f t="shared" si="397"/>
        <v>2</v>
      </c>
      <c r="AA198" s="27">
        <v>2</v>
      </c>
      <c r="AB198" s="27">
        <v>1.3</v>
      </c>
      <c r="AC198" s="27"/>
      <c r="AD198" s="27">
        <f t="shared" si="398"/>
        <v>0</v>
      </c>
      <c r="AE198" s="27"/>
      <c r="AF198" s="27"/>
      <c r="AG198" s="27"/>
      <c r="AH198" s="27">
        <f t="shared" si="399"/>
        <v>0</v>
      </c>
      <c r="AI198" s="27"/>
      <c r="AJ198" s="27"/>
      <c r="AK198" s="27"/>
      <c r="AL198" s="27">
        <f t="shared" si="400"/>
        <v>0</v>
      </c>
      <c r="AM198" s="27"/>
      <c r="AN198" s="27"/>
      <c r="AO198" s="27"/>
      <c r="AP198" s="27">
        <f t="shared" si="401"/>
        <v>0</v>
      </c>
      <c r="AQ198" s="27"/>
      <c r="AR198" s="27"/>
      <c r="AS198" s="27"/>
      <c r="AT198" s="27">
        <f t="shared" si="402"/>
        <v>0</v>
      </c>
      <c r="AU198" s="27"/>
      <c r="AV198" s="27"/>
      <c r="AW198" s="27"/>
      <c r="AX198" s="27">
        <f t="shared" si="382"/>
        <v>0</v>
      </c>
      <c r="AY198" s="27"/>
      <c r="AZ198" s="27"/>
      <c r="BA198" s="27"/>
      <c r="BB198" s="27">
        <f t="shared" si="383"/>
        <v>0</v>
      </c>
      <c r="BC198" s="27">
        <f t="shared" si="384"/>
        <v>1</v>
      </c>
      <c r="BD198" s="27">
        <f t="shared" si="385"/>
        <v>6.5</v>
      </c>
      <c r="BE198" s="27">
        <f t="shared" si="386"/>
        <v>1</v>
      </c>
      <c r="BF198" s="27">
        <f t="shared" si="387"/>
        <v>5.25</v>
      </c>
      <c r="BG198" s="27">
        <v>1322965.02</v>
      </c>
      <c r="BH198" s="27">
        <v>425000</v>
      </c>
      <c r="BI198" s="27">
        <v>405453</v>
      </c>
      <c r="BJ198" s="29">
        <v>2.4</v>
      </c>
      <c r="BK198" s="29">
        <v>2.5099999999999998</v>
      </c>
      <c r="BL198" s="29">
        <v>2.5499999999999998</v>
      </c>
      <c r="BM198" s="116">
        <v>3.3</v>
      </c>
      <c r="BN198" s="127">
        <v>1.8</v>
      </c>
      <c r="BO198" s="127">
        <v>659097.59999999998</v>
      </c>
      <c r="BP198" s="127">
        <v>361378.52</v>
      </c>
      <c r="BQ198" s="128">
        <f t="shared" si="388"/>
        <v>1328659.90824</v>
      </c>
      <c r="BR198" s="114">
        <f t="shared" si="389"/>
        <v>5694.8882400000002</v>
      </c>
      <c r="BS198" s="114">
        <f t="shared" si="378"/>
        <v>16643.878787878788</v>
      </c>
      <c r="BT198" s="116">
        <v>34836.300000000003</v>
      </c>
      <c r="BU198" s="121">
        <v>100</v>
      </c>
      <c r="BV198" s="122">
        <f t="shared" si="390"/>
        <v>3537.835</v>
      </c>
      <c r="BW198" s="121">
        <f t="shared" si="352"/>
        <v>34836.300000000003</v>
      </c>
      <c r="BX198" s="120">
        <f t="shared" si="391"/>
        <v>1796132</v>
      </c>
      <c r="BY198" s="121">
        <v>0.354047</v>
      </c>
      <c r="BZ198" s="123">
        <f t="shared" si="403"/>
        <v>635915</v>
      </c>
    </row>
    <row r="199" spans="1:84" ht="20.100000000000001" customHeight="1">
      <c r="A199" s="23">
        <v>192</v>
      </c>
      <c r="B199" s="67">
        <v>81608</v>
      </c>
      <c r="C199" s="45" t="s">
        <v>328</v>
      </c>
      <c r="D199" s="26" t="s">
        <v>328</v>
      </c>
      <c r="E199" s="27">
        <v>2</v>
      </c>
      <c r="F199" s="27">
        <f t="shared" si="392"/>
        <v>6</v>
      </c>
      <c r="G199" s="27">
        <v>2</v>
      </c>
      <c r="H199" s="27">
        <v>2</v>
      </c>
      <c r="I199" s="27"/>
      <c r="J199" s="27">
        <f t="shared" si="393"/>
        <v>0</v>
      </c>
      <c r="K199" s="27"/>
      <c r="L199" s="27"/>
      <c r="M199" s="27"/>
      <c r="N199" s="27">
        <f t="shared" si="394"/>
        <v>0</v>
      </c>
      <c r="O199" s="27"/>
      <c r="P199" s="27"/>
      <c r="Q199" s="27">
        <v>1</v>
      </c>
      <c r="R199" s="27">
        <f t="shared" si="395"/>
        <v>1.5</v>
      </c>
      <c r="S199" s="27">
        <v>1</v>
      </c>
      <c r="T199" s="27">
        <v>0.85</v>
      </c>
      <c r="U199" s="27"/>
      <c r="V199" s="27">
        <f t="shared" si="396"/>
        <v>0</v>
      </c>
      <c r="W199" s="27"/>
      <c r="X199" s="27"/>
      <c r="Y199" s="27">
        <v>1</v>
      </c>
      <c r="Z199" s="27">
        <f t="shared" si="397"/>
        <v>1</v>
      </c>
      <c r="AA199" s="27">
        <v>1</v>
      </c>
      <c r="AB199" s="27">
        <v>0.45</v>
      </c>
      <c r="AC199" s="27"/>
      <c r="AD199" s="27">
        <f t="shared" si="398"/>
        <v>0</v>
      </c>
      <c r="AE199" s="27"/>
      <c r="AF199" s="27"/>
      <c r="AG199" s="27"/>
      <c r="AH199" s="27">
        <f t="shared" si="399"/>
        <v>0</v>
      </c>
      <c r="AI199" s="27"/>
      <c r="AJ199" s="27"/>
      <c r="AK199" s="27"/>
      <c r="AL199" s="27">
        <f t="shared" si="400"/>
        <v>0</v>
      </c>
      <c r="AM199" s="27"/>
      <c r="AN199" s="27"/>
      <c r="AO199" s="27"/>
      <c r="AP199" s="27">
        <f t="shared" si="401"/>
        <v>0</v>
      </c>
      <c r="AQ199" s="27"/>
      <c r="AR199" s="27"/>
      <c r="AS199" s="27">
        <v>1</v>
      </c>
      <c r="AT199" s="27">
        <f t="shared" si="402"/>
        <v>1</v>
      </c>
      <c r="AU199" s="27">
        <v>1</v>
      </c>
      <c r="AV199" s="27"/>
      <c r="AW199" s="27"/>
      <c r="AX199" s="27">
        <f t="shared" si="382"/>
        <v>0</v>
      </c>
      <c r="AY199" s="27"/>
      <c r="AZ199" s="27"/>
      <c r="BA199" s="27"/>
      <c r="BB199" s="27">
        <f t="shared" si="383"/>
        <v>0</v>
      </c>
      <c r="BC199" s="27">
        <f t="shared" si="384"/>
        <v>2</v>
      </c>
      <c r="BD199" s="27">
        <f t="shared" si="385"/>
        <v>9.5</v>
      </c>
      <c r="BE199" s="27">
        <f t="shared" si="386"/>
        <v>2</v>
      </c>
      <c r="BF199" s="27">
        <f t="shared" si="387"/>
        <v>3.3000000000000003</v>
      </c>
      <c r="BG199" s="27">
        <v>1153797.2</v>
      </c>
      <c r="BH199" s="27">
        <v>1142040</v>
      </c>
      <c r="BI199" s="27">
        <v>546120</v>
      </c>
      <c r="BJ199" s="29">
        <v>3.3</v>
      </c>
      <c r="BK199" s="29">
        <v>3.3</v>
      </c>
      <c r="BL199" s="29">
        <v>3.3</v>
      </c>
      <c r="BM199" s="116">
        <v>3.3</v>
      </c>
      <c r="BN199" s="131" t="s">
        <v>49</v>
      </c>
      <c r="BO199" s="127">
        <v>885662.6</v>
      </c>
      <c r="BP199" s="131"/>
      <c r="BQ199" s="128">
        <f t="shared" si="388"/>
        <v>1153132.7052</v>
      </c>
      <c r="BR199" s="114">
        <f t="shared" si="389"/>
        <v>-664.49479999998584</v>
      </c>
      <c r="BS199" s="114">
        <f t="shared" si="378"/>
        <v>22365.217171717173</v>
      </c>
      <c r="BT199" s="116">
        <v>34836.300000000003</v>
      </c>
      <c r="BU199" s="121">
        <v>100</v>
      </c>
      <c r="BV199" s="122">
        <f t="shared" si="390"/>
        <v>5170.6819999999998</v>
      </c>
      <c r="BW199" s="121">
        <f t="shared" si="352"/>
        <v>34836.300000000003</v>
      </c>
      <c r="BX199" s="120">
        <f t="shared" si="391"/>
        <v>1796132</v>
      </c>
      <c r="BY199" s="121">
        <v>0.354047</v>
      </c>
      <c r="BZ199" s="123">
        <f t="shared" si="403"/>
        <v>635915</v>
      </c>
    </row>
    <row r="200" spans="1:84" ht="20.100000000000001" customHeight="1">
      <c r="A200" s="23">
        <v>193</v>
      </c>
      <c r="B200" s="67">
        <v>81609</v>
      </c>
      <c r="C200" s="45" t="s">
        <v>329</v>
      </c>
      <c r="D200" s="26" t="s">
        <v>329</v>
      </c>
      <c r="E200" s="27"/>
      <c r="F200" s="27">
        <f t="shared" si="392"/>
        <v>0</v>
      </c>
      <c r="G200" s="27"/>
      <c r="H200" s="27"/>
      <c r="I200" s="27"/>
      <c r="J200" s="27">
        <f t="shared" si="393"/>
        <v>0</v>
      </c>
      <c r="K200" s="27"/>
      <c r="L200" s="27"/>
      <c r="M200" s="27">
        <v>3</v>
      </c>
      <c r="N200" s="27">
        <f t="shared" si="394"/>
        <v>6</v>
      </c>
      <c r="O200" s="27">
        <v>3</v>
      </c>
      <c r="P200" s="27">
        <v>3.9</v>
      </c>
      <c r="Q200" s="27"/>
      <c r="R200" s="27">
        <f t="shared" si="395"/>
        <v>0</v>
      </c>
      <c r="S200" s="27"/>
      <c r="T200" s="27"/>
      <c r="U200" s="27"/>
      <c r="V200" s="27">
        <f t="shared" si="396"/>
        <v>0</v>
      </c>
      <c r="W200" s="27"/>
      <c r="X200" s="27"/>
      <c r="Y200" s="27">
        <v>1</v>
      </c>
      <c r="Z200" s="27">
        <f t="shared" si="397"/>
        <v>1</v>
      </c>
      <c r="AA200" s="27">
        <v>1</v>
      </c>
      <c r="AB200" s="27">
        <v>1.3</v>
      </c>
      <c r="AC200" s="27"/>
      <c r="AD200" s="27">
        <f t="shared" si="398"/>
        <v>0</v>
      </c>
      <c r="AE200" s="27"/>
      <c r="AF200" s="27"/>
      <c r="AG200" s="27"/>
      <c r="AH200" s="27">
        <f t="shared" si="399"/>
        <v>0</v>
      </c>
      <c r="AI200" s="27"/>
      <c r="AJ200" s="27"/>
      <c r="AK200" s="27"/>
      <c r="AL200" s="27">
        <f t="shared" si="400"/>
        <v>0</v>
      </c>
      <c r="AM200" s="27"/>
      <c r="AN200" s="27"/>
      <c r="AO200" s="27"/>
      <c r="AP200" s="27">
        <f t="shared" si="401"/>
        <v>0</v>
      </c>
      <c r="AQ200" s="27"/>
      <c r="AR200" s="27"/>
      <c r="AS200" s="27"/>
      <c r="AT200" s="27">
        <f t="shared" si="402"/>
        <v>0</v>
      </c>
      <c r="AU200" s="27"/>
      <c r="AV200" s="27"/>
      <c r="AW200" s="27"/>
      <c r="AX200" s="27">
        <f t="shared" si="382"/>
        <v>0</v>
      </c>
      <c r="AY200" s="27"/>
      <c r="AZ200" s="27"/>
      <c r="BA200" s="27"/>
      <c r="BB200" s="27">
        <f t="shared" si="383"/>
        <v>0</v>
      </c>
      <c r="BC200" s="27">
        <f t="shared" si="384"/>
        <v>3</v>
      </c>
      <c r="BD200" s="27">
        <f t="shared" si="385"/>
        <v>7</v>
      </c>
      <c r="BE200" s="27">
        <f t="shared" si="386"/>
        <v>3</v>
      </c>
      <c r="BF200" s="27">
        <f t="shared" si="387"/>
        <v>5.2</v>
      </c>
      <c r="BG200" s="27">
        <v>1349992.86</v>
      </c>
      <c r="BH200" s="27">
        <v>1800000</v>
      </c>
      <c r="BI200" s="27">
        <v>860552</v>
      </c>
      <c r="BJ200" s="29">
        <v>5.0999999999999996</v>
      </c>
      <c r="BK200" s="29">
        <v>4.9000000000000004</v>
      </c>
      <c r="BL200" s="29">
        <v>4.9000000000000004</v>
      </c>
      <c r="BM200" s="116">
        <v>5.2</v>
      </c>
      <c r="BN200" s="139" t="s">
        <v>49</v>
      </c>
      <c r="BO200" s="127">
        <v>1050437.57</v>
      </c>
      <c r="BP200" s="131"/>
      <c r="BQ200" s="128">
        <f t="shared" si="388"/>
        <v>1367669.7161400001</v>
      </c>
      <c r="BR200" s="114">
        <f t="shared" si="389"/>
        <v>17676.856140000047</v>
      </c>
      <c r="BS200" s="114">
        <f t="shared" si="378"/>
        <v>16833.935416666667</v>
      </c>
      <c r="BT200" s="116">
        <v>34836.300000000003</v>
      </c>
      <c r="BU200" s="121">
        <v>100</v>
      </c>
      <c r="BV200" s="122">
        <f t="shared" si="390"/>
        <v>3809.9760000000001</v>
      </c>
      <c r="BW200" s="121">
        <f t="shared" si="352"/>
        <v>34836.300000000003</v>
      </c>
      <c r="BX200" s="120">
        <f t="shared" si="391"/>
        <v>2830268</v>
      </c>
      <c r="BY200" s="121">
        <v>0.354047</v>
      </c>
      <c r="BZ200" s="123">
        <v>1002049</v>
      </c>
    </row>
    <row r="201" spans="1:84" ht="20.100000000000001" customHeight="1">
      <c r="A201" s="23">
        <v>194</v>
      </c>
      <c r="B201" s="67">
        <v>81610</v>
      </c>
      <c r="C201" s="45" t="s">
        <v>330</v>
      </c>
      <c r="D201" s="26" t="s">
        <v>330</v>
      </c>
      <c r="E201" s="27">
        <v>2</v>
      </c>
      <c r="F201" s="27">
        <f t="shared" si="392"/>
        <v>6</v>
      </c>
      <c r="G201" s="27">
        <v>2</v>
      </c>
      <c r="H201" s="27">
        <v>4.2</v>
      </c>
      <c r="I201" s="27"/>
      <c r="J201" s="27">
        <f t="shared" si="393"/>
        <v>0</v>
      </c>
      <c r="K201" s="27"/>
      <c r="L201" s="27"/>
      <c r="M201" s="27"/>
      <c r="N201" s="27">
        <f t="shared" si="394"/>
        <v>0</v>
      </c>
      <c r="O201" s="27"/>
      <c r="P201" s="27"/>
      <c r="Q201" s="27">
        <v>1</v>
      </c>
      <c r="R201" s="27">
        <f t="shared" si="395"/>
        <v>1.5</v>
      </c>
      <c r="S201" s="27">
        <v>1</v>
      </c>
      <c r="T201" s="27">
        <v>1.8</v>
      </c>
      <c r="U201" s="27"/>
      <c r="V201" s="27">
        <f t="shared" si="396"/>
        <v>0</v>
      </c>
      <c r="W201" s="27"/>
      <c r="X201" s="27"/>
      <c r="Y201" s="27">
        <v>2</v>
      </c>
      <c r="Z201" s="27">
        <f t="shared" si="397"/>
        <v>2</v>
      </c>
      <c r="AA201" s="27">
        <v>2</v>
      </c>
      <c r="AB201" s="27">
        <v>2.1</v>
      </c>
      <c r="AC201" s="27"/>
      <c r="AD201" s="27">
        <f t="shared" si="398"/>
        <v>0</v>
      </c>
      <c r="AE201" s="27"/>
      <c r="AF201" s="27"/>
      <c r="AG201" s="27"/>
      <c r="AH201" s="27">
        <f t="shared" si="399"/>
        <v>0</v>
      </c>
      <c r="AI201" s="27"/>
      <c r="AJ201" s="27"/>
      <c r="AK201" s="27"/>
      <c r="AL201" s="27">
        <f t="shared" si="400"/>
        <v>0</v>
      </c>
      <c r="AM201" s="27"/>
      <c r="AN201" s="27"/>
      <c r="AO201" s="27"/>
      <c r="AP201" s="27">
        <f t="shared" si="401"/>
        <v>0</v>
      </c>
      <c r="AQ201" s="27"/>
      <c r="AR201" s="27"/>
      <c r="AS201" s="27"/>
      <c r="AT201" s="27">
        <f t="shared" si="402"/>
        <v>0</v>
      </c>
      <c r="AU201" s="27"/>
      <c r="AV201" s="27"/>
      <c r="AW201" s="27"/>
      <c r="AX201" s="27">
        <f t="shared" si="382"/>
        <v>0</v>
      </c>
      <c r="AY201" s="27"/>
      <c r="AZ201" s="27"/>
      <c r="BA201" s="27"/>
      <c r="BB201" s="27">
        <f t="shared" si="383"/>
        <v>0</v>
      </c>
      <c r="BC201" s="27">
        <f t="shared" si="384"/>
        <v>2</v>
      </c>
      <c r="BD201" s="27">
        <f t="shared" si="385"/>
        <v>9.5</v>
      </c>
      <c r="BE201" s="27">
        <f t="shared" si="386"/>
        <v>2</v>
      </c>
      <c r="BF201" s="27">
        <f t="shared" si="387"/>
        <v>8.1</v>
      </c>
      <c r="BG201" s="27">
        <v>2038230</v>
      </c>
      <c r="BH201" s="27">
        <v>1633700</v>
      </c>
      <c r="BI201" s="27">
        <v>1257725</v>
      </c>
      <c r="BJ201" s="29">
        <v>7.6</v>
      </c>
      <c r="BK201" s="29">
        <v>7.6</v>
      </c>
      <c r="BL201" s="29">
        <v>7.6</v>
      </c>
      <c r="BM201" s="116">
        <v>6.9</v>
      </c>
      <c r="BN201" s="127">
        <v>0.5</v>
      </c>
      <c r="BO201" s="127">
        <v>1565356.8</v>
      </c>
      <c r="BP201" s="127">
        <v>41112</v>
      </c>
      <c r="BQ201" s="128">
        <f t="shared" si="388"/>
        <v>2091622.3776000002</v>
      </c>
      <c r="BR201" s="114">
        <f t="shared" si="389"/>
        <v>53392.37760000024</v>
      </c>
      <c r="BS201" s="114">
        <f t="shared" si="378"/>
        <v>18905.27536231884</v>
      </c>
      <c r="BT201" s="116">
        <v>34836.300000000003</v>
      </c>
      <c r="BU201" s="121">
        <v>100</v>
      </c>
      <c r="BV201" s="122">
        <f t="shared" si="390"/>
        <v>5170.6819999999998</v>
      </c>
      <c r="BW201" s="121">
        <f t="shared" si="352"/>
        <v>34836.300000000003</v>
      </c>
      <c r="BX201" s="120">
        <f t="shared" si="391"/>
        <v>3755548</v>
      </c>
      <c r="BY201" s="121">
        <v>0.354047</v>
      </c>
      <c r="BZ201" s="123">
        <f t="shared" si="403"/>
        <v>1329641</v>
      </c>
    </row>
    <row r="202" spans="1:84" ht="20.100000000000001" customHeight="1">
      <c r="A202" s="23">
        <v>195</v>
      </c>
      <c r="B202" s="67">
        <v>81611</v>
      </c>
      <c r="C202" s="45" t="s">
        <v>331</v>
      </c>
      <c r="D202" s="26" t="s">
        <v>332</v>
      </c>
      <c r="E202" s="27">
        <v>1</v>
      </c>
      <c r="F202" s="27">
        <f t="shared" si="392"/>
        <v>3</v>
      </c>
      <c r="G202" s="27">
        <v>1</v>
      </c>
      <c r="H202" s="27">
        <v>1.95</v>
      </c>
      <c r="I202" s="27"/>
      <c r="J202" s="27">
        <f t="shared" si="393"/>
        <v>0</v>
      </c>
      <c r="K202" s="27"/>
      <c r="L202" s="27"/>
      <c r="M202" s="27"/>
      <c r="N202" s="27">
        <f t="shared" si="394"/>
        <v>0</v>
      </c>
      <c r="O202" s="27"/>
      <c r="P202" s="27"/>
      <c r="Q202" s="27">
        <v>1</v>
      </c>
      <c r="R202" s="27">
        <f t="shared" si="395"/>
        <v>1.5</v>
      </c>
      <c r="S202" s="27">
        <v>1</v>
      </c>
      <c r="T202" s="27">
        <v>1.2</v>
      </c>
      <c r="U202" s="27"/>
      <c r="V202" s="27">
        <f t="shared" si="396"/>
        <v>0</v>
      </c>
      <c r="W202" s="27"/>
      <c r="X202" s="27"/>
      <c r="Y202" s="27"/>
      <c r="Z202" s="27">
        <f t="shared" si="397"/>
        <v>0</v>
      </c>
      <c r="AA202" s="27"/>
      <c r="AB202" s="27"/>
      <c r="AC202" s="27"/>
      <c r="AD202" s="27">
        <f t="shared" si="398"/>
        <v>0</v>
      </c>
      <c r="AE202" s="27"/>
      <c r="AF202" s="27"/>
      <c r="AG202" s="27"/>
      <c r="AH202" s="27">
        <f t="shared" si="399"/>
        <v>0</v>
      </c>
      <c r="AI202" s="27"/>
      <c r="AJ202" s="27"/>
      <c r="AK202" s="27"/>
      <c r="AL202" s="27">
        <f t="shared" si="400"/>
        <v>0</v>
      </c>
      <c r="AM202" s="27"/>
      <c r="AN202" s="27"/>
      <c r="AO202" s="27"/>
      <c r="AP202" s="27">
        <f t="shared" si="401"/>
        <v>0</v>
      </c>
      <c r="AQ202" s="27"/>
      <c r="AR202" s="27"/>
      <c r="AS202" s="27">
        <v>1</v>
      </c>
      <c r="AT202" s="27">
        <f t="shared" si="402"/>
        <v>1</v>
      </c>
      <c r="AU202" s="27">
        <v>1</v>
      </c>
      <c r="AV202" s="27"/>
      <c r="AW202" s="27"/>
      <c r="AX202" s="27">
        <f t="shared" si="382"/>
        <v>0</v>
      </c>
      <c r="AY202" s="27"/>
      <c r="AZ202" s="27"/>
      <c r="BA202" s="27"/>
      <c r="BB202" s="27">
        <f t="shared" si="383"/>
        <v>0</v>
      </c>
      <c r="BC202" s="27">
        <f t="shared" si="384"/>
        <v>1</v>
      </c>
      <c r="BD202" s="27">
        <f t="shared" si="385"/>
        <v>5.5</v>
      </c>
      <c r="BE202" s="27">
        <f t="shared" si="386"/>
        <v>1</v>
      </c>
      <c r="BF202" s="27">
        <f t="shared" si="387"/>
        <v>3.15</v>
      </c>
      <c r="BG202" s="27">
        <v>100171.97</v>
      </c>
      <c r="BH202" s="27">
        <v>1090200</v>
      </c>
      <c r="BI202" s="27">
        <v>521296</v>
      </c>
      <c r="BJ202" s="29">
        <v>3.12</v>
      </c>
      <c r="BK202" s="29">
        <v>2.83</v>
      </c>
      <c r="BL202" s="29">
        <v>3.15</v>
      </c>
      <c r="BM202" s="116">
        <v>2.2999999999999998</v>
      </c>
      <c r="BN202" s="131" t="s">
        <v>49</v>
      </c>
      <c r="BO202" s="127">
        <v>769600.23</v>
      </c>
      <c r="BP202" s="131"/>
      <c r="BQ202" s="128">
        <f t="shared" si="388"/>
        <v>1002019.49946</v>
      </c>
      <c r="BR202" s="114">
        <f t="shared" si="389"/>
        <v>901847.52945999999</v>
      </c>
      <c r="BS202" s="114">
        <f t="shared" si="378"/>
        <v>27884.066304347827</v>
      </c>
      <c r="BT202" s="116">
        <v>34836.300000000003</v>
      </c>
      <c r="BU202" s="121">
        <v>100</v>
      </c>
      <c r="BV202" s="122">
        <f t="shared" si="390"/>
        <v>2993.5529999999999</v>
      </c>
      <c r="BW202" s="121">
        <f t="shared" si="352"/>
        <v>34836.300000000003</v>
      </c>
      <c r="BX202" s="120">
        <f t="shared" si="391"/>
        <v>1251849</v>
      </c>
      <c r="BY202" s="121">
        <v>0.354047</v>
      </c>
      <c r="BZ202" s="123">
        <f t="shared" si="403"/>
        <v>443213</v>
      </c>
    </row>
    <row r="203" spans="1:84" ht="20.100000000000001" customHeight="1">
      <c r="A203" s="23">
        <v>196</v>
      </c>
      <c r="B203" s="67">
        <v>81612</v>
      </c>
      <c r="C203" s="45" t="s">
        <v>333</v>
      </c>
      <c r="D203" s="26" t="s">
        <v>333</v>
      </c>
      <c r="E203" s="27">
        <v>1</v>
      </c>
      <c r="F203" s="27">
        <f t="shared" si="392"/>
        <v>3</v>
      </c>
      <c r="G203" s="27">
        <v>1</v>
      </c>
      <c r="H203" s="27">
        <v>2.4</v>
      </c>
      <c r="I203" s="27"/>
      <c r="J203" s="27">
        <f t="shared" si="393"/>
        <v>0</v>
      </c>
      <c r="K203" s="27"/>
      <c r="L203" s="27"/>
      <c r="M203" s="27"/>
      <c r="N203" s="27">
        <f t="shared" si="394"/>
        <v>0</v>
      </c>
      <c r="O203" s="27"/>
      <c r="P203" s="27"/>
      <c r="Q203" s="27">
        <v>1</v>
      </c>
      <c r="R203" s="27">
        <f t="shared" si="395"/>
        <v>1.5</v>
      </c>
      <c r="S203" s="27">
        <v>1</v>
      </c>
      <c r="T203" s="27">
        <v>1.7</v>
      </c>
      <c r="U203" s="27"/>
      <c r="V203" s="27">
        <f t="shared" si="396"/>
        <v>0</v>
      </c>
      <c r="W203" s="27"/>
      <c r="X203" s="27"/>
      <c r="Y203" s="27">
        <v>2</v>
      </c>
      <c r="Z203" s="27">
        <f t="shared" si="397"/>
        <v>2</v>
      </c>
      <c r="AA203" s="27">
        <v>2</v>
      </c>
      <c r="AB203" s="27">
        <v>1.5</v>
      </c>
      <c r="AC203" s="27"/>
      <c r="AD203" s="27">
        <f t="shared" si="398"/>
        <v>0</v>
      </c>
      <c r="AE203" s="27"/>
      <c r="AF203" s="27"/>
      <c r="AG203" s="27"/>
      <c r="AH203" s="27">
        <f t="shared" si="399"/>
        <v>0</v>
      </c>
      <c r="AI203" s="27"/>
      <c r="AJ203" s="27"/>
      <c r="AK203" s="27"/>
      <c r="AL203" s="27">
        <f t="shared" si="400"/>
        <v>0</v>
      </c>
      <c r="AM203" s="27"/>
      <c r="AN203" s="27"/>
      <c r="AO203" s="27"/>
      <c r="AP203" s="27">
        <f t="shared" si="401"/>
        <v>0</v>
      </c>
      <c r="AQ203" s="27"/>
      <c r="AR203" s="27"/>
      <c r="AS203" s="27">
        <v>1</v>
      </c>
      <c r="AT203" s="27">
        <f t="shared" si="402"/>
        <v>1</v>
      </c>
      <c r="AU203" s="27">
        <v>1</v>
      </c>
      <c r="AV203" s="27"/>
      <c r="AW203" s="27"/>
      <c r="AX203" s="27">
        <f t="shared" si="382"/>
        <v>0</v>
      </c>
      <c r="AY203" s="27"/>
      <c r="AZ203" s="27"/>
      <c r="BA203" s="27"/>
      <c r="BB203" s="27">
        <f t="shared" si="383"/>
        <v>0</v>
      </c>
      <c r="BC203" s="27">
        <f t="shared" si="384"/>
        <v>1</v>
      </c>
      <c r="BD203" s="27">
        <f t="shared" si="385"/>
        <v>7.5</v>
      </c>
      <c r="BE203" s="27">
        <f t="shared" si="386"/>
        <v>1</v>
      </c>
      <c r="BF203" s="27">
        <f t="shared" si="387"/>
        <v>5.6</v>
      </c>
      <c r="BG203" s="27">
        <v>1430343.71</v>
      </c>
      <c r="BH203" s="27">
        <v>1938100</v>
      </c>
      <c r="BI203" s="27">
        <v>827454</v>
      </c>
      <c r="BJ203" s="29">
        <v>4.9000000000000004</v>
      </c>
      <c r="BK203" s="29">
        <v>4.7</v>
      </c>
      <c r="BL203" s="29">
        <v>5</v>
      </c>
      <c r="BM203" s="116">
        <v>4.5999999999999996</v>
      </c>
      <c r="BN203" s="131" t="s">
        <v>49</v>
      </c>
      <c r="BO203" s="127">
        <v>1091640</v>
      </c>
      <c r="BP203" s="131"/>
      <c r="BQ203" s="128">
        <f t="shared" si="388"/>
        <v>1421315.28</v>
      </c>
      <c r="BR203" s="114">
        <f t="shared" si="389"/>
        <v>-9028.4299999999348</v>
      </c>
      <c r="BS203" s="114">
        <f t="shared" si="378"/>
        <v>19776.08695652174</v>
      </c>
      <c r="BT203" s="116">
        <v>34836.300000000003</v>
      </c>
      <c r="BU203" s="121">
        <v>100</v>
      </c>
      <c r="BV203" s="122">
        <f t="shared" si="390"/>
        <v>4082.1179999999999</v>
      </c>
      <c r="BW203" s="121">
        <f t="shared" si="352"/>
        <v>34836.300000000003</v>
      </c>
      <c r="BX203" s="120">
        <f t="shared" si="391"/>
        <v>2503699</v>
      </c>
      <c r="BY203" s="121">
        <v>0.354047</v>
      </c>
      <c r="BZ203" s="123">
        <f t="shared" si="403"/>
        <v>886427</v>
      </c>
    </row>
    <row r="204" spans="1:84" ht="20.100000000000001" customHeight="1">
      <c r="A204" s="23">
        <v>197</v>
      </c>
      <c r="B204" s="67">
        <v>81613</v>
      </c>
      <c r="C204" s="45" t="s">
        <v>334</v>
      </c>
      <c r="D204" s="26" t="s">
        <v>334</v>
      </c>
      <c r="E204" s="27"/>
      <c r="F204" s="27">
        <f t="shared" si="392"/>
        <v>0</v>
      </c>
      <c r="G204" s="27"/>
      <c r="H204" s="27"/>
      <c r="I204" s="27"/>
      <c r="J204" s="27">
        <f t="shared" si="393"/>
        <v>0</v>
      </c>
      <c r="K204" s="27"/>
      <c r="L204" s="27"/>
      <c r="M204" s="27">
        <v>1</v>
      </c>
      <c r="N204" s="27">
        <f t="shared" si="394"/>
        <v>2</v>
      </c>
      <c r="O204" s="27">
        <v>1</v>
      </c>
      <c r="P204" s="27">
        <v>1.3</v>
      </c>
      <c r="Q204" s="27"/>
      <c r="R204" s="27">
        <f t="shared" si="395"/>
        <v>0</v>
      </c>
      <c r="S204" s="27"/>
      <c r="T204" s="27"/>
      <c r="U204" s="27"/>
      <c r="V204" s="27">
        <f t="shared" si="396"/>
        <v>0</v>
      </c>
      <c r="W204" s="27"/>
      <c r="X204" s="27"/>
      <c r="Y204" s="27"/>
      <c r="Z204" s="27">
        <f t="shared" si="397"/>
        <v>0</v>
      </c>
      <c r="AA204" s="27"/>
      <c r="AB204" s="27"/>
      <c r="AC204" s="27"/>
      <c r="AD204" s="27">
        <f t="shared" si="398"/>
        <v>0</v>
      </c>
      <c r="AE204" s="27"/>
      <c r="AF204" s="27"/>
      <c r="AG204" s="27"/>
      <c r="AH204" s="27">
        <f t="shared" si="399"/>
        <v>0</v>
      </c>
      <c r="AI204" s="27"/>
      <c r="AJ204" s="27"/>
      <c r="AK204" s="27"/>
      <c r="AL204" s="27">
        <f t="shared" si="400"/>
        <v>0</v>
      </c>
      <c r="AM204" s="27"/>
      <c r="AN204" s="27"/>
      <c r="AO204" s="27"/>
      <c r="AP204" s="27">
        <f t="shared" si="401"/>
        <v>0</v>
      </c>
      <c r="AQ204" s="27"/>
      <c r="AR204" s="27"/>
      <c r="AS204" s="27"/>
      <c r="AT204" s="27">
        <f t="shared" si="402"/>
        <v>0</v>
      </c>
      <c r="AU204" s="27"/>
      <c r="AV204" s="27"/>
      <c r="AW204" s="27"/>
      <c r="AX204" s="27">
        <f t="shared" si="382"/>
        <v>0</v>
      </c>
      <c r="AY204" s="27"/>
      <c r="AZ204" s="27"/>
      <c r="BA204" s="27"/>
      <c r="BB204" s="27">
        <f t="shared" si="383"/>
        <v>0</v>
      </c>
      <c r="BC204" s="27">
        <f t="shared" si="384"/>
        <v>1</v>
      </c>
      <c r="BD204" s="27">
        <f t="shared" si="385"/>
        <v>2</v>
      </c>
      <c r="BE204" s="27">
        <f t="shared" si="386"/>
        <v>1</v>
      </c>
      <c r="BF204" s="27">
        <f t="shared" si="387"/>
        <v>1.3</v>
      </c>
      <c r="BG204" s="27">
        <v>413581</v>
      </c>
      <c r="BH204" s="27">
        <v>449900</v>
      </c>
      <c r="BI204" s="27">
        <v>215138</v>
      </c>
      <c r="BJ204" s="29">
        <v>1.29</v>
      </c>
      <c r="BK204" s="29">
        <v>1.3</v>
      </c>
      <c r="BL204" s="29">
        <v>1.3</v>
      </c>
      <c r="BM204" s="116">
        <v>1.3</v>
      </c>
      <c r="BN204" s="131" t="s">
        <v>49</v>
      </c>
      <c r="BO204" s="127">
        <v>315494.69</v>
      </c>
      <c r="BP204" s="131"/>
      <c r="BQ204" s="128">
        <f t="shared" si="388"/>
        <v>410774.08637999999</v>
      </c>
      <c r="BR204" s="114">
        <f t="shared" si="389"/>
        <v>-2806.9136200000066</v>
      </c>
      <c r="BS204" s="114">
        <f t="shared" si="378"/>
        <v>20224.018589743591</v>
      </c>
      <c r="BT204" s="116">
        <v>34836.300000000003</v>
      </c>
      <c r="BU204" s="121">
        <v>100</v>
      </c>
      <c r="BV204" s="122">
        <f t="shared" si="390"/>
        <v>1088.5650000000001</v>
      </c>
      <c r="BW204" s="121">
        <f t="shared" si="352"/>
        <v>34836.300000000003</v>
      </c>
      <c r="BX204" s="120">
        <f t="shared" si="391"/>
        <v>707567</v>
      </c>
      <c r="BY204" s="121">
        <v>0.354047</v>
      </c>
      <c r="BZ204" s="123">
        <f t="shared" si="403"/>
        <v>250512</v>
      </c>
    </row>
    <row r="205" spans="1:84" s="22" customFormat="1" ht="20.100000000000001" customHeight="1">
      <c r="A205" s="16"/>
      <c r="B205" s="17"/>
      <c r="C205" s="32" t="s">
        <v>335</v>
      </c>
      <c r="D205" s="33" t="s">
        <v>335</v>
      </c>
      <c r="E205" s="20">
        <f t="shared" ref="E205:AJ205" si="404">SUM(E206:E214)</f>
        <v>0</v>
      </c>
      <c r="F205" s="20">
        <f t="shared" si="404"/>
        <v>0</v>
      </c>
      <c r="G205" s="20">
        <f t="shared" si="404"/>
        <v>0</v>
      </c>
      <c r="H205" s="20">
        <f t="shared" si="404"/>
        <v>0</v>
      </c>
      <c r="I205" s="20">
        <f t="shared" si="404"/>
        <v>0</v>
      </c>
      <c r="J205" s="20">
        <f t="shared" si="404"/>
        <v>0</v>
      </c>
      <c r="K205" s="20">
        <f t="shared" si="404"/>
        <v>0</v>
      </c>
      <c r="L205" s="20">
        <f t="shared" si="404"/>
        <v>0</v>
      </c>
      <c r="M205" s="20">
        <f t="shared" si="404"/>
        <v>9</v>
      </c>
      <c r="N205" s="20">
        <f t="shared" si="404"/>
        <v>18</v>
      </c>
      <c r="O205" s="20">
        <f t="shared" si="404"/>
        <v>9</v>
      </c>
      <c r="P205" s="20">
        <f t="shared" si="404"/>
        <v>6</v>
      </c>
      <c r="Q205" s="20">
        <f t="shared" si="404"/>
        <v>2</v>
      </c>
      <c r="R205" s="20">
        <f t="shared" si="404"/>
        <v>3</v>
      </c>
      <c r="S205" s="20">
        <f t="shared" si="404"/>
        <v>2</v>
      </c>
      <c r="T205" s="20">
        <f t="shared" si="404"/>
        <v>0.6</v>
      </c>
      <c r="U205" s="20">
        <f t="shared" si="404"/>
        <v>0</v>
      </c>
      <c r="V205" s="20">
        <f t="shared" si="404"/>
        <v>0</v>
      </c>
      <c r="W205" s="20">
        <f t="shared" si="404"/>
        <v>0</v>
      </c>
      <c r="X205" s="20">
        <f t="shared" si="404"/>
        <v>0</v>
      </c>
      <c r="Y205" s="20">
        <f t="shared" si="404"/>
        <v>0</v>
      </c>
      <c r="Z205" s="20">
        <f t="shared" si="404"/>
        <v>0</v>
      </c>
      <c r="AA205" s="20">
        <f t="shared" si="404"/>
        <v>0</v>
      </c>
      <c r="AB205" s="20">
        <f t="shared" si="404"/>
        <v>0</v>
      </c>
      <c r="AC205" s="20">
        <f t="shared" si="404"/>
        <v>0</v>
      </c>
      <c r="AD205" s="20">
        <f t="shared" si="404"/>
        <v>0</v>
      </c>
      <c r="AE205" s="20">
        <f t="shared" si="404"/>
        <v>0</v>
      </c>
      <c r="AF205" s="20">
        <f t="shared" si="404"/>
        <v>0</v>
      </c>
      <c r="AG205" s="20">
        <f t="shared" si="404"/>
        <v>0</v>
      </c>
      <c r="AH205" s="20">
        <f t="shared" si="404"/>
        <v>0</v>
      </c>
      <c r="AI205" s="20">
        <f t="shared" si="404"/>
        <v>0</v>
      </c>
      <c r="AJ205" s="20">
        <f t="shared" si="404"/>
        <v>0</v>
      </c>
      <c r="AK205" s="20">
        <f t="shared" ref="AK205:BP205" si="405">SUM(AK206:AK214)</f>
        <v>0</v>
      </c>
      <c r="AL205" s="20">
        <f t="shared" si="405"/>
        <v>0</v>
      </c>
      <c r="AM205" s="20">
        <f t="shared" si="405"/>
        <v>0</v>
      </c>
      <c r="AN205" s="20">
        <f t="shared" si="405"/>
        <v>0</v>
      </c>
      <c r="AO205" s="20">
        <f t="shared" si="405"/>
        <v>0</v>
      </c>
      <c r="AP205" s="20">
        <f t="shared" si="405"/>
        <v>0</v>
      </c>
      <c r="AQ205" s="20">
        <f t="shared" si="405"/>
        <v>0</v>
      </c>
      <c r="AR205" s="20">
        <f t="shared" si="405"/>
        <v>0</v>
      </c>
      <c r="AS205" s="20">
        <f t="shared" si="405"/>
        <v>0</v>
      </c>
      <c r="AT205" s="20">
        <f t="shared" si="405"/>
        <v>0</v>
      </c>
      <c r="AU205" s="20">
        <f t="shared" si="405"/>
        <v>0</v>
      </c>
      <c r="AV205" s="20">
        <f t="shared" si="405"/>
        <v>0</v>
      </c>
      <c r="AW205" s="20">
        <f t="shared" si="405"/>
        <v>0</v>
      </c>
      <c r="AX205" s="20">
        <f t="shared" si="405"/>
        <v>0</v>
      </c>
      <c r="AY205" s="20">
        <f t="shared" si="405"/>
        <v>0</v>
      </c>
      <c r="AZ205" s="20">
        <f t="shared" si="405"/>
        <v>0</v>
      </c>
      <c r="BA205" s="20">
        <f t="shared" si="405"/>
        <v>0</v>
      </c>
      <c r="BB205" s="20">
        <f t="shared" si="405"/>
        <v>0</v>
      </c>
      <c r="BC205" s="20">
        <f t="shared" si="405"/>
        <v>9</v>
      </c>
      <c r="BD205" s="20">
        <f t="shared" si="405"/>
        <v>21</v>
      </c>
      <c r="BE205" s="20">
        <f t="shared" si="405"/>
        <v>9</v>
      </c>
      <c r="BF205" s="20">
        <f t="shared" si="405"/>
        <v>6.6</v>
      </c>
      <c r="BG205" s="20">
        <f t="shared" si="405"/>
        <v>1897485</v>
      </c>
      <c r="BH205" s="20">
        <f t="shared" si="405"/>
        <v>1326100</v>
      </c>
      <c r="BI205" s="20">
        <f t="shared" si="405"/>
        <v>893651</v>
      </c>
      <c r="BJ205" s="20">
        <f t="shared" si="405"/>
        <v>5.4</v>
      </c>
      <c r="BK205" s="20">
        <f t="shared" si="405"/>
        <v>6.3000000000000007</v>
      </c>
      <c r="BL205" s="21">
        <f t="shared" si="405"/>
        <v>6.7000000000000011</v>
      </c>
      <c r="BM205" s="146">
        <f t="shared" si="405"/>
        <v>6.9</v>
      </c>
      <c r="BN205" s="113">
        <f t="shared" si="405"/>
        <v>0.2</v>
      </c>
      <c r="BO205" s="113">
        <f t="shared" si="405"/>
        <v>1343373.47</v>
      </c>
      <c r="BP205" s="113">
        <f t="shared" si="405"/>
        <v>39183.699999999997</v>
      </c>
      <c r="BQ205" s="113">
        <f t="shared" ref="BQ205:BR205" si="406">SUM(BQ206:BQ214)</f>
        <v>1800089.4353400001</v>
      </c>
      <c r="BR205" s="113">
        <f t="shared" si="406"/>
        <v>-97395.564660000004</v>
      </c>
      <c r="BS205" s="114">
        <f t="shared" si="378"/>
        <v>16224.317270531399</v>
      </c>
      <c r="BT205" s="138">
        <v>34836.300000000003</v>
      </c>
      <c r="BU205" s="113">
        <v>100</v>
      </c>
      <c r="BV205" s="113">
        <f>SUM(BV206:BV214)</f>
        <v>11429.932000000003</v>
      </c>
      <c r="BW205" s="113">
        <f t="shared" si="352"/>
        <v>34836.300000000003</v>
      </c>
      <c r="BX205" s="138">
        <f>SUM(BX206:BX214)</f>
        <v>3755546</v>
      </c>
      <c r="BY205" s="121">
        <v>0.354047</v>
      </c>
      <c r="BZ205" s="115">
        <f>BZ206+BZ207+BZ208+BZ209+BZ210+BZ211+BZ212+BZ213+BZ214</f>
        <v>1329640</v>
      </c>
      <c r="CA205" s="103"/>
      <c r="CB205" s="103"/>
      <c r="CC205" s="103"/>
      <c r="CD205" s="103"/>
      <c r="CE205" s="103"/>
      <c r="CF205" s="103"/>
    </row>
    <row r="206" spans="1:84" ht="20.100000000000001" customHeight="1">
      <c r="A206" s="23">
        <v>200</v>
      </c>
      <c r="B206" s="24">
        <v>81703</v>
      </c>
      <c r="C206" s="45" t="s">
        <v>336</v>
      </c>
      <c r="D206" s="48" t="s">
        <v>337</v>
      </c>
      <c r="E206" s="27"/>
      <c r="F206" s="27">
        <f t="shared" ref="F206:F214" si="407">E206*3</f>
        <v>0</v>
      </c>
      <c r="G206" s="27"/>
      <c r="H206" s="27"/>
      <c r="I206" s="27"/>
      <c r="J206" s="27">
        <f t="shared" ref="J206:J214" si="408">I206*3</f>
        <v>0</v>
      </c>
      <c r="K206" s="27"/>
      <c r="L206" s="27"/>
      <c r="M206" s="27">
        <v>1</v>
      </c>
      <c r="N206" s="27">
        <f t="shared" ref="N206:N214" si="409">M206*2</f>
        <v>2</v>
      </c>
      <c r="O206" s="27">
        <v>1</v>
      </c>
      <c r="P206" s="27">
        <v>0.8</v>
      </c>
      <c r="Q206" s="27"/>
      <c r="R206" s="27">
        <f t="shared" ref="R206:R214" si="410">Q206*1.5</f>
        <v>0</v>
      </c>
      <c r="S206" s="27"/>
      <c r="T206" s="27"/>
      <c r="U206" s="27"/>
      <c r="V206" s="27">
        <f t="shared" ref="V206:V214" si="411">U206*1</f>
        <v>0</v>
      </c>
      <c r="W206" s="27"/>
      <c r="X206" s="27"/>
      <c r="Y206" s="27"/>
      <c r="Z206" s="27">
        <f t="shared" ref="Z206:Z214" si="412">Y206*1</f>
        <v>0</v>
      </c>
      <c r="AA206" s="27"/>
      <c r="AB206" s="27"/>
      <c r="AC206" s="27"/>
      <c r="AD206" s="27">
        <f t="shared" ref="AD206:AD214" si="413">AC206*1</f>
        <v>0</v>
      </c>
      <c r="AE206" s="27"/>
      <c r="AF206" s="27"/>
      <c r="AG206" s="27"/>
      <c r="AH206" s="27">
        <f t="shared" ref="AH206:AH214" si="414">AG206*1</f>
        <v>0</v>
      </c>
      <c r="AI206" s="27"/>
      <c r="AJ206" s="27"/>
      <c r="AK206" s="27"/>
      <c r="AL206" s="27">
        <f t="shared" ref="AL206:AL214" si="415">AK206*1</f>
        <v>0</v>
      </c>
      <c r="AM206" s="27"/>
      <c r="AN206" s="27"/>
      <c r="AO206" s="27"/>
      <c r="AP206" s="27">
        <f t="shared" ref="AP206:AP214" si="416">AO206*1</f>
        <v>0</v>
      </c>
      <c r="AQ206" s="27"/>
      <c r="AR206" s="27"/>
      <c r="AS206" s="27"/>
      <c r="AT206" s="27">
        <f t="shared" ref="AT206:AT214" si="417">AS206*1</f>
        <v>0</v>
      </c>
      <c r="AU206" s="27"/>
      <c r="AV206" s="27"/>
      <c r="AW206" s="27"/>
      <c r="AX206" s="27">
        <f t="shared" ref="AX206:AX214" si="418">AW206*1</f>
        <v>0</v>
      </c>
      <c r="AY206" s="27"/>
      <c r="AZ206" s="27"/>
      <c r="BA206" s="27"/>
      <c r="BB206" s="27">
        <f t="shared" ref="BB206:BB214" si="419">BA206*0.75</f>
        <v>0</v>
      </c>
      <c r="BC206" s="27">
        <f t="shared" ref="BC206:BC214" si="420">E206+I206+M206+U206+AC206+AK206+AW206</f>
        <v>1</v>
      </c>
      <c r="BD206" s="27">
        <f t="shared" ref="BD206:BD214" si="421">F206+J206+N206+R206+V206+Z206+AD206+AH206+AL206+AP206+AT206+AX206+BB206</f>
        <v>2</v>
      </c>
      <c r="BE206" s="27">
        <f t="shared" ref="BE206:BE214" si="422">G206+K206+O206+W206+AE206+AM206+AY206</f>
        <v>1</v>
      </c>
      <c r="BF206" s="27">
        <f t="shared" ref="BF206:BF214" si="423">H206+L206+P206+T206+X206+AB206+AF206+AJ206+AN206+AR206+AV206+AZ206</f>
        <v>0.8</v>
      </c>
      <c r="BG206" s="27">
        <v>206237</v>
      </c>
      <c r="BH206" s="27">
        <v>206200</v>
      </c>
      <c r="BI206" s="27">
        <v>165491</v>
      </c>
      <c r="BJ206" s="29">
        <v>1</v>
      </c>
      <c r="BK206" s="29">
        <v>1.2</v>
      </c>
      <c r="BL206" s="29">
        <v>1.2</v>
      </c>
      <c r="BM206" s="116">
        <v>1.2</v>
      </c>
      <c r="BN206" s="131" t="s">
        <v>49</v>
      </c>
      <c r="BO206" s="127">
        <v>158400.04999999999</v>
      </c>
      <c r="BP206" s="131"/>
      <c r="BQ206" s="128">
        <f t="shared" ref="BQ206:BQ214" si="424">(BO206+BP206)*1.302</f>
        <v>206236.8651</v>
      </c>
      <c r="BR206" s="114">
        <f t="shared" ref="BR206:BR214" si="425">(BO206+BP206)*1.302-BG206</f>
        <v>-0.13490000000456348</v>
      </c>
      <c r="BS206" s="114">
        <f t="shared" si="378"/>
        <v>11000.003472222221</v>
      </c>
      <c r="BT206" s="116">
        <v>34836.300000000003</v>
      </c>
      <c r="BU206" s="121">
        <v>100</v>
      </c>
      <c r="BV206" s="122">
        <f t="shared" ref="BV206:BV214" si="426">ROUND((BD206*BT206*BU206/100*12)*1.302/1000,3)</f>
        <v>1088.5650000000001</v>
      </c>
      <c r="BW206" s="121">
        <f t="shared" ref="BW206:BW237" si="427">BT206</f>
        <v>34836.300000000003</v>
      </c>
      <c r="BX206" s="120">
        <f t="shared" ref="BX206:BX214" si="428">ROUND((BM206*BT206*BU206/100*12)*1.302,0)</f>
        <v>653139</v>
      </c>
      <c r="BY206" s="121">
        <v>0.354047</v>
      </c>
      <c r="BZ206" s="123">
        <f t="shared" ref="BZ206:BZ214" si="429">ROUND(BX206*BY206,0)</f>
        <v>231242</v>
      </c>
    </row>
    <row r="207" spans="1:84" ht="20.100000000000001" customHeight="1">
      <c r="A207" s="23">
        <v>201</v>
      </c>
      <c r="B207" s="24">
        <v>81704</v>
      </c>
      <c r="C207" s="45" t="s">
        <v>338</v>
      </c>
      <c r="D207" s="48" t="s">
        <v>339</v>
      </c>
      <c r="E207" s="27"/>
      <c r="F207" s="27">
        <f t="shared" si="407"/>
        <v>0</v>
      </c>
      <c r="G207" s="27"/>
      <c r="H207" s="27"/>
      <c r="I207" s="27"/>
      <c r="J207" s="27">
        <f t="shared" si="408"/>
        <v>0</v>
      </c>
      <c r="K207" s="27"/>
      <c r="L207" s="27"/>
      <c r="M207" s="27">
        <v>1</v>
      </c>
      <c r="N207" s="27">
        <f t="shared" si="409"/>
        <v>2</v>
      </c>
      <c r="O207" s="27">
        <v>1</v>
      </c>
      <c r="P207" s="27">
        <v>0.3</v>
      </c>
      <c r="Q207" s="27">
        <v>2</v>
      </c>
      <c r="R207" s="27">
        <f t="shared" si="410"/>
        <v>3</v>
      </c>
      <c r="S207" s="27">
        <v>2</v>
      </c>
      <c r="T207" s="27">
        <v>0.6</v>
      </c>
      <c r="U207" s="27"/>
      <c r="V207" s="27">
        <f t="shared" si="411"/>
        <v>0</v>
      </c>
      <c r="W207" s="27"/>
      <c r="X207" s="27"/>
      <c r="Y207" s="27"/>
      <c r="Z207" s="27">
        <f t="shared" si="412"/>
        <v>0</v>
      </c>
      <c r="AA207" s="27"/>
      <c r="AB207" s="27"/>
      <c r="AC207" s="27"/>
      <c r="AD207" s="27">
        <f t="shared" si="413"/>
        <v>0</v>
      </c>
      <c r="AE207" s="27"/>
      <c r="AF207" s="27"/>
      <c r="AG207" s="27"/>
      <c r="AH207" s="27">
        <f t="shared" si="414"/>
        <v>0</v>
      </c>
      <c r="AI207" s="27"/>
      <c r="AJ207" s="27"/>
      <c r="AK207" s="27"/>
      <c r="AL207" s="27">
        <f t="shared" si="415"/>
        <v>0</v>
      </c>
      <c r="AM207" s="27"/>
      <c r="AN207" s="27"/>
      <c r="AO207" s="27"/>
      <c r="AP207" s="27">
        <f t="shared" si="416"/>
        <v>0</v>
      </c>
      <c r="AQ207" s="27"/>
      <c r="AR207" s="27"/>
      <c r="AS207" s="27"/>
      <c r="AT207" s="27">
        <f t="shared" si="417"/>
        <v>0</v>
      </c>
      <c r="AU207" s="27"/>
      <c r="AV207" s="27"/>
      <c r="AW207" s="27"/>
      <c r="AX207" s="27">
        <f t="shared" si="418"/>
        <v>0</v>
      </c>
      <c r="AY207" s="27"/>
      <c r="AZ207" s="27"/>
      <c r="BA207" s="27"/>
      <c r="BB207" s="27">
        <f t="shared" si="419"/>
        <v>0</v>
      </c>
      <c r="BC207" s="27">
        <f t="shared" si="420"/>
        <v>1</v>
      </c>
      <c r="BD207" s="27">
        <f t="shared" si="421"/>
        <v>5</v>
      </c>
      <c r="BE207" s="27">
        <f t="shared" si="422"/>
        <v>1</v>
      </c>
      <c r="BF207" s="27">
        <f t="shared" si="423"/>
        <v>0.89999999999999991</v>
      </c>
      <c r="BG207" s="27">
        <v>319604</v>
      </c>
      <c r="BH207" s="27">
        <v>140000</v>
      </c>
      <c r="BI207" s="27">
        <v>132393</v>
      </c>
      <c r="BJ207" s="29">
        <v>0.8</v>
      </c>
      <c r="BK207" s="29">
        <v>1</v>
      </c>
      <c r="BL207" s="29">
        <v>1</v>
      </c>
      <c r="BM207" s="116">
        <v>1</v>
      </c>
      <c r="BN207" s="131" t="s">
        <v>49</v>
      </c>
      <c r="BO207" s="127">
        <v>256065.3</v>
      </c>
      <c r="BP207" s="131"/>
      <c r="BQ207" s="128">
        <f t="shared" si="424"/>
        <v>333397.02059999999</v>
      </c>
      <c r="BR207" s="114">
        <f t="shared" si="425"/>
        <v>13793.020599999989</v>
      </c>
      <c r="BS207" s="114">
        <f t="shared" si="378"/>
        <v>21338.774999999998</v>
      </c>
      <c r="BT207" s="116">
        <v>34836.300000000003</v>
      </c>
      <c r="BU207" s="121">
        <v>100</v>
      </c>
      <c r="BV207" s="122">
        <f t="shared" si="426"/>
        <v>2721.4119999999998</v>
      </c>
      <c r="BW207" s="121">
        <f t="shared" si="427"/>
        <v>34836.300000000003</v>
      </c>
      <c r="BX207" s="120">
        <f t="shared" si="428"/>
        <v>544282</v>
      </c>
      <c r="BY207" s="121">
        <v>0.354047</v>
      </c>
      <c r="BZ207" s="123">
        <f t="shared" si="429"/>
        <v>192701</v>
      </c>
    </row>
    <row r="208" spans="1:84" ht="20.100000000000001" customHeight="1">
      <c r="A208" s="23">
        <v>202</v>
      </c>
      <c r="B208" s="24">
        <v>81705</v>
      </c>
      <c r="C208" s="45" t="s">
        <v>340</v>
      </c>
      <c r="D208" s="26" t="s">
        <v>341</v>
      </c>
      <c r="E208" s="27"/>
      <c r="F208" s="27">
        <f t="shared" si="407"/>
        <v>0</v>
      </c>
      <c r="G208" s="27"/>
      <c r="H208" s="27"/>
      <c r="I208" s="27"/>
      <c r="J208" s="27">
        <f t="shared" si="408"/>
        <v>0</v>
      </c>
      <c r="K208" s="27"/>
      <c r="L208" s="27"/>
      <c r="M208" s="27">
        <v>1</v>
      </c>
      <c r="N208" s="27">
        <f t="shared" si="409"/>
        <v>2</v>
      </c>
      <c r="O208" s="27">
        <v>1</v>
      </c>
      <c r="P208" s="27">
        <v>1</v>
      </c>
      <c r="Q208" s="27"/>
      <c r="R208" s="27">
        <f t="shared" si="410"/>
        <v>0</v>
      </c>
      <c r="S208" s="27"/>
      <c r="T208" s="27"/>
      <c r="U208" s="27"/>
      <c r="V208" s="27">
        <f t="shared" si="411"/>
        <v>0</v>
      </c>
      <c r="W208" s="27"/>
      <c r="X208" s="27"/>
      <c r="Y208" s="27"/>
      <c r="Z208" s="27">
        <f t="shared" si="412"/>
        <v>0</v>
      </c>
      <c r="AA208" s="27"/>
      <c r="AB208" s="27"/>
      <c r="AC208" s="27"/>
      <c r="AD208" s="27">
        <f t="shared" si="413"/>
        <v>0</v>
      </c>
      <c r="AE208" s="27"/>
      <c r="AF208" s="27"/>
      <c r="AG208" s="27"/>
      <c r="AH208" s="27">
        <f t="shared" si="414"/>
        <v>0</v>
      </c>
      <c r="AI208" s="27"/>
      <c r="AJ208" s="27"/>
      <c r="AK208" s="27"/>
      <c r="AL208" s="27">
        <f t="shared" si="415"/>
        <v>0</v>
      </c>
      <c r="AM208" s="27"/>
      <c r="AN208" s="27"/>
      <c r="AO208" s="27"/>
      <c r="AP208" s="27">
        <f t="shared" si="416"/>
        <v>0</v>
      </c>
      <c r="AQ208" s="27"/>
      <c r="AR208" s="27"/>
      <c r="AS208" s="27"/>
      <c r="AT208" s="27">
        <f t="shared" si="417"/>
        <v>0</v>
      </c>
      <c r="AU208" s="27"/>
      <c r="AV208" s="27"/>
      <c r="AW208" s="27"/>
      <c r="AX208" s="27">
        <f t="shared" si="418"/>
        <v>0</v>
      </c>
      <c r="AY208" s="27"/>
      <c r="AZ208" s="27"/>
      <c r="BA208" s="27"/>
      <c r="BB208" s="27">
        <f t="shared" si="419"/>
        <v>0</v>
      </c>
      <c r="BC208" s="27">
        <f t="shared" si="420"/>
        <v>1</v>
      </c>
      <c r="BD208" s="27">
        <f t="shared" si="421"/>
        <v>2</v>
      </c>
      <c r="BE208" s="27">
        <f t="shared" si="422"/>
        <v>1</v>
      </c>
      <c r="BF208" s="27">
        <f t="shared" si="423"/>
        <v>1</v>
      </c>
      <c r="BG208" s="27">
        <v>294254</v>
      </c>
      <c r="BH208" s="27">
        <v>159500</v>
      </c>
      <c r="BI208" s="27">
        <v>99295</v>
      </c>
      <c r="BJ208" s="29">
        <v>0.6</v>
      </c>
      <c r="BK208" s="29">
        <v>0.6</v>
      </c>
      <c r="BL208" s="29">
        <v>0.6</v>
      </c>
      <c r="BM208" s="116">
        <v>0.6</v>
      </c>
      <c r="BN208" s="131" t="s">
        <v>49</v>
      </c>
      <c r="BO208" s="127">
        <v>152640</v>
      </c>
      <c r="BP208" s="131"/>
      <c r="BQ208" s="128">
        <f t="shared" si="424"/>
        <v>198737.28</v>
      </c>
      <c r="BR208" s="114">
        <f t="shared" si="425"/>
        <v>-95516.72</v>
      </c>
      <c r="BS208" s="114">
        <f t="shared" si="378"/>
        <v>21200</v>
      </c>
      <c r="BT208" s="116">
        <v>34836.300000000003</v>
      </c>
      <c r="BU208" s="121">
        <v>100</v>
      </c>
      <c r="BV208" s="122">
        <f t="shared" si="426"/>
        <v>1088.5650000000001</v>
      </c>
      <c r="BW208" s="121">
        <f t="shared" si="427"/>
        <v>34836.300000000003</v>
      </c>
      <c r="BX208" s="120">
        <f t="shared" si="428"/>
        <v>326569</v>
      </c>
      <c r="BY208" s="121">
        <v>0.354047</v>
      </c>
      <c r="BZ208" s="123">
        <f t="shared" si="429"/>
        <v>115621</v>
      </c>
    </row>
    <row r="209" spans="1:84" ht="20.100000000000001" customHeight="1">
      <c r="A209" s="23">
        <v>203</v>
      </c>
      <c r="B209" s="24">
        <v>81706</v>
      </c>
      <c r="C209" s="45" t="s">
        <v>342</v>
      </c>
      <c r="D209" s="26" t="s">
        <v>343</v>
      </c>
      <c r="E209" s="27"/>
      <c r="F209" s="27">
        <f t="shared" si="407"/>
        <v>0</v>
      </c>
      <c r="G209" s="27"/>
      <c r="H209" s="27"/>
      <c r="I209" s="27"/>
      <c r="J209" s="27">
        <f t="shared" si="408"/>
        <v>0</v>
      </c>
      <c r="K209" s="27"/>
      <c r="L209" s="27"/>
      <c r="M209" s="27">
        <v>1</v>
      </c>
      <c r="N209" s="27">
        <f t="shared" si="409"/>
        <v>2</v>
      </c>
      <c r="O209" s="27">
        <v>1</v>
      </c>
      <c r="P209" s="27">
        <v>0.4</v>
      </c>
      <c r="Q209" s="27"/>
      <c r="R209" s="27">
        <f t="shared" si="410"/>
        <v>0</v>
      </c>
      <c r="S209" s="27"/>
      <c r="T209" s="27"/>
      <c r="U209" s="27"/>
      <c r="V209" s="27">
        <f t="shared" si="411"/>
        <v>0</v>
      </c>
      <c r="W209" s="27"/>
      <c r="X209" s="27"/>
      <c r="Y209" s="27"/>
      <c r="Z209" s="27">
        <f t="shared" si="412"/>
        <v>0</v>
      </c>
      <c r="AA209" s="27"/>
      <c r="AB209" s="27"/>
      <c r="AC209" s="27"/>
      <c r="AD209" s="27">
        <f t="shared" si="413"/>
        <v>0</v>
      </c>
      <c r="AE209" s="27"/>
      <c r="AF209" s="27"/>
      <c r="AG209" s="27"/>
      <c r="AH209" s="27">
        <f t="shared" si="414"/>
        <v>0</v>
      </c>
      <c r="AI209" s="27"/>
      <c r="AJ209" s="27"/>
      <c r="AK209" s="27"/>
      <c r="AL209" s="27">
        <f t="shared" si="415"/>
        <v>0</v>
      </c>
      <c r="AM209" s="27"/>
      <c r="AN209" s="27"/>
      <c r="AO209" s="27"/>
      <c r="AP209" s="27">
        <f t="shared" si="416"/>
        <v>0</v>
      </c>
      <c r="AQ209" s="27"/>
      <c r="AR209" s="27"/>
      <c r="AS209" s="27"/>
      <c r="AT209" s="27">
        <f t="shared" si="417"/>
        <v>0</v>
      </c>
      <c r="AU209" s="27"/>
      <c r="AV209" s="27"/>
      <c r="AW209" s="27"/>
      <c r="AX209" s="27">
        <f t="shared" si="418"/>
        <v>0</v>
      </c>
      <c r="AY209" s="27"/>
      <c r="AZ209" s="27"/>
      <c r="BA209" s="27"/>
      <c r="BB209" s="27">
        <f t="shared" si="419"/>
        <v>0</v>
      </c>
      <c r="BC209" s="27">
        <f t="shared" si="420"/>
        <v>1</v>
      </c>
      <c r="BD209" s="27">
        <f t="shared" si="421"/>
        <v>2</v>
      </c>
      <c r="BE209" s="27">
        <f t="shared" si="422"/>
        <v>1</v>
      </c>
      <c r="BF209" s="27">
        <f t="shared" si="423"/>
        <v>0.4</v>
      </c>
      <c r="BG209" s="27">
        <v>146662</v>
      </c>
      <c r="BH209" s="27">
        <v>128000</v>
      </c>
      <c r="BI209" s="27">
        <v>49647</v>
      </c>
      <c r="BJ209" s="29">
        <v>0.3</v>
      </c>
      <c r="BK209" s="29">
        <v>0.5</v>
      </c>
      <c r="BL209" s="29">
        <v>0.5</v>
      </c>
      <c r="BM209" s="116">
        <v>0.5</v>
      </c>
      <c r="BN209" s="131" t="s">
        <v>49</v>
      </c>
      <c r="BO209" s="127">
        <v>96406.399999999994</v>
      </c>
      <c r="BP209" s="131"/>
      <c r="BQ209" s="128">
        <f t="shared" si="424"/>
        <v>125521.13279999999</v>
      </c>
      <c r="BR209" s="114">
        <f t="shared" si="425"/>
        <v>-21140.867200000008</v>
      </c>
      <c r="BS209" s="114">
        <f t="shared" si="378"/>
        <v>16067.733333333332</v>
      </c>
      <c r="BT209" s="116">
        <v>34836.300000000003</v>
      </c>
      <c r="BU209" s="121">
        <v>100</v>
      </c>
      <c r="BV209" s="122">
        <f t="shared" si="426"/>
        <v>1088.5650000000001</v>
      </c>
      <c r="BW209" s="121">
        <f t="shared" si="427"/>
        <v>34836.300000000003</v>
      </c>
      <c r="BX209" s="120">
        <f t="shared" si="428"/>
        <v>272141</v>
      </c>
      <c r="BY209" s="121">
        <v>0.354047</v>
      </c>
      <c r="BZ209" s="123">
        <f t="shared" si="429"/>
        <v>96351</v>
      </c>
    </row>
    <row r="210" spans="1:84" ht="20.100000000000001" customHeight="1">
      <c r="A210" s="23">
        <v>204</v>
      </c>
      <c r="B210" s="24">
        <v>81707</v>
      </c>
      <c r="C210" s="45" t="s">
        <v>344</v>
      </c>
      <c r="D210" s="26" t="s">
        <v>133</v>
      </c>
      <c r="E210" s="27"/>
      <c r="F210" s="27">
        <f t="shared" si="407"/>
        <v>0</v>
      </c>
      <c r="G210" s="27"/>
      <c r="H210" s="27"/>
      <c r="I210" s="27"/>
      <c r="J210" s="27">
        <f t="shared" si="408"/>
        <v>0</v>
      </c>
      <c r="K210" s="27"/>
      <c r="L210" s="27"/>
      <c r="M210" s="27">
        <v>1</v>
      </c>
      <c r="N210" s="27">
        <f t="shared" si="409"/>
        <v>2</v>
      </c>
      <c r="O210" s="27">
        <v>1</v>
      </c>
      <c r="P210" s="27">
        <v>1</v>
      </c>
      <c r="Q210" s="27"/>
      <c r="R210" s="27">
        <f t="shared" si="410"/>
        <v>0</v>
      </c>
      <c r="S210" s="27"/>
      <c r="T210" s="27"/>
      <c r="U210" s="27"/>
      <c r="V210" s="27">
        <f t="shared" si="411"/>
        <v>0</v>
      </c>
      <c r="W210" s="27"/>
      <c r="X210" s="27"/>
      <c r="Y210" s="27"/>
      <c r="Z210" s="27">
        <f t="shared" si="412"/>
        <v>0</v>
      </c>
      <c r="AA210" s="27"/>
      <c r="AB210" s="27"/>
      <c r="AC210" s="27"/>
      <c r="AD210" s="27">
        <f t="shared" si="413"/>
        <v>0</v>
      </c>
      <c r="AE210" s="27"/>
      <c r="AF210" s="27"/>
      <c r="AG210" s="27"/>
      <c r="AH210" s="27">
        <f t="shared" si="414"/>
        <v>0</v>
      </c>
      <c r="AI210" s="27"/>
      <c r="AJ210" s="27"/>
      <c r="AK210" s="27"/>
      <c r="AL210" s="27">
        <f t="shared" si="415"/>
        <v>0</v>
      </c>
      <c r="AM210" s="27"/>
      <c r="AN210" s="27"/>
      <c r="AO210" s="27"/>
      <c r="AP210" s="27">
        <f t="shared" si="416"/>
        <v>0</v>
      </c>
      <c r="AQ210" s="27"/>
      <c r="AR210" s="27"/>
      <c r="AS210" s="27"/>
      <c r="AT210" s="27">
        <f t="shared" si="417"/>
        <v>0</v>
      </c>
      <c r="AU210" s="27"/>
      <c r="AV210" s="27"/>
      <c r="AW210" s="27"/>
      <c r="AX210" s="27">
        <f t="shared" si="418"/>
        <v>0</v>
      </c>
      <c r="AY210" s="27"/>
      <c r="AZ210" s="27"/>
      <c r="BA210" s="27"/>
      <c r="BB210" s="27">
        <f t="shared" si="419"/>
        <v>0</v>
      </c>
      <c r="BC210" s="27">
        <f t="shared" si="420"/>
        <v>1</v>
      </c>
      <c r="BD210" s="27">
        <f t="shared" si="421"/>
        <v>2</v>
      </c>
      <c r="BE210" s="27">
        <f t="shared" si="422"/>
        <v>1</v>
      </c>
      <c r="BF210" s="27">
        <f t="shared" si="423"/>
        <v>1</v>
      </c>
      <c r="BG210" s="27">
        <v>235076</v>
      </c>
      <c r="BH210" s="27">
        <v>106800</v>
      </c>
      <c r="BI210" s="27">
        <v>132393</v>
      </c>
      <c r="BJ210" s="29">
        <v>0.8</v>
      </c>
      <c r="BK210" s="29">
        <v>1</v>
      </c>
      <c r="BL210" s="29">
        <v>1</v>
      </c>
      <c r="BM210" s="116">
        <v>1</v>
      </c>
      <c r="BN210" s="131" t="s">
        <v>49</v>
      </c>
      <c r="BO210" s="127">
        <v>180393</v>
      </c>
      <c r="BP210" s="131"/>
      <c r="BQ210" s="128">
        <f t="shared" si="424"/>
        <v>234871.68600000002</v>
      </c>
      <c r="BR210" s="114">
        <f t="shared" si="425"/>
        <v>-204.31399999998393</v>
      </c>
      <c r="BS210" s="114">
        <f t="shared" si="378"/>
        <v>15032.75</v>
      </c>
      <c r="BT210" s="116">
        <v>34836.300000000003</v>
      </c>
      <c r="BU210" s="121">
        <v>100</v>
      </c>
      <c r="BV210" s="122">
        <f t="shared" si="426"/>
        <v>1088.5650000000001</v>
      </c>
      <c r="BW210" s="121">
        <f t="shared" si="427"/>
        <v>34836.300000000003</v>
      </c>
      <c r="BX210" s="120">
        <f t="shared" si="428"/>
        <v>544282</v>
      </c>
      <c r="BY210" s="121">
        <v>0.354047</v>
      </c>
      <c r="BZ210" s="123">
        <f t="shared" si="429"/>
        <v>192701</v>
      </c>
    </row>
    <row r="211" spans="1:84" ht="20.100000000000001" customHeight="1">
      <c r="A211" s="23">
        <v>205</v>
      </c>
      <c r="B211" s="24">
        <v>81708</v>
      </c>
      <c r="C211" s="45" t="s">
        <v>345</v>
      </c>
      <c r="D211" s="26" t="s">
        <v>346</v>
      </c>
      <c r="E211" s="27"/>
      <c r="F211" s="27">
        <f t="shared" si="407"/>
        <v>0</v>
      </c>
      <c r="G211" s="27"/>
      <c r="H211" s="27"/>
      <c r="I211" s="27"/>
      <c r="J211" s="27">
        <f t="shared" si="408"/>
        <v>0</v>
      </c>
      <c r="K211" s="27"/>
      <c r="L211" s="27"/>
      <c r="M211" s="27">
        <v>1</v>
      </c>
      <c r="N211" s="27">
        <f t="shared" si="409"/>
        <v>2</v>
      </c>
      <c r="O211" s="27">
        <v>1</v>
      </c>
      <c r="P211" s="27">
        <v>0.4</v>
      </c>
      <c r="Q211" s="27"/>
      <c r="R211" s="27">
        <f t="shared" si="410"/>
        <v>0</v>
      </c>
      <c r="S211" s="27"/>
      <c r="T211" s="27"/>
      <c r="U211" s="27"/>
      <c r="V211" s="27">
        <f t="shared" si="411"/>
        <v>0</v>
      </c>
      <c r="W211" s="27"/>
      <c r="X211" s="27"/>
      <c r="Y211" s="27"/>
      <c r="Z211" s="27">
        <f t="shared" si="412"/>
        <v>0</v>
      </c>
      <c r="AA211" s="27"/>
      <c r="AB211" s="27"/>
      <c r="AC211" s="27"/>
      <c r="AD211" s="27">
        <f t="shared" si="413"/>
        <v>0</v>
      </c>
      <c r="AE211" s="27"/>
      <c r="AF211" s="27"/>
      <c r="AG211" s="27"/>
      <c r="AH211" s="27">
        <f t="shared" si="414"/>
        <v>0</v>
      </c>
      <c r="AI211" s="27"/>
      <c r="AJ211" s="27"/>
      <c r="AK211" s="27"/>
      <c r="AL211" s="27">
        <f t="shared" si="415"/>
        <v>0</v>
      </c>
      <c r="AM211" s="27"/>
      <c r="AN211" s="27"/>
      <c r="AO211" s="27"/>
      <c r="AP211" s="27">
        <f t="shared" si="416"/>
        <v>0</v>
      </c>
      <c r="AQ211" s="27"/>
      <c r="AR211" s="27"/>
      <c r="AS211" s="27"/>
      <c r="AT211" s="27">
        <f t="shared" si="417"/>
        <v>0</v>
      </c>
      <c r="AU211" s="27"/>
      <c r="AV211" s="27"/>
      <c r="AW211" s="27"/>
      <c r="AX211" s="27">
        <f t="shared" si="418"/>
        <v>0</v>
      </c>
      <c r="AY211" s="27"/>
      <c r="AZ211" s="27"/>
      <c r="BA211" s="27"/>
      <c r="BB211" s="27">
        <f t="shared" si="419"/>
        <v>0</v>
      </c>
      <c r="BC211" s="27">
        <f t="shared" si="420"/>
        <v>1</v>
      </c>
      <c r="BD211" s="27">
        <f t="shared" si="421"/>
        <v>2</v>
      </c>
      <c r="BE211" s="27">
        <f t="shared" si="422"/>
        <v>1</v>
      </c>
      <c r="BF211" s="27">
        <f t="shared" si="423"/>
        <v>0.4</v>
      </c>
      <c r="BG211" s="27">
        <v>109740</v>
      </c>
      <c r="BH211" s="27">
        <v>80000</v>
      </c>
      <c r="BI211" s="27">
        <v>66196</v>
      </c>
      <c r="BJ211" s="29">
        <v>0.4</v>
      </c>
      <c r="BK211" s="29">
        <v>0.4</v>
      </c>
      <c r="BL211" s="29">
        <v>0.5</v>
      </c>
      <c r="BM211" s="116">
        <v>0.5</v>
      </c>
      <c r="BN211" s="131" t="s">
        <v>49</v>
      </c>
      <c r="BO211" s="127">
        <v>95859.92</v>
      </c>
      <c r="BP211" s="131"/>
      <c r="BQ211" s="128">
        <f t="shared" si="424"/>
        <v>124809.61584</v>
      </c>
      <c r="BR211" s="114">
        <f t="shared" si="425"/>
        <v>15069.615839999999</v>
      </c>
      <c r="BS211" s="114">
        <f t="shared" si="378"/>
        <v>15976.653333333334</v>
      </c>
      <c r="BT211" s="116">
        <v>34836.300000000003</v>
      </c>
      <c r="BU211" s="121">
        <v>100</v>
      </c>
      <c r="BV211" s="122">
        <f t="shared" si="426"/>
        <v>1088.5650000000001</v>
      </c>
      <c r="BW211" s="121">
        <f t="shared" si="427"/>
        <v>34836.300000000003</v>
      </c>
      <c r="BX211" s="120">
        <f t="shared" si="428"/>
        <v>272141</v>
      </c>
      <c r="BY211" s="121">
        <v>0.354047</v>
      </c>
      <c r="BZ211" s="123">
        <f t="shared" si="429"/>
        <v>96351</v>
      </c>
    </row>
    <row r="212" spans="1:84" ht="20.100000000000001" customHeight="1">
      <c r="A212" s="23">
        <v>206</v>
      </c>
      <c r="B212" s="24">
        <v>81709</v>
      </c>
      <c r="C212" s="45" t="s">
        <v>347</v>
      </c>
      <c r="D212" s="26" t="s">
        <v>348</v>
      </c>
      <c r="E212" s="27"/>
      <c r="F212" s="27">
        <f t="shared" si="407"/>
        <v>0</v>
      </c>
      <c r="G212" s="27"/>
      <c r="H212" s="27"/>
      <c r="I212" s="27"/>
      <c r="J212" s="27">
        <f t="shared" si="408"/>
        <v>0</v>
      </c>
      <c r="K212" s="27"/>
      <c r="L212" s="27"/>
      <c r="M212" s="27">
        <v>1</v>
      </c>
      <c r="N212" s="27">
        <f t="shared" si="409"/>
        <v>2</v>
      </c>
      <c r="O212" s="27">
        <v>1</v>
      </c>
      <c r="P212" s="27">
        <v>0.6</v>
      </c>
      <c r="Q212" s="27"/>
      <c r="R212" s="27">
        <f t="shared" si="410"/>
        <v>0</v>
      </c>
      <c r="S212" s="27"/>
      <c r="T212" s="27"/>
      <c r="U212" s="27"/>
      <c r="V212" s="27">
        <f t="shared" si="411"/>
        <v>0</v>
      </c>
      <c r="W212" s="27"/>
      <c r="X212" s="27"/>
      <c r="Y212" s="27"/>
      <c r="Z212" s="27">
        <f t="shared" si="412"/>
        <v>0</v>
      </c>
      <c r="AA212" s="27"/>
      <c r="AB212" s="27"/>
      <c r="AC212" s="27"/>
      <c r="AD212" s="27">
        <f t="shared" si="413"/>
        <v>0</v>
      </c>
      <c r="AE212" s="27"/>
      <c r="AF212" s="27"/>
      <c r="AG212" s="27"/>
      <c r="AH212" s="27">
        <f t="shared" si="414"/>
        <v>0</v>
      </c>
      <c r="AI212" s="27"/>
      <c r="AJ212" s="27"/>
      <c r="AK212" s="27"/>
      <c r="AL212" s="27">
        <f t="shared" si="415"/>
        <v>0</v>
      </c>
      <c r="AM212" s="27"/>
      <c r="AN212" s="27"/>
      <c r="AO212" s="27"/>
      <c r="AP212" s="27">
        <f t="shared" si="416"/>
        <v>0</v>
      </c>
      <c r="AQ212" s="27"/>
      <c r="AR212" s="27"/>
      <c r="AS212" s="27"/>
      <c r="AT212" s="27">
        <f t="shared" si="417"/>
        <v>0</v>
      </c>
      <c r="AU212" s="27"/>
      <c r="AV212" s="27"/>
      <c r="AW212" s="27"/>
      <c r="AX212" s="27">
        <f t="shared" si="418"/>
        <v>0</v>
      </c>
      <c r="AY212" s="27"/>
      <c r="AZ212" s="27"/>
      <c r="BA212" s="27"/>
      <c r="BB212" s="27">
        <f t="shared" si="419"/>
        <v>0</v>
      </c>
      <c r="BC212" s="27">
        <f t="shared" si="420"/>
        <v>1</v>
      </c>
      <c r="BD212" s="27">
        <f t="shared" si="421"/>
        <v>2</v>
      </c>
      <c r="BE212" s="27">
        <f t="shared" si="422"/>
        <v>1</v>
      </c>
      <c r="BF212" s="27">
        <f t="shared" si="423"/>
        <v>0.6</v>
      </c>
      <c r="BG212" s="27">
        <v>250464</v>
      </c>
      <c r="BH212" s="27">
        <v>102000</v>
      </c>
      <c r="BI212" s="27">
        <v>82745</v>
      </c>
      <c r="BJ212" s="29">
        <v>0.5</v>
      </c>
      <c r="BK212" s="29">
        <v>0.5</v>
      </c>
      <c r="BL212" s="29">
        <v>0.5</v>
      </c>
      <c r="BM212" s="116">
        <v>0.5</v>
      </c>
      <c r="BN212" s="131" t="s">
        <v>49</v>
      </c>
      <c r="BO212" s="127">
        <v>153753.60000000001</v>
      </c>
      <c r="BP212" s="131"/>
      <c r="BQ212" s="128">
        <f t="shared" si="424"/>
        <v>200187.18720000001</v>
      </c>
      <c r="BR212" s="114">
        <f t="shared" si="425"/>
        <v>-50276.812799999985</v>
      </c>
      <c r="BS212" s="114">
        <f t="shared" si="378"/>
        <v>25625.600000000002</v>
      </c>
      <c r="BT212" s="116">
        <v>34836.300000000003</v>
      </c>
      <c r="BU212" s="121">
        <v>100</v>
      </c>
      <c r="BV212" s="122">
        <f t="shared" si="426"/>
        <v>1088.5650000000001</v>
      </c>
      <c r="BW212" s="121">
        <f t="shared" si="427"/>
        <v>34836.300000000003</v>
      </c>
      <c r="BX212" s="120">
        <f t="shared" si="428"/>
        <v>272141</v>
      </c>
      <c r="BY212" s="121">
        <v>0.354047</v>
      </c>
      <c r="BZ212" s="123">
        <f t="shared" si="429"/>
        <v>96351</v>
      </c>
    </row>
    <row r="213" spans="1:84" ht="20.100000000000001" customHeight="1">
      <c r="A213" s="23">
        <v>207</v>
      </c>
      <c r="B213" s="24">
        <v>81710</v>
      </c>
      <c r="C213" s="45" t="s">
        <v>349</v>
      </c>
      <c r="D213" s="26" t="s">
        <v>350</v>
      </c>
      <c r="E213" s="27"/>
      <c r="F213" s="27">
        <f t="shared" si="407"/>
        <v>0</v>
      </c>
      <c r="G213" s="27"/>
      <c r="H213" s="27"/>
      <c r="I213" s="27"/>
      <c r="J213" s="27">
        <f t="shared" si="408"/>
        <v>0</v>
      </c>
      <c r="K213" s="27"/>
      <c r="L213" s="27"/>
      <c r="M213" s="27">
        <v>1</v>
      </c>
      <c r="N213" s="27">
        <f t="shared" si="409"/>
        <v>2</v>
      </c>
      <c r="O213" s="27">
        <v>1</v>
      </c>
      <c r="P213" s="27">
        <v>0.6</v>
      </c>
      <c r="Q213" s="27"/>
      <c r="R213" s="27">
        <f t="shared" si="410"/>
        <v>0</v>
      </c>
      <c r="S213" s="27"/>
      <c r="T213" s="27"/>
      <c r="U213" s="27"/>
      <c r="V213" s="27">
        <f t="shared" si="411"/>
        <v>0</v>
      </c>
      <c r="W213" s="27"/>
      <c r="X213" s="27"/>
      <c r="Y213" s="27"/>
      <c r="Z213" s="27">
        <f t="shared" si="412"/>
        <v>0</v>
      </c>
      <c r="AA213" s="27"/>
      <c r="AB213" s="27"/>
      <c r="AC213" s="27"/>
      <c r="AD213" s="27">
        <f t="shared" si="413"/>
        <v>0</v>
      </c>
      <c r="AE213" s="27"/>
      <c r="AF213" s="27"/>
      <c r="AG213" s="27"/>
      <c r="AH213" s="27">
        <f t="shared" si="414"/>
        <v>0</v>
      </c>
      <c r="AI213" s="27"/>
      <c r="AJ213" s="27"/>
      <c r="AK213" s="27"/>
      <c r="AL213" s="27">
        <f t="shared" si="415"/>
        <v>0</v>
      </c>
      <c r="AM213" s="27"/>
      <c r="AN213" s="27"/>
      <c r="AO213" s="27"/>
      <c r="AP213" s="27">
        <f t="shared" si="416"/>
        <v>0</v>
      </c>
      <c r="AQ213" s="27"/>
      <c r="AR213" s="27"/>
      <c r="AS213" s="27"/>
      <c r="AT213" s="27">
        <f t="shared" si="417"/>
        <v>0</v>
      </c>
      <c r="AU213" s="27"/>
      <c r="AV213" s="27"/>
      <c r="AW213" s="27"/>
      <c r="AX213" s="27">
        <f t="shared" si="418"/>
        <v>0</v>
      </c>
      <c r="AY213" s="27"/>
      <c r="AZ213" s="27"/>
      <c r="BA213" s="27"/>
      <c r="BB213" s="27">
        <f t="shared" si="419"/>
        <v>0</v>
      </c>
      <c r="BC213" s="27">
        <f t="shared" si="420"/>
        <v>1</v>
      </c>
      <c r="BD213" s="27">
        <f t="shared" si="421"/>
        <v>2</v>
      </c>
      <c r="BE213" s="27">
        <f t="shared" si="422"/>
        <v>1</v>
      </c>
      <c r="BF213" s="27">
        <f t="shared" si="423"/>
        <v>0.6</v>
      </c>
      <c r="BG213" s="27">
        <v>137400</v>
      </c>
      <c r="BH213" s="27">
        <v>96000</v>
      </c>
      <c r="BI213" s="27">
        <v>66196</v>
      </c>
      <c r="BJ213" s="29">
        <v>0.4</v>
      </c>
      <c r="BK213" s="29">
        <v>0.5</v>
      </c>
      <c r="BL213" s="29">
        <v>0.5</v>
      </c>
      <c r="BM213" s="116">
        <v>0.6</v>
      </c>
      <c r="BN213" s="127">
        <v>0.2</v>
      </c>
      <c r="BO213" s="127">
        <v>98191.2</v>
      </c>
      <c r="BP213" s="127">
        <v>39183.699999999997</v>
      </c>
      <c r="BQ213" s="128">
        <f t="shared" si="424"/>
        <v>178862.11979999999</v>
      </c>
      <c r="BR213" s="114">
        <f t="shared" si="425"/>
        <v>41462.119799999986</v>
      </c>
      <c r="BS213" s="114">
        <f t="shared" si="378"/>
        <v>13637.666666666666</v>
      </c>
      <c r="BT213" s="116">
        <v>34836.300000000003</v>
      </c>
      <c r="BU213" s="121">
        <v>100</v>
      </c>
      <c r="BV213" s="122">
        <f t="shared" si="426"/>
        <v>1088.5650000000001</v>
      </c>
      <c r="BW213" s="121">
        <f t="shared" si="427"/>
        <v>34836.300000000003</v>
      </c>
      <c r="BX213" s="120">
        <f t="shared" si="428"/>
        <v>326569</v>
      </c>
      <c r="BY213" s="121">
        <v>0.354047</v>
      </c>
      <c r="BZ213" s="123">
        <f t="shared" si="429"/>
        <v>115621</v>
      </c>
    </row>
    <row r="214" spans="1:84" ht="20.100000000000001" customHeight="1">
      <c r="A214" s="23">
        <v>208</v>
      </c>
      <c r="B214" s="24">
        <v>81711</v>
      </c>
      <c r="C214" s="45" t="s">
        <v>351</v>
      </c>
      <c r="D214" s="26" t="s">
        <v>352</v>
      </c>
      <c r="E214" s="27"/>
      <c r="F214" s="27">
        <f t="shared" si="407"/>
        <v>0</v>
      </c>
      <c r="G214" s="27"/>
      <c r="H214" s="27"/>
      <c r="I214" s="27"/>
      <c r="J214" s="27">
        <f t="shared" si="408"/>
        <v>0</v>
      </c>
      <c r="K214" s="27"/>
      <c r="L214" s="27"/>
      <c r="M214" s="27">
        <v>1</v>
      </c>
      <c r="N214" s="27">
        <f t="shared" si="409"/>
        <v>2</v>
      </c>
      <c r="O214" s="27">
        <v>1</v>
      </c>
      <c r="P214" s="27">
        <v>0.9</v>
      </c>
      <c r="Q214" s="27"/>
      <c r="R214" s="27">
        <f t="shared" si="410"/>
        <v>0</v>
      </c>
      <c r="S214" s="27"/>
      <c r="T214" s="27"/>
      <c r="U214" s="27"/>
      <c r="V214" s="27">
        <f t="shared" si="411"/>
        <v>0</v>
      </c>
      <c r="W214" s="27"/>
      <c r="X214" s="27"/>
      <c r="Y214" s="27"/>
      <c r="Z214" s="27">
        <f t="shared" si="412"/>
        <v>0</v>
      </c>
      <c r="AA214" s="27"/>
      <c r="AB214" s="27"/>
      <c r="AC214" s="27"/>
      <c r="AD214" s="27">
        <f t="shared" si="413"/>
        <v>0</v>
      </c>
      <c r="AE214" s="27"/>
      <c r="AF214" s="27"/>
      <c r="AG214" s="27"/>
      <c r="AH214" s="27">
        <f t="shared" si="414"/>
        <v>0</v>
      </c>
      <c r="AI214" s="27"/>
      <c r="AJ214" s="27"/>
      <c r="AK214" s="27"/>
      <c r="AL214" s="27">
        <f t="shared" si="415"/>
        <v>0</v>
      </c>
      <c r="AM214" s="27"/>
      <c r="AN214" s="27"/>
      <c r="AO214" s="27"/>
      <c r="AP214" s="27">
        <f t="shared" si="416"/>
        <v>0</v>
      </c>
      <c r="AQ214" s="27"/>
      <c r="AR214" s="27"/>
      <c r="AS214" s="27"/>
      <c r="AT214" s="27">
        <f t="shared" si="417"/>
        <v>0</v>
      </c>
      <c r="AU214" s="27"/>
      <c r="AV214" s="27"/>
      <c r="AW214" s="27"/>
      <c r="AX214" s="27">
        <f t="shared" si="418"/>
        <v>0</v>
      </c>
      <c r="AY214" s="27"/>
      <c r="AZ214" s="27"/>
      <c r="BA214" s="27"/>
      <c r="BB214" s="27">
        <f t="shared" si="419"/>
        <v>0</v>
      </c>
      <c r="BC214" s="27">
        <f t="shared" si="420"/>
        <v>1</v>
      </c>
      <c r="BD214" s="27">
        <f t="shared" si="421"/>
        <v>2</v>
      </c>
      <c r="BE214" s="27">
        <f t="shared" si="422"/>
        <v>1</v>
      </c>
      <c r="BF214" s="27">
        <f t="shared" si="423"/>
        <v>0.9</v>
      </c>
      <c r="BG214" s="27">
        <v>198048</v>
      </c>
      <c r="BH214" s="27">
        <v>307600</v>
      </c>
      <c r="BI214" s="27">
        <v>99295</v>
      </c>
      <c r="BJ214" s="29">
        <v>0.6</v>
      </c>
      <c r="BK214" s="29">
        <v>0.6</v>
      </c>
      <c r="BL214" s="29">
        <v>0.9</v>
      </c>
      <c r="BM214" s="116">
        <v>1</v>
      </c>
      <c r="BN214" s="131" t="s">
        <v>49</v>
      </c>
      <c r="BO214" s="127">
        <v>151664</v>
      </c>
      <c r="BP214" s="131"/>
      <c r="BQ214" s="128">
        <f t="shared" si="424"/>
        <v>197466.52800000002</v>
      </c>
      <c r="BR214" s="114">
        <f t="shared" si="425"/>
        <v>-581.47199999997974</v>
      </c>
      <c r="BS214" s="114">
        <f t="shared" si="378"/>
        <v>12638.666666666666</v>
      </c>
      <c r="BT214" s="116">
        <v>34836.300000000003</v>
      </c>
      <c r="BU214" s="121">
        <v>100</v>
      </c>
      <c r="BV214" s="122">
        <f t="shared" si="426"/>
        <v>1088.5650000000001</v>
      </c>
      <c r="BW214" s="121">
        <f t="shared" si="427"/>
        <v>34836.300000000003</v>
      </c>
      <c r="BX214" s="120">
        <f t="shared" si="428"/>
        <v>544282</v>
      </c>
      <c r="BY214" s="121">
        <v>0.354047</v>
      </c>
      <c r="BZ214" s="123">
        <f t="shared" si="429"/>
        <v>192701</v>
      </c>
    </row>
    <row r="215" spans="1:84" s="22" customFormat="1" ht="20.100000000000001" customHeight="1">
      <c r="A215" s="16"/>
      <c r="B215" s="17"/>
      <c r="C215" s="32" t="s">
        <v>353</v>
      </c>
      <c r="D215" s="33" t="s">
        <v>353</v>
      </c>
      <c r="E215" s="20">
        <f t="shared" ref="E215:AJ215" si="430">SUM(E217:E223)</f>
        <v>0</v>
      </c>
      <c r="F215" s="20">
        <f t="shared" si="430"/>
        <v>0</v>
      </c>
      <c r="G215" s="20">
        <f t="shared" si="430"/>
        <v>0</v>
      </c>
      <c r="H215" s="20">
        <f t="shared" si="430"/>
        <v>0</v>
      </c>
      <c r="I215" s="20">
        <f t="shared" si="430"/>
        <v>0</v>
      </c>
      <c r="J215" s="20">
        <f t="shared" si="430"/>
        <v>0</v>
      </c>
      <c r="K215" s="20">
        <f t="shared" si="430"/>
        <v>0</v>
      </c>
      <c r="L215" s="20">
        <f t="shared" si="430"/>
        <v>0</v>
      </c>
      <c r="M215" s="20">
        <f t="shared" si="430"/>
        <v>14</v>
      </c>
      <c r="N215" s="20">
        <f t="shared" si="430"/>
        <v>28</v>
      </c>
      <c r="O215" s="20">
        <f t="shared" si="430"/>
        <v>14</v>
      </c>
      <c r="P215" s="20">
        <f t="shared" si="430"/>
        <v>16.649999999999999</v>
      </c>
      <c r="Q215" s="20">
        <f t="shared" si="430"/>
        <v>0</v>
      </c>
      <c r="R215" s="20">
        <f t="shared" si="430"/>
        <v>0</v>
      </c>
      <c r="S215" s="20">
        <f t="shared" si="430"/>
        <v>0</v>
      </c>
      <c r="T215" s="20">
        <f t="shared" si="430"/>
        <v>0</v>
      </c>
      <c r="U215" s="20">
        <f t="shared" si="430"/>
        <v>0</v>
      </c>
      <c r="V215" s="20">
        <f t="shared" si="430"/>
        <v>0</v>
      </c>
      <c r="W215" s="20">
        <f t="shared" si="430"/>
        <v>0</v>
      </c>
      <c r="X215" s="20">
        <f t="shared" si="430"/>
        <v>0</v>
      </c>
      <c r="Y215" s="20">
        <f t="shared" si="430"/>
        <v>0</v>
      </c>
      <c r="Z215" s="20">
        <f t="shared" si="430"/>
        <v>0</v>
      </c>
      <c r="AA215" s="20">
        <f t="shared" si="430"/>
        <v>0</v>
      </c>
      <c r="AB215" s="20">
        <f t="shared" si="430"/>
        <v>0</v>
      </c>
      <c r="AC215" s="20">
        <f t="shared" si="430"/>
        <v>0</v>
      </c>
      <c r="AD215" s="20">
        <f t="shared" si="430"/>
        <v>0</v>
      </c>
      <c r="AE215" s="20">
        <f t="shared" si="430"/>
        <v>0</v>
      </c>
      <c r="AF215" s="20">
        <f t="shared" si="430"/>
        <v>0</v>
      </c>
      <c r="AG215" s="20">
        <f t="shared" si="430"/>
        <v>0</v>
      </c>
      <c r="AH215" s="20">
        <f t="shared" si="430"/>
        <v>0</v>
      </c>
      <c r="AI215" s="20">
        <f t="shared" si="430"/>
        <v>0</v>
      </c>
      <c r="AJ215" s="20">
        <f t="shared" si="430"/>
        <v>0</v>
      </c>
      <c r="AK215" s="20">
        <f t="shared" ref="AK215:BR215" si="431">SUM(AK217:AK223)</f>
        <v>0</v>
      </c>
      <c r="AL215" s="20">
        <f t="shared" si="431"/>
        <v>0</v>
      </c>
      <c r="AM215" s="20">
        <f t="shared" si="431"/>
        <v>0</v>
      </c>
      <c r="AN215" s="20">
        <f t="shared" si="431"/>
        <v>0</v>
      </c>
      <c r="AO215" s="20">
        <f t="shared" si="431"/>
        <v>0</v>
      </c>
      <c r="AP215" s="20">
        <f t="shared" si="431"/>
        <v>0</v>
      </c>
      <c r="AQ215" s="20">
        <f t="shared" si="431"/>
        <v>0</v>
      </c>
      <c r="AR215" s="20">
        <f t="shared" si="431"/>
        <v>0</v>
      </c>
      <c r="AS215" s="20">
        <f t="shared" si="431"/>
        <v>1</v>
      </c>
      <c r="AT215" s="20">
        <f t="shared" si="431"/>
        <v>1</v>
      </c>
      <c r="AU215" s="20">
        <f t="shared" si="431"/>
        <v>1</v>
      </c>
      <c r="AV215" s="20">
        <f t="shared" si="431"/>
        <v>0</v>
      </c>
      <c r="AW215" s="20">
        <f t="shared" si="431"/>
        <v>0</v>
      </c>
      <c r="AX215" s="20">
        <f t="shared" si="431"/>
        <v>0</v>
      </c>
      <c r="AY215" s="20">
        <f t="shared" si="431"/>
        <v>0</v>
      </c>
      <c r="AZ215" s="20">
        <f t="shared" si="431"/>
        <v>0</v>
      </c>
      <c r="BA215" s="20">
        <f t="shared" si="431"/>
        <v>0</v>
      </c>
      <c r="BB215" s="20">
        <f t="shared" si="431"/>
        <v>0</v>
      </c>
      <c r="BC215" s="20">
        <f t="shared" si="431"/>
        <v>14</v>
      </c>
      <c r="BD215" s="20">
        <f t="shared" si="431"/>
        <v>29</v>
      </c>
      <c r="BE215" s="20">
        <f t="shared" si="431"/>
        <v>14</v>
      </c>
      <c r="BF215" s="20">
        <f t="shared" si="431"/>
        <v>16.649999999999999</v>
      </c>
      <c r="BG215" s="20">
        <f t="shared" si="431"/>
        <v>3138453.8600000003</v>
      </c>
      <c r="BH215" s="20">
        <f t="shared" si="431"/>
        <v>2927823</v>
      </c>
      <c r="BI215" s="20">
        <f t="shared" si="431"/>
        <v>2151303</v>
      </c>
      <c r="BJ215" s="20">
        <f t="shared" si="431"/>
        <v>11.25</v>
      </c>
      <c r="BK215" s="20">
        <f t="shared" si="431"/>
        <v>10.55</v>
      </c>
      <c r="BL215" s="21">
        <f t="shared" si="431"/>
        <v>11.05</v>
      </c>
      <c r="BM215" s="113">
        <f t="shared" si="431"/>
        <v>9.8000000000000007</v>
      </c>
      <c r="BN215" s="113">
        <f t="shared" si="431"/>
        <v>0</v>
      </c>
      <c r="BO215" s="113">
        <f t="shared" si="431"/>
        <v>2403678.4</v>
      </c>
      <c r="BP215" s="113">
        <f t="shared" si="431"/>
        <v>0</v>
      </c>
      <c r="BQ215" s="113">
        <f t="shared" si="431"/>
        <v>3129589.2768000001</v>
      </c>
      <c r="BR215" s="113">
        <f t="shared" si="431"/>
        <v>-8864.5831999999646</v>
      </c>
      <c r="BS215" s="114">
        <f t="shared" si="378"/>
        <v>20439.442176870747</v>
      </c>
      <c r="BT215" s="138">
        <v>34836.300000000003</v>
      </c>
      <c r="BU215" s="113">
        <v>100</v>
      </c>
      <c r="BV215" s="113">
        <f>SUM(BV217:BV223)</f>
        <v>15784.188000000002</v>
      </c>
      <c r="BW215" s="113">
        <f t="shared" si="427"/>
        <v>34836.300000000003</v>
      </c>
      <c r="BX215" s="138">
        <f>SUM(BX217:BX223)</f>
        <v>5333967</v>
      </c>
      <c r="BY215" s="121">
        <v>0.354047</v>
      </c>
      <c r="BZ215" s="115">
        <f>BZ217+BZ218+BZ219+BZ220+BZ221+BZ222+BZ223</f>
        <v>1888475</v>
      </c>
      <c r="CA215" s="103"/>
      <c r="CB215" s="103"/>
      <c r="CC215" s="103"/>
      <c r="CD215" s="103"/>
      <c r="CE215" s="103"/>
      <c r="CF215" s="103"/>
    </row>
    <row r="216" spans="1:84" s="22" customFormat="1" ht="19.5" hidden="1" customHeight="1">
      <c r="A216" s="16"/>
      <c r="B216" s="17"/>
      <c r="C216" s="47" t="s">
        <v>354</v>
      </c>
      <c r="D216" s="26" t="s">
        <v>354</v>
      </c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  <c r="AI216" s="20"/>
      <c r="AJ216" s="20"/>
      <c r="AK216" s="20"/>
      <c r="AL216" s="20"/>
      <c r="AM216" s="20"/>
      <c r="AN216" s="20"/>
      <c r="AO216" s="20"/>
      <c r="AP216" s="20"/>
      <c r="AQ216" s="20"/>
      <c r="AR216" s="20"/>
      <c r="AS216" s="20"/>
      <c r="AT216" s="20"/>
      <c r="AU216" s="20"/>
      <c r="AV216" s="20"/>
      <c r="AW216" s="20"/>
      <c r="AX216" s="20"/>
      <c r="AY216" s="20"/>
      <c r="AZ216" s="20"/>
      <c r="BA216" s="20"/>
      <c r="BB216" s="20"/>
      <c r="BC216" s="20"/>
      <c r="BD216" s="20"/>
      <c r="BE216" s="20"/>
      <c r="BF216" s="20"/>
      <c r="BG216" s="20"/>
      <c r="BH216" s="20"/>
      <c r="BI216" s="20"/>
      <c r="BJ216" s="37"/>
      <c r="BK216" s="37"/>
      <c r="BL216" s="31"/>
      <c r="BM216" s="125"/>
      <c r="BN216" s="131"/>
      <c r="BO216" s="127"/>
      <c r="BP216" s="131"/>
      <c r="BQ216" s="128">
        <f t="shared" ref="BQ216:BQ223" si="432">(BO216+BP216)*1.302</f>
        <v>0</v>
      </c>
      <c r="BR216" s="114">
        <f t="shared" ref="BR216:BR223" si="433">(BO216+BP216)*1.302-BG216</f>
        <v>0</v>
      </c>
      <c r="BS216" s="114" t="e">
        <f t="shared" si="378"/>
        <v>#DIV/0!</v>
      </c>
      <c r="BT216" s="138">
        <v>34836.300000000003</v>
      </c>
      <c r="BU216" s="113">
        <v>100</v>
      </c>
      <c r="BV216" s="129">
        <f t="shared" ref="BV216:BV223" si="434">ROUND((BD216*BT216*BU216/100*12)*1.302/1000,3)</f>
        <v>0</v>
      </c>
      <c r="BW216" s="113">
        <f t="shared" si="427"/>
        <v>34836.300000000003</v>
      </c>
      <c r="BX216" s="138"/>
      <c r="BY216" s="121">
        <v>0.354047</v>
      </c>
      <c r="BZ216" s="115"/>
      <c r="CA216" s="103"/>
      <c r="CB216" s="103"/>
      <c r="CC216" s="103"/>
      <c r="CD216" s="103"/>
      <c r="CE216" s="103"/>
      <c r="CF216" s="103"/>
    </row>
    <row r="217" spans="1:84" ht="20.100000000000001" customHeight="1">
      <c r="A217" s="23">
        <v>211</v>
      </c>
      <c r="B217" s="24">
        <v>81803</v>
      </c>
      <c r="C217" s="45" t="s">
        <v>355</v>
      </c>
      <c r="D217" s="48" t="s">
        <v>356</v>
      </c>
      <c r="E217" s="27"/>
      <c r="F217" s="27">
        <f t="shared" ref="F217:F223" si="435">E217*3</f>
        <v>0</v>
      </c>
      <c r="G217" s="27"/>
      <c r="H217" s="27"/>
      <c r="I217" s="27"/>
      <c r="J217" s="27">
        <f t="shared" ref="J217:J223" si="436">I217*3</f>
        <v>0</v>
      </c>
      <c r="K217" s="27"/>
      <c r="L217" s="27"/>
      <c r="M217" s="27">
        <v>2</v>
      </c>
      <c r="N217" s="27">
        <f t="shared" ref="N217:N223" si="437">M217*2</f>
        <v>4</v>
      </c>
      <c r="O217" s="27">
        <v>2</v>
      </c>
      <c r="P217" s="27">
        <v>5.25</v>
      </c>
      <c r="Q217" s="27"/>
      <c r="R217" s="27">
        <f t="shared" ref="R217:R223" si="438">Q217*1.5</f>
        <v>0</v>
      </c>
      <c r="S217" s="27"/>
      <c r="T217" s="27"/>
      <c r="U217" s="27"/>
      <c r="V217" s="27">
        <f t="shared" ref="V217:V223" si="439">U217*1</f>
        <v>0</v>
      </c>
      <c r="W217" s="27"/>
      <c r="X217" s="27"/>
      <c r="Y217" s="27"/>
      <c r="Z217" s="27">
        <f t="shared" ref="Z217:Z223" si="440">Y217*1</f>
        <v>0</v>
      </c>
      <c r="AA217" s="27"/>
      <c r="AB217" s="27"/>
      <c r="AC217" s="27"/>
      <c r="AD217" s="27">
        <f t="shared" ref="AD217:AD223" si="441">AC217*1</f>
        <v>0</v>
      </c>
      <c r="AE217" s="27"/>
      <c r="AF217" s="27"/>
      <c r="AG217" s="27"/>
      <c r="AH217" s="27">
        <f t="shared" ref="AH217:AH223" si="442">AG217*1</f>
        <v>0</v>
      </c>
      <c r="AI217" s="27"/>
      <c r="AJ217" s="27"/>
      <c r="AK217" s="27"/>
      <c r="AL217" s="27">
        <f t="shared" ref="AL217:AL223" si="443">AK217*1</f>
        <v>0</v>
      </c>
      <c r="AM217" s="27"/>
      <c r="AN217" s="27"/>
      <c r="AO217" s="27"/>
      <c r="AP217" s="27">
        <f t="shared" ref="AP217:AP223" si="444">AO217*1</f>
        <v>0</v>
      </c>
      <c r="AQ217" s="27"/>
      <c r="AR217" s="27"/>
      <c r="AS217" s="27">
        <v>1</v>
      </c>
      <c r="AT217" s="27">
        <f t="shared" ref="AT217:AT223" si="445">AS217*1</f>
        <v>1</v>
      </c>
      <c r="AU217" s="27">
        <v>1</v>
      </c>
      <c r="AV217" s="27"/>
      <c r="AW217" s="27"/>
      <c r="AX217" s="27">
        <f t="shared" ref="AX217:AX223" si="446">AW217*1</f>
        <v>0</v>
      </c>
      <c r="AY217" s="27"/>
      <c r="AZ217" s="27"/>
      <c r="BA217" s="27"/>
      <c r="BB217" s="27">
        <f t="shared" ref="BB217:BB223" si="447">BA217*0.75</f>
        <v>0</v>
      </c>
      <c r="BC217" s="27">
        <f t="shared" ref="BC217:BC223" si="448">E217+I217+M217+U217+AC217+AK217+AW217</f>
        <v>2</v>
      </c>
      <c r="BD217" s="27">
        <f t="shared" ref="BD217:BD223" si="449">F217+J217+N217+R217+V217+Z217+AD217+AH217+AL217+AP217+AT217+AX217+BB217</f>
        <v>5</v>
      </c>
      <c r="BE217" s="27">
        <f t="shared" ref="BE217:BE223" si="450">G217+K217+O217+W217+AE217+AM217+AY217</f>
        <v>2</v>
      </c>
      <c r="BF217" s="27">
        <f t="shared" ref="BF217:BF223" si="451">H217+L217+P217+T217+X217+AB217+AF217+AJ217+AN217+AR217+AV217+AZ217</f>
        <v>5.25</v>
      </c>
      <c r="BG217" s="27">
        <v>951500.27</v>
      </c>
      <c r="BH217" s="27">
        <v>786615</v>
      </c>
      <c r="BI217" s="27">
        <v>661963</v>
      </c>
      <c r="BJ217" s="29">
        <v>3.5</v>
      </c>
      <c r="BK217" s="29">
        <v>3.2</v>
      </c>
      <c r="BL217" s="29">
        <v>3.3</v>
      </c>
      <c r="BM217" s="116">
        <v>3</v>
      </c>
      <c r="BN217" s="127"/>
      <c r="BO217" s="127">
        <v>727868</v>
      </c>
      <c r="BP217" s="127"/>
      <c r="BQ217" s="128">
        <f t="shared" si="432"/>
        <v>947684.13600000006</v>
      </c>
      <c r="BR217" s="114">
        <f t="shared" si="433"/>
        <v>-3816.1339999999618</v>
      </c>
      <c r="BS217" s="114">
        <f t="shared" si="378"/>
        <v>20218.555555555555</v>
      </c>
      <c r="BT217" s="116">
        <v>34836.300000000003</v>
      </c>
      <c r="BU217" s="121">
        <v>100</v>
      </c>
      <c r="BV217" s="122">
        <f t="shared" si="434"/>
        <v>2721.4119999999998</v>
      </c>
      <c r="BW217" s="121">
        <f t="shared" si="427"/>
        <v>34836.300000000003</v>
      </c>
      <c r="BX217" s="120">
        <f t="shared" ref="BX217:BX223" si="452">ROUND((BM217*BT217*BU217/100*12)*1.302,0)</f>
        <v>1632847</v>
      </c>
      <c r="BY217" s="121">
        <v>0.354047</v>
      </c>
      <c r="BZ217" s="123">
        <f t="shared" ref="BZ217:BZ223" si="453">ROUND(BX217*BY217,0)</f>
        <v>578105</v>
      </c>
    </row>
    <row r="218" spans="1:84" ht="20.100000000000001" customHeight="1">
      <c r="A218" s="23">
        <v>212</v>
      </c>
      <c r="B218" s="24">
        <v>81804</v>
      </c>
      <c r="C218" s="45" t="s">
        <v>357</v>
      </c>
      <c r="D218" s="48" t="s">
        <v>358</v>
      </c>
      <c r="E218" s="27"/>
      <c r="F218" s="27">
        <f t="shared" si="435"/>
        <v>0</v>
      </c>
      <c r="G218" s="27"/>
      <c r="H218" s="27"/>
      <c r="I218" s="27"/>
      <c r="J218" s="27">
        <f t="shared" si="436"/>
        <v>0</v>
      </c>
      <c r="K218" s="27"/>
      <c r="L218" s="27"/>
      <c r="M218" s="27">
        <v>2</v>
      </c>
      <c r="N218" s="27">
        <f t="shared" si="437"/>
        <v>4</v>
      </c>
      <c r="O218" s="27">
        <v>2</v>
      </c>
      <c r="P218" s="27">
        <v>2.4</v>
      </c>
      <c r="Q218" s="27"/>
      <c r="R218" s="27">
        <f t="shared" si="438"/>
        <v>0</v>
      </c>
      <c r="S218" s="27"/>
      <c r="T218" s="27"/>
      <c r="U218" s="27"/>
      <c r="V218" s="27">
        <f t="shared" si="439"/>
        <v>0</v>
      </c>
      <c r="W218" s="27"/>
      <c r="X218" s="27"/>
      <c r="Y218" s="27"/>
      <c r="Z218" s="27">
        <f t="shared" si="440"/>
        <v>0</v>
      </c>
      <c r="AA218" s="27"/>
      <c r="AB218" s="27"/>
      <c r="AC218" s="27"/>
      <c r="AD218" s="27">
        <f t="shared" si="441"/>
        <v>0</v>
      </c>
      <c r="AE218" s="27"/>
      <c r="AF218" s="27"/>
      <c r="AG218" s="27"/>
      <c r="AH218" s="27">
        <f t="shared" si="442"/>
        <v>0</v>
      </c>
      <c r="AI218" s="27"/>
      <c r="AJ218" s="27"/>
      <c r="AK218" s="27"/>
      <c r="AL218" s="27">
        <f t="shared" si="443"/>
        <v>0</v>
      </c>
      <c r="AM218" s="27"/>
      <c r="AN218" s="27"/>
      <c r="AO218" s="27"/>
      <c r="AP218" s="27">
        <f t="shared" si="444"/>
        <v>0</v>
      </c>
      <c r="AQ218" s="27"/>
      <c r="AR218" s="27"/>
      <c r="AS218" s="27"/>
      <c r="AT218" s="27">
        <f t="shared" si="445"/>
        <v>0</v>
      </c>
      <c r="AU218" s="27"/>
      <c r="AV218" s="27"/>
      <c r="AW218" s="27"/>
      <c r="AX218" s="27">
        <f t="shared" si="446"/>
        <v>0</v>
      </c>
      <c r="AY218" s="27"/>
      <c r="AZ218" s="27"/>
      <c r="BA218" s="27"/>
      <c r="BB218" s="27">
        <f t="shared" si="447"/>
        <v>0</v>
      </c>
      <c r="BC218" s="27">
        <f t="shared" si="448"/>
        <v>2</v>
      </c>
      <c r="BD218" s="27">
        <f t="shared" si="449"/>
        <v>4</v>
      </c>
      <c r="BE218" s="27">
        <f t="shared" si="450"/>
        <v>2</v>
      </c>
      <c r="BF218" s="27">
        <f t="shared" si="451"/>
        <v>2.4</v>
      </c>
      <c r="BG218" s="27">
        <v>277396.03000000003</v>
      </c>
      <c r="BH218" s="27">
        <v>335000</v>
      </c>
      <c r="BI218" s="27">
        <v>215138</v>
      </c>
      <c r="BJ218" s="29">
        <v>1</v>
      </c>
      <c r="BK218" s="29">
        <v>0.9</v>
      </c>
      <c r="BL218" s="29">
        <v>1.1000000000000001</v>
      </c>
      <c r="BM218" s="116">
        <v>0.8</v>
      </c>
      <c r="BN218" s="131"/>
      <c r="BO218" s="127">
        <v>213632.29</v>
      </c>
      <c r="BP218" s="131"/>
      <c r="BQ218" s="128">
        <f t="shared" si="432"/>
        <v>278149.24158000003</v>
      </c>
      <c r="BR218" s="114">
        <f t="shared" si="433"/>
        <v>753.21158000000287</v>
      </c>
      <c r="BS218" s="114">
        <f t="shared" si="378"/>
        <v>22253.363541666666</v>
      </c>
      <c r="BT218" s="116">
        <v>34836.300000000003</v>
      </c>
      <c r="BU218" s="121">
        <v>100</v>
      </c>
      <c r="BV218" s="122">
        <f t="shared" si="434"/>
        <v>2177.1289999999999</v>
      </c>
      <c r="BW218" s="121">
        <f t="shared" si="427"/>
        <v>34836.300000000003</v>
      </c>
      <c r="BX218" s="120">
        <f t="shared" si="452"/>
        <v>435426</v>
      </c>
      <c r="BY218" s="121">
        <v>0.354047</v>
      </c>
      <c r="BZ218" s="123">
        <f t="shared" si="453"/>
        <v>154161</v>
      </c>
    </row>
    <row r="219" spans="1:84" ht="20.100000000000001" customHeight="1">
      <c r="A219" s="23">
        <v>213</v>
      </c>
      <c r="B219" s="24">
        <v>81805</v>
      </c>
      <c r="C219" s="45" t="s">
        <v>359</v>
      </c>
      <c r="D219" s="26" t="s">
        <v>360</v>
      </c>
      <c r="E219" s="27"/>
      <c r="F219" s="27">
        <f t="shared" si="435"/>
        <v>0</v>
      </c>
      <c r="G219" s="27"/>
      <c r="H219" s="27"/>
      <c r="I219" s="27"/>
      <c r="J219" s="27">
        <f t="shared" si="436"/>
        <v>0</v>
      </c>
      <c r="K219" s="27"/>
      <c r="L219" s="27"/>
      <c r="M219" s="27">
        <v>2</v>
      </c>
      <c r="N219" s="27">
        <f t="shared" si="437"/>
        <v>4</v>
      </c>
      <c r="O219" s="27">
        <v>2</v>
      </c>
      <c r="P219" s="27">
        <v>2</v>
      </c>
      <c r="Q219" s="27"/>
      <c r="R219" s="27">
        <f t="shared" si="438"/>
        <v>0</v>
      </c>
      <c r="S219" s="27"/>
      <c r="T219" s="27"/>
      <c r="U219" s="27"/>
      <c r="V219" s="27">
        <f t="shared" si="439"/>
        <v>0</v>
      </c>
      <c r="W219" s="27"/>
      <c r="X219" s="27"/>
      <c r="Y219" s="27"/>
      <c r="Z219" s="27">
        <f t="shared" si="440"/>
        <v>0</v>
      </c>
      <c r="AA219" s="27"/>
      <c r="AB219" s="27"/>
      <c r="AC219" s="27"/>
      <c r="AD219" s="27">
        <f t="shared" si="441"/>
        <v>0</v>
      </c>
      <c r="AE219" s="27"/>
      <c r="AF219" s="27"/>
      <c r="AG219" s="27"/>
      <c r="AH219" s="27">
        <f t="shared" si="442"/>
        <v>0</v>
      </c>
      <c r="AI219" s="27"/>
      <c r="AJ219" s="27"/>
      <c r="AK219" s="27"/>
      <c r="AL219" s="27">
        <f t="shared" si="443"/>
        <v>0</v>
      </c>
      <c r="AM219" s="27"/>
      <c r="AN219" s="27"/>
      <c r="AO219" s="27"/>
      <c r="AP219" s="27">
        <f t="shared" si="444"/>
        <v>0</v>
      </c>
      <c r="AQ219" s="27"/>
      <c r="AR219" s="27"/>
      <c r="AS219" s="27"/>
      <c r="AT219" s="27">
        <f t="shared" si="445"/>
        <v>0</v>
      </c>
      <c r="AU219" s="27"/>
      <c r="AV219" s="27"/>
      <c r="AW219" s="27"/>
      <c r="AX219" s="27">
        <f t="shared" si="446"/>
        <v>0</v>
      </c>
      <c r="AY219" s="27"/>
      <c r="AZ219" s="27"/>
      <c r="BA219" s="27"/>
      <c r="BB219" s="27">
        <f t="shared" si="447"/>
        <v>0</v>
      </c>
      <c r="BC219" s="27">
        <f t="shared" si="448"/>
        <v>2</v>
      </c>
      <c r="BD219" s="27">
        <f t="shared" si="449"/>
        <v>4</v>
      </c>
      <c r="BE219" s="27">
        <f t="shared" si="450"/>
        <v>2</v>
      </c>
      <c r="BF219" s="27">
        <f t="shared" si="451"/>
        <v>2</v>
      </c>
      <c r="BG219" s="27">
        <v>514200</v>
      </c>
      <c r="BH219" s="27">
        <v>692200</v>
      </c>
      <c r="BI219" s="27">
        <v>248236</v>
      </c>
      <c r="BJ219" s="29">
        <v>1.4</v>
      </c>
      <c r="BK219" s="29">
        <v>1.4</v>
      </c>
      <c r="BL219" s="29">
        <v>1.4</v>
      </c>
      <c r="BM219" s="116">
        <v>1.2</v>
      </c>
      <c r="BN219" s="131" t="s">
        <v>49</v>
      </c>
      <c r="BO219" s="127">
        <v>394931</v>
      </c>
      <c r="BP219" s="131"/>
      <c r="BQ219" s="128">
        <f t="shared" si="432"/>
        <v>514200.16200000001</v>
      </c>
      <c r="BR219" s="114">
        <f t="shared" si="433"/>
        <v>0.16200000001117587</v>
      </c>
      <c r="BS219" s="114">
        <f t="shared" si="378"/>
        <v>27425.763888888891</v>
      </c>
      <c r="BT219" s="116">
        <v>34836.300000000003</v>
      </c>
      <c r="BU219" s="121">
        <v>100</v>
      </c>
      <c r="BV219" s="122">
        <f t="shared" si="434"/>
        <v>2177.1289999999999</v>
      </c>
      <c r="BW219" s="121">
        <f t="shared" si="427"/>
        <v>34836.300000000003</v>
      </c>
      <c r="BX219" s="120">
        <f t="shared" si="452"/>
        <v>653139</v>
      </c>
      <c r="BY219" s="121">
        <v>0.354047</v>
      </c>
      <c r="BZ219" s="123">
        <f t="shared" si="453"/>
        <v>231242</v>
      </c>
    </row>
    <row r="220" spans="1:84" ht="20.100000000000001" customHeight="1">
      <c r="A220" s="23">
        <v>214</v>
      </c>
      <c r="B220" s="24">
        <v>81806</v>
      </c>
      <c r="C220" s="45" t="s">
        <v>361</v>
      </c>
      <c r="D220" s="26" t="s">
        <v>362</v>
      </c>
      <c r="E220" s="27"/>
      <c r="F220" s="27">
        <f t="shared" si="435"/>
        <v>0</v>
      </c>
      <c r="G220" s="27"/>
      <c r="H220" s="27"/>
      <c r="I220" s="27"/>
      <c r="J220" s="27">
        <f t="shared" si="436"/>
        <v>0</v>
      </c>
      <c r="K220" s="27"/>
      <c r="L220" s="27"/>
      <c r="M220" s="27">
        <v>4</v>
      </c>
      <c r="N220" s="27">
        <f t="shared" si="437"/>
        <v>8</v>
      </c>
      <c r="O220" s="27">
        <v>4</v>
      </c>
      <c r="P220" s="27">
        <v>3</v>
      </c>
      <c r="Q220" s="27"/>
      <c r="R220" s="27">
        <f t="shared" si="438"/>
        <v>0</v>
      </c>
      <c r="S220" s="27"/>
      <c r="T220" s="27"/>
      <c r="U220" s="27"/>
      <c r="V220" s="27">
        <f t="shared" si="439"/>
        <v>0</v>
      </c>
      <c r="W220" s="27"/>
      <c r="X220" s="27"/>
      <c r="Y220" s="27"/>
      <c r="Z220" s="27">
        <f t="shared" si="440"/>
        <v>0</v>
      </c>
      <c r="AA220" s="27"/>
      <c r="AB220" s="27"/>
      <c r="AC220" s="27"/>
      <c r="AD220" s="27">
        <f t="shared" si="441"/>
        <v>0</v>
      </c>
      <c r="AE220" s="27"/>
      <c r="AF220" s="27"/>
      <c r="AG220" s="27"/>
      <c r="AH220" s="27">
        <f t="shared" si="442"/>
        <v>0</v>
      </c>
      <c r="AI220" s="27"/>
      <c r="AJ220" s="27"/>
      <c r="AK220" s="27"/>
      <c r="AL220" s="27">
        <f t="shared" si="443"/>
        <v>0</v>
      </c>
      <c r="AM220" s="27"/>
      <c r="AN220" s="27"/>
      <c r="AO220" s="27"/>
      <c r="AP220" s="27">
        <f t="shared" si="444"/>
        <v>0</v>
      </c>
      <c r="AQ220" s="27"/>
      <c r="AR220" s="27"/>
      <c r="AS220" s="27"/>
      <c r="AT220" s="27">
        <f t="shared" si="445"/>
        <v>0</v>
      </c>
      <c r="AU220" s="27"/>
      <c r="AV220" s="27"/>
      <c r="AW220" s="27"/>
      <c r="AX220" s="27">
        <f t="shared" si="446"/>
        <v>0</v>
      </c>
      <c r="AY220" s="27"/>
      <c r="AZ220" s="27"/>
      <c r="BA220" s="27"/>
      <c r="BB220" s="27">
        <f t="shared" si="447"/>
        <v>0</v>
      </c>
      <c r="BC220" s="27">
        <f t="shared" si="448"/>
        <v>4</v>
      </c>
      <c r="BD220" s="27">
        <f t="shared" si="449"/>
        <v>8</v>
      </c>
      <c r="BE220" s="27">
        <f t="shared" si="450"/>
        <v>4</v>
      </c>
      <c r="BF220" s="27">
        <f t="shared" si="451"/>
        <v>3</v>
      </c>
      <c r="BG220" s="27">
        <v>575238.86</v>
      </c>
      <c r="BH220" s="27">
        <v>257686</v>
      </c>
      <c r="BI220" s="27">
        <v>496473</v>
      </c>
      <c r="BJ220" s="29">
        <v>2.25</v>
      </c>
      <c r="BK220" s="29">
        <v>2.25</v>
      </c>
      <c r="BL220" s="29">
        <v>2.25</v>
      </c>
      <c r="BM220" s="116">
        <v>2.2000000000000002</v>
      </c>
      <c r="BN220" s="131" t="s">
        <v>49</v>
      </c>
      <c r="BO220" s="127">
        <v>433514</v>
      </c>
      <c r="BP220" s="131"/>
      <c r="BQ220" s="128">
        <f t="shared" si="432"/>
        <v>564435.228</v>
      </c>
      <c r="BR220" s="114">
        <f t="shared" si="433"/>
        <v>-10803.631999999983</v>
      </c>
      <c r="BS220" s="114">
        <f t="shared" si="378"/>
        <v>16420.984848484848</v>
      </c>
      <c r="BT220" s="116">
        <v>34836.300000000003</v>
      </c>
      <c r="BU220" s="121">
        <v>100</v>
      </c>
      <c r="BV220" s="122">
        <f t="shared" si="434"/>
        <v>4354.259</v>
      </c>
      <c r="BW220" s="121">
        <f t="shared" si="427"/>
        <v>34836.300000000003</v>
      </c>
      <c r="BX220" s="120">
        <f t="shared" si="452"/>
        <v>1197421</v>
      </c>
      <c r="BY220" s="121">
        <v>0.354047</v>
      </c>
      <c r="BZ220" s="123">
        <f t="shared" si="453"/>
        <v>423943</v>
      </c>
    </row>
    <row r="221" spans="1:84" ht="20.100000000000001" customHeight="1">
      <c r="A221" s="23">
        <v>215</v>
      </c>
      <c r="B221" s="24">
        <v>81807</v>
      </c>
      <c r="C221" s="45" t="s">
        <v>363</v>
      </c>
      <c r="D221" s="26" t="s">
        <v>364</v>
      </c>
      <c r="E221" s="27"/>
      <c r="F221" s="27">
        <f t="shared" si="435"/>
        <v>0</v>
      </c>
      <c r="G221" s="27"/>
      <c r="H221" s="27"/>
      <c r="I221" s="27"/>
      <c r="J221" s="27">
        <f t="shared" si="436"/>
        <v>0</v>
      </c>
      <c r="K221" s="27"/>
      <c r="L221" s="27"/>
      <c r="M221" s="27">
        <v>1</v>
      </c>
      <c r="N221" s="27">
        <f t="shared" si="437"/>
        <v>2</v>
      </c>
      <c r="O221" s="27">
        <v>1</v>
      </c>
      <c r="P221" s="27">
        <v>1</v>
      </c>
      <c r="Q221" s="27"/>
      <c r="R221" s="27">
        <f t="shared" si="438"/>
        <v>0</v>
      </c>
      <c r="S221" s="27"/>
      <c r="T221" s="27"/>
      <c r="U221" s="27"/>
      <c r="V221" s="27">
        <f t="shared" si="439"/>
        <v>0</v>
      </c>
      <c r="W221" s="27"/>
      <c r="X221" s="27"/>
      <c r="Y221" s="27"/>
      <c r="Z221" s="27">
        <f t="shared" si="440"/>
        <v>0</v>
      </c>
      <c r="AA221" s="27"/>
      <c r="AB221" s="27"/>
      <c r="AC221" s="27"/>
      <c r="AD221" s="27">
        <f t="shared" si="441"/>
        <v>0</v>
      </c>
      <c r="AE221" s="27"/>
      <c r="AF221" s="27"/>
      <c r="AG221" s="27"/>
      <c r="AH221" s="27">
        <f t="shared" si="442"/>
        <v>0</v>
      </c>
      <c r="AI221" s="27"/>
      <c r="AJ221" s="27"/>
      <c r="AK221" s="27"/>
      <c r="AL221" s="27">
        <f t="shared" si="443"/>
        <v>0</v>
      </c>
      <c r="AM221" s="27"/>
      <c r="AN221" s="27"/>
      <c r="AO221" s="27"/>
      <c r="AP221" s="27">
        <f t="shared" si="444"/>
        <v>0</v>
      </c>
      <c r="AQ221" s="27"/>
      <c r="AR221" s="27"/>
      <c r="AS221" s="27"/>
      <c r="AT221" s="27">
        <f t="shared" si="445"/>
        <v>0</v>
      </c>
      <c r="AU221" s="27"/>
      <c r="AV221" s="27"/>
      <c r="AW221" s="27"/>
      <c r="AX221" s="27">
        <f t="shared" si="446"/>
        <v>0</v>
      </c>
      <c r="AY221" s="27"/>
      <c r="AZ221" s="27"/>
      <c r="BA221" s="27"/>
      <c r="BB221" s="27">
        <f t="shared" si="447"/>
        <v>0</v>
      </c>
      <c r="BC221" s="27">
        <f t="shared" si="448"/>
        <v>1</v>
      </c>
      <c r="BD221" s="27">
        <f t="shared" si="449"/>
        <v>2</v>
      </c>
      <c r="BE221" s="27">
        <f t="shared" si="450"/>
        <v>1</v>
      </c>
      <c r="BF221" s="27">
        <f t="shared" si="451"/>
        <v>1</v>
      </c>
      <c r="BG221" s="27">
        <v>185034.13</v>
      </c>
      <c r="BH221" s="27">
        <v>214412</v>
      </c>
      <c r="BI221" s="27">
        <v>165413</v>
      </c>
      <c r="BJ221" s="29">
        <v>0.9</v>
      </c>
      <c r="BK221" s="29">
        <v>0.4</v>
      </c>
      <c r="BL221" s="29">
        <v>0.5</v>
      </c>
      <c r="BM221" s="116">
        <v>0.3</v>
      </c>
      <c r="BN221" s="131" t="s">
        <v>49</v>
      </c>
      <c r="BO221" s="127">
        <v>147540.32999999999</v>
      </c>
      <c r="BP221" s="131"/>
      <c r="BQ221" s="128">
        <f t="shared" si="432"/>
        <v>192097.50965999998</v>
      </c>
      <c r="BR221" s="114">
        <f t="shared" si="433"/>
        <v>7063.3796599999769</v>
      </c>
      <c r="BS221" s="114">
        <f t="shared" ref="BS221:BS252" si="454">BO221/BM221/12</f>
        <v>40983.424999999996</v>
      </c>
      <c r="BT221" s="116">
        <v>34836.300000000003</v>
      </c>
      <c r="BU221" s="121">
        <v>100</v>
      </c>
      <c r="BV221" s="122">
        <f t="shared" si="434"/>
        <v>1088.5650000000001</v>
      </c>
      <c r="BW221" s="121">
        <f t="shared" si="427"/>
        <v>34836.300000000003</v>
      </c>
      <c r="BX221" s="120">
        <f t="shared" si="452"/>
        <v>163285</v>
      </c>
      <c r="BY221" s="121">
        <v>0.354047</v>
      </c>
      <c r="BZ221" s="123">
        <f t="shared" si="453"/>
        <v>57811</v>
      </c>
    </row>
    <row r="222" spans="1:84" ht="20.100000000000001" customHeight="1">
      <c r="A222" s="23">
        <v>216</v>
      </c>
      <c r="B222" s="24">
        <v>81808</v>
      </c>
      <c r="C222" s="45" t="s">
        <v>365</v>
      </c>
      <c r="D222" s="26" t="s">
        <v>366</v>
      </c>
      <c r="E222" s="27"/>
      <c r="F222" s="27">
        <f t="shared" si="435"/>
        <v>0</v>
      </c>
      <c r="G222" s="27"/>
      <c r="H222" s="27"/>
      <c r="I222" s="27"/>
      <c r="J222" s="27">
        <f t="shared" si="436"/>
        <v>0</v>
      </c>
      <c r="K222" s="27"/>
      <c r="L222" s="27"/>
      <c r="M222" s="27">
        <v>1</v>
      </c>
      <c r="N222" s="27">
        <f t="shared" si="437"/>
        <v>2</v>
      </c>
      <c r="O222" s="27">
        <v>1</v>
      </c>
      <c r="P222" s="27">
        <v>1</v>
      </c>
      <c r="Q222" s="27"/>
      <c r="R222" s="27">
        <f t="shared" si="438"/>
        <v>0</v>
      </c>
      <c r="S222" s="27"/>
      <c r="T222" s="27"/>
      <c r="U222" s="27"/>
      <c r="V222" s="27">
        <f t="shared" si="439"/>
        <v>0</v>
      </c>
      <c r="W222" s="27"/>
      <c r="X222" s="27"/>
      <c r="Y222" s="27"/>
      <c r="Z222" s="27">
        <f t="shared" si="440"/>
        <v>0</v>
      </c>
      <c r="AA222" s="27"/>
      <c r="AB222" s="27"/>
      <c r="AC222" s="27"/>
      <c r="AD222" s="27">
        <f t="shared" si="441"/>
        <v>0</v>
      </c>
      <c r="AE222" s="27"/>
      <c r="AF222" s="27"/>
      <c r="AG222" s="27"/>
      <c r="AH222" s="27">
        <f t="shared" si="442"/>
        <v>0</v>
      </c>
      <c r="AI222" s="27"/>
      <c r="AJ222" s="27"/>
      <c r="AK222" s="27"/>
      <c r="AL222" s="27">
        <f t="shared" si="443"/>
        <v>0</v>
      </c>
      <c r="AM222" s="27"/>
      <c r="AN222" s="27"/>
      <c r="AO222" s="27"/>
      <c r="AP222" s="27">
        <f t="shared" si="444"/>
        <v>0</v>
      </c>
      <c r="AQ222" s="27"/>
      <c r="AR222" s="27"/>
      <c r="AS222" s="27"/>
      <c r="AT222" s="27">
        <f t="shared" si="445"/>
        <v>0</v>
      </c>
      <c r="AU222" s="27"/>
      <c r="AV222" s="27"/>
      <c r="AW222" s="27"/>
      <c r="AX222" s="27">
        <f t="shared" si="446"/>
        <v>0</v>
      </c>
      <c r="AY222" s="27"/>
      <c r="AZ222" s="27"/>
      <c r="BA222" s="27"/>
      <c r="BB222" s="27">
        <f t="shared" si="447"/>
        <v>0</v>
      </c>
      <c r="BC222" s="27">
        <f t="shared" si="448"/>
        <v>1</v>
      </c>
      <c r="BD222" s="27">
        <f t="shared" si="449"/>
        <v>2</v>
      </c>
      <c r="BE222" s="27">
        <f t="shared" si="450"/>
        <v>1</v>
      </c>
      <c r="BF222" s="27">
        <f t="shared" si="451"/>
        <v>1</v>
      </c>
      <c r="BG222" s="27">
        <v>249467.04</v>
      </c>
      <c r="BH222" s="27">
        <v>257700</v>
      </c>
      <c r="BI222" s="27">
        <v>115844</v>
      </c>
      <c r="BJ222" s="29">
        <v>0.7</v>
      </c>
      <c r="BK222" s="29">
        <v>0.9</v>
      </c>
      <c r="BL222" s="29">
        <v>1</v>
      </c>
      <c r="BM222" s="116">
        <v>1</v>
      </c>
      <c r="BN222" s="131" t="s">
        <v>49</v>
      </c>
      <c r="BO222" s="127">
        <v>189606.78</v>
      </c>
      <c r="BP222" s="131"/>
      <c r="BQ222" s="128">
        <f t="shared" si="432"/>
        <v>246868.02756000002</v>
      </c>
      <c r="BR222" s="114">
        <f t="shared" si="433"/>
        <v>-2599.0124399999913</v>
      </c>
      <c r="BS222" s="114">
        <f t="shared" si="454"/>
        <v>15800.565000000001</v>
      </c>
      <c r="BT222" s="116">
        <v>34836.300000000003</v>
      </c>
      <c r="BU222" s="121">
        <v>100</v>
      </c>
      <c r="BV222" s="122">
        <f t="shared" si="434"/>
        <v>1088.5650000000001</v>
      </c>
      <c r="BW222" s="121">
        <f t="shared" si="427"/>
        <v>34836.300000000003</v>
      </c>
      <c r="BX222" s="120">
        <f t="shared" si="452"/>
        <v>544282</v>
      </c>
      <c r="BY222" s="121">
        <v>0.354047</v>
      </c>
      <c r="BZ222" s="123">
        <f t="shared" si="453"/>
        <v>192701</v>
      </c>
    </row>
    <row r="223" spans="1:84" ht="20.100000000000001" customHeight="1">
      <c r="A223" s="23">
        <v>217</v>
      </c>
      <c r="B223" s="24">
        <v>81809</v>
      </c>
      <c r="C223" s="45" t="s">
        <v>367</v>
      </c>
      <c r="D223" s="48" t="s">
        <v>368</v>
      </c>
      <c r="E223" s="27"/>
      <c r="F223" s="27">
        <f t="shared" si="435"/>
        <v>0</v>
      </c>
      <c r="G223" s="27"/>
      <c r="H223" s="27"/>
      <c r="I223" s="27"/>
      <c r="J223" s="27">
        <f t="shared" si="436"/>
        <v>0</v>
      </c>
      <c r="K223" s="27"/>
      <c r="L223" s="27"/>
      <c r="M223" s="27">
        <v>2</v>
      </c>
      <c r="N223" s="27">
        <f t="shared" si="437"/>
        <v>4</v>
      </c>
      <c r="O223" s="27">
        <v>2</v>
      </c>
      <c r="P223" s="27">
        <v>2</v>
      </c>
      <c r="Q223" s="27"/>
      <c r="R223" s="27">
        <f t="shared" si="438"/>
        <v>0</v>
      </c>
      <c r="S223" s="27"/>
      <c r="T223" s="27"/>
      <c r="U223" s="27"/>
      <c r="V223" s="27">
        <f t="shared" si="439"/>
        <v>0</v>
      </c>
      <c r="W223" s="27"/>
      <c r="X223" s="27"/>
      <c r="Y223" s="27"/>
      <c r="Z223" s="27">
        <f t="shared" si="440"/>
        <v>0</v>
      </c>
      <c r="AA223" s="27"/>
      <c r="AB223" s="27"/>
      <c r="AC223" s="27"/>
      <c r="AD223" s="27">
        <f t="shared" si="441"/>
        <v>0</v>
      </c>
      <c r="AE223" s="27"/>
      <c r="AF223" s="27"/>
      <c r="AG223" s="27"/>
      <c r="AH223" s="27">
        <f t="shared" si="442"/>
        <v>0</v>
      </c>
      <c r="AI223" s="27"/>
      <c r="AJ223" s="27"/>
      <c r="AK223" s="27"/>
      <c r="AL223" s="27">
        <f t="shared" si="443"/>
        <v>0</v>
      </c>
      <c r="AM223" s="27"/>
      <c r="AN223" s="27"/>
      <c r="AO223" s="27"/>
      <c r="AP223" s="27">
        <f t="shared" si="444"/>
        <v>0</v>
      </c>
      <c r="AQ223" s="27"/>
      <c r="AR223" s="27"/>
      <c r="AS223" s="27"/>
      <c r="AT223" s="27">
        <f t="shared" si="445"/>
        <v>0</v>
      </c>
      <c r="AU223" s="27"/>
      <c r="AV223" s="27"/>
      <c r="AW223" s="27"/>
      <c r="AX223" s="27">
        <f t="shared" si="446"/>
        <v>0</v>
      </c>
      <c r="AY223" s="27"/>
      <c r="AZ223" s="27"/>
      <c r="BA223" s="27"/>
      <c r="BB223" s="27">
        <f t="shared" si="447"/>
        <v>0</v>
      </c>
      <c r="BC223" s="27">
        <f t="shared" si="448"/>
        <v>2</v>
      </c>
      <c r="BD223" s="27">
        <f t="shared" si="449"/>
        <v>4</v>
      </c>
      <c r="BE223" s="27">
        <f t="shared" si="450"/>
        <v>2</v>
      </c>
      <c r="BF223" s="27">
        <f t="shared" si="451"/>
        <v>2</v>
      </c>
      <c r="BG223" s="27">
        <v>385617.53</v>
      </c>
      <c r="BH223" s="27">
        <v>384210</v>
      </c>
      <c r="BI223" s="27">
        <v>248236</v>
      </c>
      <c r="BJ223" s="29">
        <v>1.5</v>
      </c>
      <c r="BK223" s="29">
        <v>1.5</v>
      </c>
      <c r="BL223" s="29">
        <v>1.5</v>
      </c>
      <c r="BM223" s="116">
        <v>1.3</v>
      </c>
      <c r="BN223" s="131" t="s">
        <v>49</v>
      </c>
      <c r="BO223" s="127">
        <v>296586</v>
      </c>
      <c r="BP223" s="131"/>
      <c r="BQ223" s="128">
        <f t="shared" si="432"/>
        <v>386154.97200000001</v>
      </c>
      <c r="BR223" s="114">
        <f t="shared" si="433"/>
        <v>537.44199999998091</v>
      </c>
      <c r="BS223" s="114">
        <f t="shared" si="454"/>
        <v>19011.923076923074</v>
      </c>
      <c r="BT223" s="116">
        <v>34836.300000000003</v>
      </c>
      <c r="BU223" s="121">
        <v>100</v>
      </c>
      <c r="BV223" s="122">
        <f t="shared" si="434"/>
        <v>2177.1289999999999</v>
      </c>
      <c r="BW223" s="121">
        <f t="shared" si="427"/>
        <v>34836.300000000003</v>
      </c>
      <c r="BX223" s="120">
        <f t="shared" si="452"/>
        <v>707567</v>
      </c>
      <c r="BY223" s="121">
        <v>0.354047</v>
      </c>
      <c r="BZ223" s="123">
        <f t="shared" si="453"/>
        <v>250512</v>
      </c>
    </row>
    <row r="224" spans="1:84" s="22" customFormat="1" ht="18.75" customHeight="1">
      <c r="A224" s="16"/>
      <c r="B224" s="17"/>
      <c r="C224" s="32" t="s">
        <v>369</v>
      </c>
      <c r="D224" s="33" t="s">
        <v>369</v>
      </c>
      <c r="E224" s="20">
        <f t="shared" ref="E224:AJ224" si="455">SUM(E226:E234)</f>
        <v>11</v>
      </c>
      <c r="F224" s="20">
        <f t="shared" si="455"/>
        <v>33</v>
      </c>
      <c r="G224" s="20">
        <f t="shared" si="455"/>
        <v>11</v>
      </c>
      <c r="H224" s="20">
        <f t="shared" si="455"/>
        <v>20.799999999999997</v>
      </c>
      <c r="I224" s="20">
        <f t="shared" si="455"/>
        <v>2</v>
      </c>
      <c r="J224" s="20">
        <f t="shared" si="455"/>
        <v>6</v>
      </c>
      <c r="K224" s="20">
        <f t="shared" si="455"/>
        <v>2</v>
      </c>
      <c r="L224" s="20">
        <f t="shared" si="455"/>
        <v>5.4</v>
      </c>
      <c r="M224" s="20">
        <f t="shared" si="455"/>
        <v>2</v>
      </c>
      <c r="N224" s="20">
        <f t="shared" si="455"/>
        <v>4</v>
      </c>
      <c r="O224" s="20">
        <f t="shared" si="455"/>
        <v>2</v>
      </c>
      <c r="P224" s="20">
        <f t="shared" si="455"/>
        <v>2.4500000000000002</v>
      </c>
      <c r="Q224" s="20">
        <f t="shared" si="455"/>
        <v>1</v>
      </c>
      <c r="R224" s="20">
        <f t="shared" si="455"/>
        <v>1.5</v>
      </c>
      <c r="S224" s="20">
        <f t="shared" si="455"/>
        <v>1</v>
      </c>
      <c r="T224" s="20">
        <f t="shared" si="455"/>
        <v>0.85</v>
      </c>
      <c r="U224" s="20">
        <f t="shared" si="455"/>
        <v>0</v>
      </c>
      <c r="V224" s="20">
        <f t="shared" si="455"/>
        <v>0</v>
      </c>
      <c r="W224" s="20">
        <f t="shared" si="455"/>
        <v>0</v>
      </c>
      <c r="X224" s="20">
        <f t="shared" si="455"/>
        <v>0</v>
      </c>
      <c r="Y224" s="20">
        <f t="shared" si="455"/>
        <v>3</v>
      </c>
      <c r="Z224" s="20">
        <f t="shared" si="455"/>
        <v>3</v>
      </c>
      <c r="AA224" s="20">
        <f t="shared" si="455"/>
        <v>3</v>
      </c>
      <c r="AB224" s="20">
        <f t="shared" si="455"/>
        <v>1.9</v>
      </c>
      <c r="AC224" s="20">
        <f t="shared" si="455"/>
        <v>0</v>
      </c>
      <c r="AD224" s="20">
        <f t="shared" si="455"/>
        <v>0</v>
      </c>
      <c r="AE224" s="20">
        <f t="shared" si="455"/>
        <v>0</v>
      </c>
      <c r="AF224" s="20">
        <f t="shared" si="455"/>
        <v>0</v>
      </c>
      <c r="AG224" s="20">
        <f t="shared" si="455"/>
        <v>0</v>
      </c>
      <c r="AH224" s="20">
        <f t="shared" si="455"/>
        <v>0</v>
      </c>
      <c r="AI224" s="20">
        <f t="shared" si="455"/>
        <v>0</v>
      </c>
      <c r="AJ224" s="20">
        <f t="shared" si="455"/>
        <v>0</v>
      </c>
      <c r="AK224" s="20">
        <f t="shared" ref="AK224:BR224" si="456">SUM(AK226:AK234)</f>
        <v>0</v>
      </c>
      <c r="AL224" s="20">
        <f t="shared" si="456"/>
        <v>0</v>
      </c>
      <c r="AM224" s="20">
        <f t="shared" si="456"/>
        <v>0</v>
      </c>
      <c r="AN224" s="20">
        <f t="shared" si="456"/>
        <v>0</v>
      </c>
      <c r="AO224" s="20">
        <f t="shared" si="456"/>
        <v>0</v>
      </c>
      <c r="AP224" s="20">
        <f t="shared" si="456"/>
        <v>0</v>
      </c>
      <c r="AQ224" s="20">
        <f t="shared" si="456"/>
        <v>0</v>
      </c>
      <c r="AR224" s="20">
        <f t="shared" si="456"/>
        <v>0</v>
      </c>
      <c r="AS224" s="20">
        <f t="shared" si="456"/>
        <v>1</v>
      </c>
      <c r="AT224" s="20">
        <f t="shared" si="456"/>
        <v>1</v>
      </c>
      <c r="AU224" s="20">
        <f t="shared" si="456"/>
        <v>0</v>
      </c>
      <c r="AV224" s="20">
        <f t="shared" si="456"/>
        <v>0</v>
      </c>
      <c r="AW224" s="20">
        <f t="shared" si="456"/>
        <v>2</v>
      </c>
      <c r="AX224" s="20">
        <f t="shared" si="456"/>
        <v>2</v>
      </c>
      <c r="AY224" s="20">
        <f t="shared" si="456"/>
        <v>2</v>
      </c>
      <c r="AZ224" s="20">
        <f t="shared" si="456"/>
        <v>1.5</v>
      </c>
      <c r="BA224" s="20">
        <f t="shared" si="456"/>
        <v>0</v>
      </c>
      <c r="BB224" s="20">
        <f t="shared" si="456"/>
        <v>0</v>
      </c>
      <c r="BC224" s="20">
        <f t="shared" si="456"/>
        <v>17</v>
      </c>
      <c r="BD224" s="20">
        <f t="shared" si="456"/>
        <v>50.5</v>
      </c>
      <c r="BE224" s="20">
        <f t="shared" si="456"/>
        <v>17</v>
      </c>
      <c r="BF224" s="20">
        <f t="shared" si="456"/>
        <v>32.9</v>
      </c>
      <c r="BG224" s="20">
        <f t="shared" si="456"/>
        <v>6829299.7400000002</v>
      </c>
      <c r="BH224" s="20">
        <f t="shared" si="456"/>
        <v>5326846</v>
      </c>
      <c r="BI224" s="20">
        <f t="shared" si="456"/>
        <v>4220015</v>
      </c>
      <c r="BJ224" s="20">
        <f t="shared" si="456"/>
        <v>23.7</v>
      </c>
      <c r="BK224" s="20">
        <f t="shared" si="456"/>
        <v>23.3</v>
      </c>
      <c r="BL224" s="21">
        <f t="shared" si="456"/>
        <v>23.299999999999997</v>
      </c>
      <c r="BM224" s="113">
        <f t="shared" si="456"/>
        <v>23.9</v>
      </c>
      <c r="BN224" s="113">
        <f t="shared" si="456"/>
        <v>2</v>
      </c>
      <c r="BO224" s="113">
        <f t="shared" si="456"/>
        <v>5018854.62</v>
      </c>
      <c r="BP224" s="113">
        <f t="shared" si="456"/>
        <v>281379.45999999996</v>
      </c>
      <c r="BQ224" s="113">
        <f t="shared" si="456"/>
        <v>6900904.7721599992</v>
      </c>
      <c r="BR224" s="113">
        <f t="shared" si="456"/>
        <v>71605.032160000177</v>
      </c>
      <c r="BS224" s="114">
        <f t="shared" si="454"/>
        <v>17499.49309623431</v>
      </c>
      <c r="BT224" s="138">
        <v>34836.300000000003</v>
      </c>
      <c r="BU224" s="113">
        <v>100</v>
      </c>
      <c r="BV224" s="113">
        <f>SUM(BV226:BV234)</f>
        <v>27486.258999999998</v>
      </c>
      <c r="BW224" s="113">
        <f t="shared" si="427"/>
        <v>34836.300000000003</v>
      </c>
      <c r="BX224" s="138">
        <f>SUM(BX226:BX234)</f>
        <v>13008349</v>
      </c>
      <c r="BY224" s="121">
        <v>0.354047</v>
      </c>
      <c r="BZ224" s="115">
        <f>BZ226+BZ227+BZ228+BZ229+BZ230+BZ231+BZ232+BZ233+BZ234</f>
        <v>4605565</v>
      </c>
      <c r="CA224" s="103"/>
      <c r="CB224" s="103"/>
      <c r="CC224" s="103"/>
      <c r="CD224" s="103"/>
      <c r="CE224" s="103"/>
      <c r="CF224" s="103"/>
    </row>
    <row r="225" spans="1:84" s="22" customFormat="1" ht="19.5" hidden="1" customHeight="1">
      <c r="A225" s="16"/>
      <c r="B225" s="17"/>
      <c r="C225" s="47" t="s">
        <v>370</v>
      </c>
      <c r="D225" s="26" t="s">
        <v>370</v>
      </c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  <c r="AI225" s="20"/>
      <c r="AJ225" s="20"/>
      <c r="AK225" s="20"/>
      <c r="AL225" s="20"/>
      <c r="AM225" s="20"/>
      <c r="AN225" s="20"/>
      <c r="AO225" s="20"/>
      <c r="AP225" s="20"/>
      <c r="AQ225" s="20"/>
      <c r="AR225" s="20"/>
      <c r="AS225" s="20"/>
      <c r="AT225" s="20"/>
      <c r="AU225" s="20"/>
      <c r="AV225" s="20"/>
      <c r="AW225" s="20"/>
      <c r="AX225" s="20"/>
      <c r="AY225" s="20"/>
      <c r="AZ225" s="20"/>
      <c r="BA225" s="20"/>
      <c r="BB225" s="20"/>
      <c r="BC225" s="20"/>
      <c r="BD225" s="20"/>
      <c r="BE225" s="20"/>
      <c r="BF225" s="20"/>
      <c r="BG225" s="20"/>
      <c r="BH225" s="20"/>
      <c r="BI225" s="20"/>
      <c r="BJ225" s="37"/>
      <c r="BK225" s="37"/>
      <c r="BL225" s="31"/>
      <c r="BM225" s="125"/>
      <c r="BN225" s="131"/>
      <c r="BO225" s="127"/>
      <c r="BP225" s="131"/>
      <c r="BQ225" s="128">
        <f t="shared" ref="BQ225:BQ234" si="457">(BO225+BP225)*1.302</f>
        <v>0</v>
      </c>
      <c r="BR225" s="114">
        <f t="shared" ref="BR225:BR234" si="458">(BO225+BP225)*1.302-BG225</f>
        <v>0</v>
      </c>
      <c r="BS225" s="114" t="e">
        <f t="shared" si="454"/>
        <v>#DIV/0!</v>
      </c>
      <c r="BT225" s="138">
        <v>34836.300000000003</v>
      </c>
      <c r="BU225" s="113">
        <v>100</v>
      </c>
      <c r="BV225" s="129">
        <f t="shared" ref="BV225:BV250" si="459">ROUND((BD225*BT225*BU225/100*12)*1.302/1000,3)</f>
        <v>0</v>
      </c>
      <c r="BW225" s="113">
        <f t="shared" si="427"/>
        <v>34836.300000000003</v>
      </c>
      <c r="BX225" s="138"/>
      <c r="BY225" s="121">
        <v>0.354047</v>
      </c>
      <c r="BZ225" s="115"/>
      <c r="CA225" s="103"/>
      <c r="CB225" s="103"/>
      <c r="CC225" s="103"/>
      <c r="CD225" s="103"/>
      <c r="CE225" s="103"/>
      <c r="CF225" s="103"/>
    </row>
    <row r="226" spans="1:84" ht="20.100000000000001" customHeight="1">
      <c r="A226" s="23">
        <v>219</v>
      </c>
      <c r="B226" s="24">
        <v>81902</v>
      </c>
      <c r="C226" s="45" t="s">
        <v>371</v>
      </c>
      <c r="D226" s="26" t="s">
        <v>372</v>
      </c>
      <c r="E226" s="27">
        <v>1</v>
      </c>
      <c r="F226" s="27">
        <f t="shared" ref="F226:F234" si="460">E226*3</f>
        <v>3</v>
      </c>
      <c r="G226" s="27">
        <v>1</v>
      </c>
      <c r="H226" s="27">
        <v>2.25</v>
      </c>
      <c r="I226" s="27"/>
      <c r="J226" s="27">
        <f t="shared" ref="J226:J234" si="461">I226*3</f>
        <v>0</v>
      </c>
      <c r="K226" s="27"/>
      <c r="L226" s="27"/>
      <c r="M226" s="27">
        <v>1</v>
      </c>
      <c r="N226" s="27">
        <f t="shared" ref="N226:N234" si="462">M226*2</f>
        <v>2</v>
      </c>
      <c r="O226" s="27">
        <v>1</v>
      </c>
      <c r="P226" s="27">
        <v>0.75</v>
      </c>
      <c r="Q226" s="27"/>
      <c r="R226" s="27">
        <f t="shared" ref="R226:R234" si="463">Q226*1.5</f>
        <v>0</v>
      </c>
      <c r="S226" s="27"/>
      <c r="T226" s="27"/>
      <c r="U226" s="27"/>
      <c r="V226" s="27">
        <f t="shared" ref="V226:V234" si="464">U226*1</f>
        <v>0</v>
      </c>
      <c r="W226" s="27"/>
      <c r="X226" s="27"/>
      <c r="Y226" s="27">
        <v>1</v>
      </c>
      <c r="Z226" s="27">
        <f t="shared" ref="Z226:Z234" si="465">Y226*1</f>
        <v>1</v>
      </c>
      <c r="AA226" s="27">
        <v>1</v>
      </c>
      <c r="AB226" s="27">
        <v>0.5</v>
      </c>
      <c r="AC226" s="27"/>
      <c r="AD226" s="27">
        <f t="shared" ref="AD226:AD234" si="466">AC226*1</f>
        <v>0</v>
      </c>
      <c r="AE226" s="27"/>
      <c r="AF226" s="27"/>
      <c r="AG226" s="27"/>
      <c r="AH226" s="27">
        <f t="shared" ref="AH226:AH234" si="467">AG226*1</f>
        <v>0</v>
      </c>
      <c r="AI226" s="27"/>
      <c r="AJ226" s="27"/>
      <c r="AK226" s="27"/>
      <c r="AL226" s="27">
        <f t="shared" ref="AL226:AL234" si="468">AK226*1</f>
        <v>0</v>
      </c>
      <c r="AM226" s="27"/>
      <c r="AN226" s="27"/>
      <c r="AO226" s="27"/>
      <c r="AP226" s="27">
        <f t="shared" ref="AP226:AP234" si="469">AO226*1</f>
        <v>0</v>
      </c>
      <c r="AQ226" s="27"/>
      <c r="AR226" s="27"/>
      <c r="AS226" s="27"/>
      <c r="AT226" s="27">
        <f t="shared" ref="AT226:AT234" si="470">AS226*1</f>
        <v>0</v>
      </c>
      <c r="AU226" s="27"/>
      <c r="AV226" s="27"/>
      <c r="AW226" s="27"/>
      <c r="AX226" s="27">
        <f t="shared" ref="AX226:AX234" si="471">AW226*1</f>
        <v>0</v>
      </c>
      <c r="AY226" s="27"/>
      <c r="AZ226" s="27"/>
      <c r="BA226" s="27"/>
      <c r="BB226" s="27">
        <f t="shared" ref="BB226:BB234" si="472">BA226*0.75</f>
        <v>0</v>
      </c>
      <c r="BC226" s="27">
        <f t="shared" ref="BC226:BC234" si="473">E226+I226+M226+U226+AC226+AK226+AW226</f>
        <v>2</v>
      </c>
      <c r="BD226" s="27">
        <f t="shared" ref="BD226:BD234" si="474">F226+J226+N226+R226+V226+Z226+AD226+AH226+AL226+AP226+AT226+AX226+BB226</f>
        <v>6</v>
      </c>
      <c r="BE226" s="27">
        <f t="shared" ref="BE226:BE234" si="475">G226+K226+O226+W226+AE226+AM226+AY226</f>
        <v>2</v>
      </c>
      <c r="BF226" s="27">
        <f t="shared" ref="BF226:BF234" si="476">H226+L226+P226+T226+X226+AB226+AF226+AJ226+AN226+AR226+AV226+AZ226</f>
        <v>3.5</v>
      </c>
      <c r="BG226" s="27">
        <v>815038.49</v>
      </c>
      <c r="BH226" s="27">
        <v>700000</v>
      </c>
      <c r="BI226" s="27">
        <v>579218</v>
      </c>
      <c r="BJ226" s="29">
        <v>3.5</v>
      </c>
      <c r="BK226" s="29">
        <v>3.5</v>
      </c>
      <c r="BL226" s="29">
        <v>3.5</v>
      </c>
      <c r="BM226" s="116">
        <v>3.4</v>
      </c>
      <c r="BN226" s="131" t="s">
        <v>49</v>
      </c>
      <c r="BO226" s="127">
        <v>623498.11</v>
      </c>
      <c r="BP226" s="131"/>
      <c r="BQ226" s="128">
        <f t="shared" si="457"/>
        <v>811794.53922000004</v>
      </c>
      <c r="BR226" s="114">
        <f t="shared" si="458"/>
        <v>-3243.9507799999556</v>
      </c>
      <c r="BS226" s="114">
        <f t="shared" si="454"/>
        <v>15281.816421568627</v>
      </c>
      <c r="BT226" s="116">
        <v>34836.300000000003</v>
      </c>
      <c r="BU226" s="121">
        <v>100</v>
      </c>
      <c r="BV226" s="122">
        <f t="shared" si="459"/>
        <v>3265.694</v>
      </c>
      <c r="BW226" s="121">
        <f t="shared" si="427"/>
        <v>34836.300000000003</v>
      </c>
      <c r="BX226" s="120">
        <f t="shared" ref="BX226:BX234" si="477">ROUND((BM226*BT226*BU226/100*12)*1.302,0)</f>
        <v>1850560</v>
      </c>
      <c r="BY226" s="121">
        <v>0.354047</v>
      </c>
      <c r="BZ226" s="123">
        <f t="shared" ref="BZ226:BZ234" si="478">ROUND(BX226*BY226,0)</f>
        <v>655185</v>
      </c>
    </row>
    <row r="227" spans="1:84" ht="20.100000000000001" customHeight="1">
      <c r="A227" s="23">
        <v>220</v>
      </c>
      <c r="B227" s="24">
        <v>81904</v>
      </c>
      <c r="C227" s="45" t="s">
        <v>373</v>
      </c>
      <c r="D227" s="26" t="s">
        <v>374</v>
      </c>
      <c r="E227" s="27">
        <v>2</v>
      </c>
      <c r="F227" s="27">
        <f t="shared" si="460"/>
        <v>6</v>
      </c>
      <c r="G227" s="27">
        <v>2</v>
      </c>
      <c r="H227" s="27">
        <v>3.7</v>
      </c>
      <c r="I227" s="27"/>
      <c r="J227" s="27">
        <f t="shared" si="461"/>
        <v>0</v>
      </c>
      <c r="K227" s="27"/>
      <c r="L227" s="27"/>
      <c r="M227" s="27"/>
      <c r="N227" s="27">
        <f t="shared" si="462"/>
        <v>0</v>
      </c>
      <c r="O227" s="27"/>
      <c r="P227" s="27"/>
      <c r="Q227" s="27"/>
      <c r="R227" s="27">
        <f t="shared" si="463"/>
        <v>0</v>
      </c>
      <c r="S227" s="27"/>
      <c r="T227" s="27"/>
      <c r="U227" s="27"/>
      <c r="V227" s="27">
        <f t="shared" si="464"/>
        <v>0</v>
      </c>
      <c r="W227" s="27"/>
      <c r="X227" s="27"/>
      <c r="Y227" s="27"/>
      <c r="Z227" s="27">
        <f t="shared" si="465"/>
        <v>0</v>
      </c>
      <c r="AA227" s="27"/>
      <c r="AB227" s="27"/>
      <c r="AC227" s="27"/>
      <c r="AD227" s="27">
        <f t="shared" si="466"/>
        <v>0</v>
      </c>
      <c r="AE227" s="27"/>
      <c r="AF227" s="27"/>
      <c r="AG227" s="27"/>
      <c r="AH227" s="27">
        <f t="shared" si="467"/>
        <v>0</v>
      </c>
      <c r="AI227" s="27"/>
      <c r="AJ227" s="27"/>
      <c r="AK227" s="27"/>
      <c r="AL227" s="27">
        <f t="shared" si="468"/>
        <v>0</v>
      </c>
      <c r="AM227" s="27"/>
      <c r="AN227" s="27"/>
      <c r="AO227" s="27"/>
      <c r="AP227" s="27">
        <f t="shared" si="469"/>
        <v>0</v>
      </c>
      <c r="AQ227" s="27"/>
      <c r="AR227" s="27"/>
      <c r="AS227" s="27"/>
      <c r="AT227" s="27">
        <f t="shared" si="470"/>
        <v>0</v>
      </c>
      <c r="AU227" s="27"/>
      <c r="AV227" s="27"/>
      <c r="AW227" s="27"/>
      <c r="AX227" s="27">
        <f t="shared" si="471"/>
        <v>0</v>
      </c>
      <c r="AY227" s="27"/>
      <c r="AZ227" s="27"/>
      <c r="BA227" s="27"/>
      <c r="BB227" s="27">
        <f t="shared" si="472"/>
        <v>0</v>
      </c>
      <c r="BC227" s="27">
        <f t="shared" si="473"/>
        <v>2</v>
      </c>
      <c r="BD227" s="27">
        <f t="shared" si="474"/>
        <v>6</v>
      </c>
      <c r="BE227" s="27">
        <f t="shared" si="475"/>
        <v>2</v>
      </c>
      <c r="BF227" s="27">
        <f t="shared" si="476"/>
        <v>3.7</v>
      </c>
      <c r="BG227" s="27">
        <v>813856.56</v>
      </c>
      <c r="BH227" s="27">
        <v>749644</v>
      </c>
      <c r="BI227" s="27">
        <v>330982</v>
      </c>
      <c r="BJ227" s="29">
        <v>2.2999999999999998</v>
      </c>
      <c r="BK227" s="29">
        <v>2.1</v>
      </c>
      <c r="BL227" s="29">
        <v>2.1</v>
      </c>
      <c r="BM227" s="116">
        <v>2.1</v>
      </c>
      <c r="BN227" s="127">
        <v>0.5</v>
      </c>
      <c r="BO227" s="127">
        <v>633640</v>
      </c>
      <c r="BP227" s="127">
        <v>40772</v>
      </c>
      <c r="BQ227" s="128">
        <f t="shared" si="457"/>
        <v>878084.424</v>
      </c>
      <c r="BR227" s="114">
        <f t="shared" si="458"/>
        <v>64227.863999999943</v>
      </c>
      <c r="BS227" s="114">
        <f t="shared" si="454"/>
        <v>25144.444444444442</v>
      </c>
      <c r="BT227" s="116">
        <v>34836.300000000003</v>
      </c>
      <c r="BU227" s="121">
        <v>100</v>
      </c>
      <c r="BV227" s="122">
        <f t="shared" si="459"/>
        <v>3265.694</v>
      </c>
      <c r="BW227" s="121">
        <f t="shared" si="427"/>
        <v>34836.300000000003</v>
      </c>
      <c r="BX227" s="120">
        <f t="shared" si="477"/>
        <v>1142993</v>
      </c>
      <c r="BY227" s="121">
        <v>0.354047</v>
      </c>
      <c r="BZ227" s="123">
        <f t="shared" si="478"/>
        <v>404673</v>
      </c>
    </row>
    <row r="228" spans="1:84" ht="20.100000000000001" customHeight="1">
      <c r="A228" s="23">
        <v>221</v>
      </c>
      <c r="B228" s="24">
        <v>81905</v>
      </c>
      <c r="C228" s="45" t="s">
        <v>375</v>
      </c>
      <c r="D228" s="26" t="s">
        <v>376</v>
      </c>
      <c r="E228" s="27">
        <v>2</v>
      </c>
      <c r="F228" s="27">
        <f t="shared" si="460"/>
        <v>6</v>
      </c>
      <c r="G228" s="27">
        <v>2</v>
      </c>
      <c r="H228" s="27">
        <v>3</v>
      </c>
      <c r="I228" s="27"/>
      <c r="J228" s="27">
        <f t="shared" si="461"/>
        <v>0</v>
      </c>
      <c r="K228" s="27"/>
      <c r="L228" s="27"/>
      <c r="M228" s="27"/>
      <c r="N228" s="27">
        <f t="shared" si="462"/>
        <v>0</v>
      </c>
      <c r="O228" s="27"/>
      <c r="P228" s="27"/>
      <c r="Q228" s="27"/>
      <c r="R228" s="27">
        <f t="shared" si="463"/>
        <v>0</v>
      </c>
      <c r="S228" s="27"/>
      <c r="T228" s="27"/>
      <c r="U228" s="27"/>
      <c r="V228" s="27">
        <f t="shared" si="464"/>
        <v>0</v>
      </c>
      <c r="W228" s="27"/>
      <c r="X228" s="27"/>
      <c r="Y228" s="27">
        <v>1</v>
      </c>
      <c r="Z228" s="27">
        <f t="shared" si="465"/>
        <v>1</v>
      </c>
      <c r="AA228" s="27">
        <v>1</v>
      </c>
      <c r="AB228" s="27">
        <v>1</v>
      </c>
      <c r="AC228" s="27"/>
      <c r="AD228" s="27">
        <f t="shared" si="466"/>
        <v>0</v>
      </c>
      <c r="AE228" s="27"/>
      <c r="AF228" s="27"/>
      <c r="AG228" s="27"/>
      <c r="AH228" s="27">
        <f t="shared" si="467"/>
        <v>0</v>
      </c>
      <c r="AI228" s="27"/>
      <c r="AJ228" s="27"/>
      <c r="AK228" s="27"/>
      <c r="AL228" s="27">
        <f t="shared" si="468"/>
        <v>0</v>
      </c>
      <c r="AM228" s="27"/>
      <c r="AN228" s="27"/>
      <c r="AO228" s="27"/>
      <c r="AP228" s="27">
        <f t="shared" si="469"/>
        <v>0</v>
      </c>
      <c r="AQ228" s="27"/>
      <c r="AR228" s="27"/>
      <c r="AS228" s="27">
        <v>1</v>
      </c>
      <c r="AT228" s="27">
        <f t="shared" si="470"/>
        <v>1</v>
      </c>
      <c r="AU228" s="27"/>
      <c r="AV228" s="27"/>
      <c r="AW228" s="27"/>
      <c r="AX228" s="27">
        <f t="shared" si="471"/>
        <v>0</v>
      </c>
      <c r="AY228" s="27"/>
      <c r="AZ228" s="27"/>
      <c r="BA228" s="27"/>
      <c r="BB228" s="27">
        <f t="shared" si="472"/>
        <v>0</v>
      </c>
      <c r="BC228" s="27">
        <f t="shared" si="473"/>
        <v>2</v>
      </c>
      <c r="BD228" s="27">
        <f t="shared" si="474"/>
        <v>8</v>
      </c>
      <c r="BE228" s="27">
        <f t="shared" si="475"/>
        <v>2</v>
      </c>
      <c r="BF228" s="27">
        <f t="shared" si="476"/>
        <v>4</v>
      </c>
      <c r="BG228" s="27">
        <v>844262.92</v>
      </c>
      <c r="BH228" s="27">
        <v>420000</v>
      </c>
      <c r="BI228" s="27">
        <v>529570</v>
      </c>
      <c r="BJ228" s="29">
        <v>3.2</v>
      </c>
      <c r="BK228" s="29">
        <v>2.5</v>
      </c>
      <c r="BL228" s="29">
        <v>2.4</v>
      </c>
      <c r="BM228" s="116">
        <v>2.7</v>
      </c>
      <c r="BN228" s="127">
        <v>0.2</v>
      </c>
      <c r="BO228" s="127">
        <v>629414</v>
      </c>
      <c r="BP228" s="127">
        <v>38116</v>
      </c>
      <c r="BQ228" s="128">
        <f t="shared" si="457"/>
        <v>869124.06</v>
      </c>
      <c r="BR228" s="114">
        <f t="shared" si="458"/>
        <v>24861.140000000014</v>
      </c>
      <c r="BS228" s="114">
        <f t="shared" si="454"/>
        <v>19426.358024691359</v>
      </c>
      <c r="BT228" s="116">
        <v>34836.300000000003</v>
      </c>
      <c r="BU228" s="121">
        <v>100</v>
      </c>
      <c r="BV228" s="122">
        <f t="shared" si="459"/>
        <v>4354.259</v>
      </c>
      <c r="BW228" s="121">
        <f t="shared" si="427"/>
        <v>34836.300000000003</v>
      </c>
      <c r="BX228" s="120">
        <f t="shared" si="477"/>
        <v>1469562</v>
      </c>
      <c r="BY228" s="121">
        <v>0.354047</v>
      </c>
      <c r="BZ228" s="123">
        <f t="shared" si="478"/>
        <v>520294</v>
      </c>
    </row>
    <row r="229" spans="1:84" ht="20.100000000000001" customHeight="1">
      <c r="A229" s="23">
        <v>222</v>
      </c>
      <c r="B229" s="24">
        <v>81906</v>
      </c>
      <c r="C229" s="45" t="s">
        <v>377</v>
      </c>
      <c r="D229" s="26" t="s">
        <v>378</v>
      </c>
      <c r="E229" s="27">
        <v>1</v>
      </c>
      <c r="F229" s="27">
        <f t="shared" si="460"/>
        <v>3</v>
      </c>
      <c r="G229" s="27">
        <v>1</v>
      </c>
      <c r="H229" s="27">
        <v>1.7</v>
      </c>
      <c r="I229" s="27"/>
      <c r="J229" s="27">
        <f t="shared" si="461"/>
        <v>0</v>
      </c>
      <c r="K229" s="27"/>
      <c r="L229" s="27"/>
      <c r="M229" s="27">
        <v>1</v>
      </c>
      <c r="N229" s="27">
        <f t="shared" si="462"/>
        <v>2</v>
      </c>
      <c r="O229" s="27">
        <v>1</v>
      </c>
      <c r="P229" s="27">
        <v>1.7</v>
      </c>
      <c r="Q229" s="27"/>
      <c r="R229" s="27">
        <f t="shared" si="463"/>
        <v>0</v>
      </c>
      <c r="S229" s="27"/>
      <c r="T229" s="27"/>
      <c r="U229" s="27"/>
      <c r="V229" s="27">
        <f t="shared" si="464"/>
        <v>0</v>
      </c>
      <c r="W229" s="27"/>
      <c r="X229" s="27"/>
      <c r="Y229" s="27"/>
      <c r="Z229" s="27">
        <f t="shared" si="465"/>
        <v>0</v>
      </c>
      <c r="AA229" s="27"/>
      <c r="AB229" s="27"/>
      <c r="AC229" s="27"/>
      <c r="AD229" s="27">
        <f t="shared" si="466"/>
        <v>0</v>
      </c>
      <c r="AE229" s="27"/>
      <c r="AF229" s="27"/>
      <c r="AG229" s="27"/>
      <c r="AH229" s="27">
        <f t="shared" si="467"/>
        <v>0</v>
      </c>
      <c r="AI229" s="27"/>
      <c r="AJ229" s="27"/>
      <c r="AK229" s="27"/>
      <c r="AL229" s="27">
        <f t="shared" si="468"/>
        <v>0</v>
      </c>
      <c r="AM229" s="27"/>
      <c r="AN229" s="27"/>
      <c r="AO229" s="27"/>
      <c r="AP229" s="27">
        <f t="shared" si="469"/>
        <v>0</v>
      </c>
      <c r="AQ229" s="27"/>
      <c r="AR229" s="27"/>
      <c r="AS229" s="27"/>
      <c r="AT229" s="27">
        <f t="shared" si="470"/>
        <v>0</v>
      </c>
      <c r="AU229" s="27"/>
      <c r="AV229" s="27"/>
      <c r="AW229" s="27"/>
      <c r="AX229" s="27">
        <f t="shared" si="471"/>
        <v>0</v>
      </c>
      <c r="AY229" s="27"/>
      <c r="AZ229" s="27"/>
      <c r="BA229" s="27"/>
      <c r="BB229" s="27">
        <f t="shared" si="472"/>
        <v>0</v>
      </c>
      <c r="BC229" s="27">
        <f t="shared" si="473"/>
        <v>2</v>
      </c>
      <c r="BD229" s="27">
        <f t="shared" si="474"/>
        <v>5</v>
      </c>
      <c r="BE229" s="27">
        <f t="shared" si="475"/>
        <v>2</v>
      </c>
      <c r="BF229" s="27">
        <f t="shared" si="476"/>
        <v>3.4</v>
      </c>
      <c r="BG229" s="27">
        <v>848634.8</v>
      </c>
      <c r="BH229" s="27">
        <v>535500</v>
      </c>
      <c r="BI229" s="27">
        <v>413727</v>
      </c>
      <c r="BJ229" s="29">
        <v>2.5</v>
      </c>
      <c r="BK229" s="29">
        <v>2.5</v>
      </c>
      <c r="BL229" s="29">
        <v>2.5</v>
      </c>
      <c r="BM229" s="116">
        <v>2.8</v>
      </c>
      <c r="BN229" s="127">
        <v>0.5</v>
      </c>
      <c r="BO229" s="127">
        <v>557547</v>
      </c>
      <c r="BP229" s="127">
        <v>94958</v>
      </c>
      <c r="BQ229" s="128">
        <f t="shared" si="457"/>
        <v>849561.51</v>
      </c>
      <c r="BR229" s="114">
        <f t="shared" si="458"/>
        <v>926.70999999996275</v>
      </c>
      <c r="BS229" s="114">
        <f t="shared" si="454"/>
        <v>16593.660714285714</v>
      </c>
      <c r="BT229" s="116">
        <v>34836.300000000003</v>
      </c>
      <c r="BU229" s="121">
        <v>100</v>
      </c>
      <c r="BV229" s="122">
        <f t="shared" si="459"/>
        <v>2721.4119999999998</v>
      </c>
      <c r="BW229" s="121">
        <f t="shared" si="427"/>
        <v>34836.300000000003</v>
      </c>
      <c r="BX229" s="120">
        <f t="shared" si="477"/>
        <v>1523991</v>
      </c>
      <c r="BY229" s="121">
        <v>0.354047</v>
      </c>
      <c r="BZ229" s="123">
        <f t="shared" si="478"/>
        <v>539564</v>
      </c>
    </row>
    <row r="230" spans="1:84" ht="20.100000000000001" customHeight="1">
      <c r="A230" s="23">
        <v>223</v>
      </c>
      <c r="B230" s="24">
        <v>81907</v>
      </c>
      <c r="C230" s="45" t="s">
        <v>379</v>
      </c>
      <c r="D230" s="26" t="s">
        <v>380</v>
      </c>
      <c r="E230" s="27">
        <v>1</v>
      </c>
      <c r="F230" s="27">
        <f t="shared" si="460"/>
        <v>3</v>
      </c>
      <c r="G230" s="27">
        <v>1</v>
      </c>
      <c r="H230" s="27">
        <v>1.5</v>
      </c>
      <c r="I230" s="27"/>
      <c r="J230" s="27">
        <f t="shared" si="461"/>
        <v>0</v>
      </c>
      <c r="K230" s="27"/>
      <c r="L230" s="27"/>
      <c r="M230" s="27"/>
      <c r="N230" s="27">
        <f t="shared" si="462"/>
        <v>0</v>
      </c>
      <c r="O230" s="27"/>
      <c r="P230" s="27"/>
      <c r="Q230" s="27"/>
      <c r="R230" s="27">
        <f t="shared" si="463"/>
        <v>0</v>
      </c>
      <c r="S230" s="27"/>
      <c r="T230" s="27"/>
      <c r="U230" s="27"/>
      <c r="V230" s="27">
        <f t="shared" si="464"/>
        <v>0</v>
      </c>
      <c r="W230" s="27"/>
      <c r="X230" s="27"/>
      <c r="Y230" s="27"/>
      <c r="Z230" s="27">
        <f t="shared" si="465"/>
        <v>0</v>
      </c>
      <c r="AA230" s="27"/>
      <c r="AB230" s="27"/>
      <c r="AC230" s="27"/>
      <c r="AD230" s="27">
        <f t="shared" si="466"/>
        <v>0</v>
      </c>
      <c r="AE230" s="27"/>
      <c r="AF230" s="27"/>
      <c r="AG230" s="27"/>
      <c r="AH230" s="27">
        <f t="shared" si="467"/>
        <v>0</v>
      </c>
      <c r="AI230" s="27"/>
      <c r="AJ230" s="27"/>
      <c r="AK230" s="27"/>
      <c r="AL230" s="27">
        <f t="shared" si="468"/>
        <v>0</v>
      </c>
      <c r="AM230" s="27"/>
      <c r="AN230" s="27"/>
      <c r="AO230" s="27"/>
      <c r="AP230" s="27">
        <f t="shared" si="469"/>
        <v>0</v>
      </c>
      <c r="AQ230" s="27"/>
      <c r="AR230" s="27"/>
      <c r="AS230" s="27"/>
      <c r="AT230" s="27">
        <f t="shared" si="470"/>
        <v>0</v>
      </c>
      <c r="AU230" s="27"/>
      <c r="AV230" s="27"/>
      <c r="AW230" s="27"/>
      <c r="AX230" s="27">
        <f t="shared" si="471"/>
        <v>0</v>
      </c>
      <c r="AY230" s="27"/>
      <c r="AZ230" s="27"/>
      <c r="BA230" s="27"/>
      <c r="BB230" s="27">
        <f t="shared" si="472"/>
        <v>0</v>
      </c>
      <c r="BC230" s="27">
        <f t="shared" si="473"/>
        <v>1</v>
      </c>
      <c r="BD230" s="27">
        <f t="shared" si="474"/>
        <v>3</v>
      </c>
      <c r="BE230" s="27">
        <f t="shared" si="475"/>
        <v>1</v>
      </c>
      <c r="BF230" s="27">
        <f t="shared" si="476"/>
        <v>1.5</v>
      </c>
      <c r="BG230" s="27">
        <v>330432.75</v>
      </c>
      <c r="BH230" s="27">
        <v>280000</v>
      </c>
      <c r="BI230" s="27">
        <v>248236</v>
      </c>
      <c r="BJ230" s="29">
        <v>1.4</v>
      </c>
      <c r="BK230" s="29">
        <v>1.5</v>
      </c>
      <c r="BL230" s="29">
        <v>1.5</v>
      </c>
      <c r="BM230" s="116">
        <v>1.3</v>
      </c>
      <c r="BN230" s="131" t="s">
        <v>49</v>
      </c>
      <c r="BO230" s="127">
        <v>255529.46</v>
      </c>
      <c r="BP230" s="131"/>
      <c r="BQ230" s="128">
        <f t="shared" si="457"/>
        <v>332699.35691999999</v>
      </c>
      <c r="BR230" s="114">
        <f t="shared" si="458"/>
        <v>2266.6069199999911</v>
      </c>
      <c r="BS230" s="114">
        <f t="shared" si="454"/>
        <v>16380.09358974359</v>
      </c>
      <c r="BT230" s="116">
        <v>34836.300000000003</v>
      </c>
      <c r="BU230" s="121">
        <v>100</v>
      </c>
      <c r="BV230" s="122">
        <f t="shared" si="459"/>
        <v>1632.847</v>
      </c>
      <c r="BW230" s="121">
        <f t="shared" si="427"/>
        <v>34836.300000000003</v>
      </c>
      <c r="BX230" s="120">
        <f t="shared" si="477"/>
        <v>707567</v>
      </c>
      <c r="BY230" s="121">
        <v>0.354047</v>
      </c>
      <c r="BZ230" s="123">
        <f t="shared" si="478"/>
        <v>250512</v>
      </c>
    </row>
    <row r="231" spans="1:84" ht="20.100000000000001" customHeight="1">
      <c r="A231" s="23">
        <v>224</v>
      </c>
      <c r="B231" s="24">
        <v>81908</v>
      </c>
      <c r="C231" s="45" t="s">
        <v>381</v>
      </c>
      <c r="D231" s="26" t="s">
        <v>382</v>
      </c>
      <c r="E231" s="27"/>
      <c r="F231" s="27">
        <f t="shared" si="460"/>
        <v>0</v>
      </c>
      <c r="G231" s="27"/>
      <c r="H231" s="27"/>
      <c r="I231" s="27">
        <v>1</v>
      </c>
      <c r="J231" s="27">
        <f t="shared" si="461"/>
        <v>3</v>
      </c>
      <c r="K231" s="27">
        <v>1</v>
      </c>
      <c r="L231" s="27">
        <v>3.9</v>
      </c>
      <c r="M231" s="27"/>
      <c r="N231" s="27">
        <f t="shared" si="462"/>
        <v>0</v>
      </c>
      <c r="O231" s="27"/>
      <c r="P231" s="27"/>
      <c r="Q231" s="27"/>
      <c r="R231" s="27">
        <f t="shared" si="463"/>
        <v>0</v>
      </c>
      <c r="S231" s="27"/>
      <c r="T231" s="27"/>
      <c r="U231" s="27"/>
      <c r="V231" s="27">
        <f t="shared" si="464"/>
        <v>0</v>
      </c>
      <c r="W231" s="27"/>
      <c r="X231" s="27"/>
      <c r="Y231" s="27"/>
      <c r="Z231" s="27">
        <f t="shared" si="465"/>
        <v>0</v>
      </c>
      <c r="AA231" s="27"/>
      <c r="AB231" s="27"/>
      <c r="AC231" s="27"/>
      <c r="AD231" s="27">
        <f t="shared" si="466"/>
        <v>0</v>
      </c>
      <c r="AE231" s="27"/>
      <c r="AF231" s="27"/>
      <c r="AG231" s="27"/>
      <c r="AH231" s="27">
        <f t="shared" si="467"/>
        <v>0</v>
      </c>
      <c r="AI231" s="27"/>
      <c r="AJ231" s="27"/>
      <c r="AK231" s="27"/>
      <c r="AL231" s="27">
        <f t="shared" si="468"/>
        <v>0</v>
      </c>
      <c r="AM231" s="27"/>
      <c r="AN231" s="27"/>
      <c r="AO231" s="27"/>
      <c r="AP231" s="27">
        <f t="shared" si="469"/>
        <v>0</v>
      </c>
      <c r="AQ231" s="27"/>
      <c r="AR231" s="27"/>
      <c r="AS231" s="27"/>
      <c r="AT231" s="27">
        <f t="shared" si="470"/>
        <v>0</v>
      </c>
      <c r="AU231" s="27"/>
      <c r="AV231" s="27"/>
      <c r="AW231" s="27">
        <v>2</v>
      </c>
      <c r="AX231" s="27">
        <f t="shared" si="471"/>
        <v>2</v>
      </c>
      <c r="AY231" s="27">
        <v>2</v>
      </c>
      <c r="AZ231" s="27">
        <v>1.5</v>
      </c>
      <c r="BA231" s="27"/>
      <c r="BB231" s="27">
        <f t="shared" si="472"/>
        <v>0</v>
      </c>
      <c r="BC231" s="27">
        <f t="shared" si="473"/>
        <v>3</v>
      </c>
      <c r="BD231" s="27">
        <f t="shared" si="474"/>
        <v>5</v>
      </c>
      <c r="BE231" s="27">
        <f t="shared" si="475"/>
        <v>3</v>
      </c>
      <c r="BF231" s="27">
        <f t="shared" si="476"/>
        <v>5.4</v>
      </c>
      <c r="BG231" s="27">
        <v>1298176.71</v>
      </c>
      <c r="BH231" s="27">
        <v>994702</v>
      </c>
      <c r="BI231" s="27">
        <v>728159</v>
      </c>
      <c r="BJ231" s="29">
        <v>4.3</v>
      </c>
      <c r="BK231" s="29">
        <v>4.4000000000000004</v>
      </c>
      <c r="BL231" s="29">
        <v>4.4000000000000004</v>
      </c>
      <c r="BM231" s="116">
        <v>4.5</v>
      </c>
      <c r="BN231" s="127">
        <v>0.5</v>
      </c>
      <c r="BO231" s="127">
        <v>936984.05</v>
      </c>
      <c r="BP231" s="127">
        <v>60109.46</v>
      </c>
      <c r="BQ231" s="128">
        <f t="shared" si="457"/>
        <v>1298215.7500200002</v>
      </c>
      <c r="BR231" s="114">
        <f t="shared" si="458"/>
        <v>39.040020000189543</v>
      </c>
      <c r="BS231" s="114">
        <f t="shared" si="454"/>
        <v>17351.556481481482</v>
      </c>
      <c r="BT231" s="116">
        <v>34836.300000000003</v>
      </c>
      <c r="BU231" s="121">
        <v>100</v>
      </c>
      <c r="BV231" s="122">
        <f t="shared" si="459"/>
        <v>2721.4119999999998</v>
      </c>
      <c r="BW231" s="121">
        <f t="shared" si="427"/>
        <v>34836.300000000003</v>
      </c>
      <c r="BX231" s="120">
        <f t="shared" si="477"/>
        <v>2449271</v>
      </c>
      <c r="BY231" s="121">
        <v>0.354047</v>
      </c>
      <c r="BZ231" s="123">
        <f t="shared" si="478"/>
        <v>867157</v>
      </c>
    </row>
    <row r="232" spans="1:84" ht="20.100000000000001" customHeight="1">
      <c r="A232" s="23">
        <v>225</v>
      </c>
      <c r="B232" s="24">
        <v>81909</v>
      </c>
      <c r="C232" s="45" t="s">
        <v>383</v>
      </c>
      <c r="D232" s="26" t="s">
        <v>384</v>
      </c>
      <c r="E232" s="27">
        <v>1</v>
      </c>
      <c r="F232" s="27">
        <f t="shared" si="460"/>
        <v>3</v>
      </c>
      <c r="G232" s="27">
        <v>1</v>
      </c>
      <c r="H232" s="27">
        <v>1.5</v>
      </c>
      <c r="I232" s="27">
        <v>1</v>
      </c>
      <c r="J232" s="27">
        <f t="shared" si="461"/>
        <v>3</v>
      </c>
      <c r="K232" s="27">
        <v>1</v>
      </c>
      <c r="L232" s="27">
        <v>1.5</v>
      </c>
      <c r="M232" s="27"/>
      <c r="N232" s="27">
        <f t="shared" si="462"/>
        <v>0</v>
      </c>
      <c r="O232" s="27"/>
      <c r="P232" s="27"/>
      <c r="Q232" s="27"/>
      <c r="R232" s="27">
        <f t="shared" si="463"/>
        <v>0</v>
      </c>
      <c r="S232" s="27"/>
      <c r="T232" s="27"/>
      <c r="U232" s="27"/>
      <c r="V232" s="27">
        <f t="shared" si="464"/>
        <v>0</v>
      </c>
      <c r="W232" s="27"/>
      <c r="X232" s="27"/>
      <c r="Y232" s="27"/>
      <c r="Z232" s="27">
        <f t="shared" si="465"/>
        <v>0</v>
      </c>
      <c r="AA232" s="27"/>
      <c r="AB232" s="27"/>
      <c r="AC232" s="27"/>
      <c r="AD232" s="27">
        <f t="shared" si="466"/>
        <v>0</v>
      </c>
      <c r="AE232" s="27"/>
      <c r="AF232" s="27"/>
      <c r="AG232" s="27"/>
      <c r="AH232" s="27">
        <f t="shared" si="467"/>
        <v>0</v>
      </c>
      <c r="AI232" s="27"/>
      <c r="AJ232" s="27"/>
      <c r="AK232" s="27"/>
      <c r="AL232" s="27">
        <f t="shared" si="468"/>
        <v>0</v>
      </c>
      <c r="AM232" s="27"/>
      <c r="AN232" s="27"/>
      <c r="AO232" s="27"/>
      <c r="AP232" s="27">
        <f t="shared" si="469"/>
        <v>0</v>
      </c>
      <c r="AQ232" s="27"/>
      <c r="AR232" s="27"/>
      <c r="AS232" s="27"/>
      <c r="AT232" s="27">
        <f t="shared" si="470"/>
        <v>0</v>
      </c>
      <c r="AU232" s="27"/>
      <c r="AV232" s="27"/>
      <c r="AW232" s="27"/>
      <c r="AX232" s="27">
        <f t="shared" si="471"/>
        <v>0</v>
      </c>
      <c r="AY232" s="27"/>
      <c r="AZ232" s="27"/>
      <c r="BA232" s="27"/>
      <c r="BB232" s="27">
        <f t="shared" si="472"/>
        <v>0</v>
      </c>
      <c r="BC232" s="27">
        <f t="shared" si="473"/>
        <v>2</v>
      </c>
      <c r="BD232" s="27">
        <f t="shared" si="474"/>
        <v>6</v>
      </c>
      <c r="BE232" s="27">
        <f t="shared" si="475"/>
        <v>2</v>
      </c>
      <c r="BF232" s="27">
        <f t="shared" si="476"/>
        <v>3</v>
      </c>
      <c r="BG232" s="27">
        <v>444404.61</v>
      </c>
      <c r="BH232" s="27">
        <v>519000</v>
      </c>
      <c r="BI232" s="27">
        <v>413727</v>
      </c>
      <c r="BJ232" s="29">
        <v>1.2</v>
      </c>
      <c r="BK232" s="29">
        <v>1.3</v>
      </c>
      <c r="BL232" s="29">
        <v>1.3</v>
      </c>
      <c r="BM232" s="116">
        <v>1.5</v>
      </c>
      <c r="BN232" s="131" t="s">
        <v>49</v>
      </c>
      <c r="BO232" s="127">
        <v>339254</v>
      </c>
      <c r="BP232" s="131"/>
      <c r="BQ232" s="128">
        <f t="shared" si="457"/>
        <v>441708.70800000004</v>
      </c>
      <c r="BR232" s="114">
        <f t="shared" si="458"/>
        <v>-2695.9019999999437</v>
      </c>
      <c r="BS232" s="114">
        <f t="shared" si="454"/>
        <v>18847.444444444445</v>
      </c>
      <c r="BT232" s="116">
        <v>34836.300000000003</v>
      </c>
      <c r="BU232" s="121">
        <v>100</v>
      </c>
      <c r="BV232" s="122">
        <f t="shared" si="459"/>
        <v>3265.694</v>
      </c>
      <c r="BW232" s="121">
        <f t="shared" si="427"/>
        <v>34836.300000000003</v>
      </c>
      <c r="BX232" s="120">
        <f t="shared" si="477"/>
        <v>816424</v>
      </c>
      <c r="BY232" s="121">
        <v>0.354047</v>
      </c>
      <c r="BZ232" s="123">
        <f t="shared" si="478"/>
        <v>289052</v>
      </c>
    </row>
    <row r="233" spans="1:84" ht="20.100000000000001" customHeight="1">
      <c r="A233" s="23">
        <v>226</v>
      </c>
      <c r="B233" s="24">
        <v>81910</v>
      </c>
      <c r="C233" s="45" t="s">
        <v>385</v>
      </c>
      <c r="D233" s="26" t="s">
        <v>386</v>
      </c>
      <c r="E233" s="27">
        <v>2</v>
      </c>
      <c r="F233" s="27">
        <f t="shared" si="460"/>
        <v>6</v>
      </c>
      <c r="G233" s="27">
        <v>2</v>
      </c>
      <c r="H233" s="27">
        <v>4</v>
      </c>
      <c r="I233" s="27"/>
      <c r="J233" s="27">
        <f t="shared" si="461"/>
        <v>0</v>
      </c>
      <c r="K233" s="27"/>
      <c r="L233" s="27"/>
      <c r="M233" s="27"/>
      <c r="N233" s="27">
        <f t="shared" si="462"/>
        <v>0</v>
      </c>
      <c r="O233" s="27"/>
      <c r="P233" s="27"/>
      <c r="Q233" s="27"/>
      <c r="R233" s="27">
        <f t="shared" si="463"/>
        <v>0</v>
      </c>
      <c r="S233" s="27"/>
      <c r="T233" s="27"/>
      <c r="U233" s="27"/>
      <c r="V233" s="27">
        <f t="shared" si="464"/>
        <v>0</v>
      </c>
      <c r="W233" s="27"/>
      <c r="X233" s="27"/>
      <c r="Y233" s="27">
        <v>1</v>
      </c>
      <c r="Z233" s="27">
        <f t="shared" si="465"/>
        <v>1</v>
      </c>
      <c r="AA233" s="27">
        <v>1</v>
      </c>
      <c r="AB233" s="27">
        <v>0.4</v>
      </c>
      <c r="AC233" s="27"/>
      <c r="AD233" s="27">
        <f t="shared" si="466"/>
        <v>0</v>
      </c>
      <c r="AE233" s="27"/>
      <c r="AF233" s="27"/>
      <c r="AG233" s="27"/>
      <c r="AH233" s="27">
        <f t="shared" si="467"/>
        <v>0</v>
      </c>
      <c r="AI233" s="27"/>
      <c r="AJ233" s="27"/>
      <c r="AK233" s="27"/>
      <c r="AL233" s="27">
        <f t="shared" si="468"/>
        <v>0</v>
      </c>
      <c r="AM233" s="27"/>
      <c r="AN233" s="27"/>
      <c r="AO233" s="27"/>
      <c r="AP233" s="27">
        <f t="shared" si="469"/>
        <v>0</v>
      </c>
      <c r="AQ233" s="27"/>
      <c r="AR233" s="27"/>
      <c r="AS233" s="27"/>
      <c r="AT233" s="27">
        <f t="shared" si="470"/>
        <v>0</v>
      </c>
      <c r="AU233" s="27"/>
      <c r="AV233" s="27"/>
      <c r="AW233" s="27"/>
      <c r="AX233" s="27">
        <f t="shared" si="471"/>
        <v>0</v>
      </c>
      <c r="AY233" s="27"/>
      <c r="AZ233" s="27"/>
      <c r="BA233" s="27"/>
      <c r="BB233" s="27">
        <f t="shared" si="472"/>
        <v>0</v>
      </c>
      <c r="BC233" s="27">
        <f t="shared" si="473"/>
        <v>2</v>
      </c>
      <c r="BD233" s="27">
        <f t="shared" si="474"/>
        <v>7</v>
      </c>
      <c r="BE233" s="27">
        <f t="shared" si="475"/>
        <v>2</v>
      </c>
      <c r="BF233" s="27">
        <f t="shared" si="476"/>
        <v>4.4000000000000004</v>
      </c>
      <c r="BG233" s="27">
        <v>982771.89</v>
      </c>
      <c r="BH233" s="27">
        <v>737000</v>
      </c>
      <c r="BI233" s="27">
        <v>612316</v>
      </c>
      <c r="BJ233" s="29">
        <v>3.1</v>
      </c>
      <c r="BK233" s="29">
        <v>3.3</v>
      </c>
      <c r="BL233" s="29">
        <v>3.4</v>
      </c>
      <c r="BM233" s="116">
        <v>3.4</v>
      </c>
      <c r="BN233" s="131" t="s">
        <v>49</v>
      </c>
      <c r="BO233" s="127">
        <v>718203</v>
      </c>
      <c r="BP233" s="131"/>
      <c r="BQ233" s="128">
        <f t="shared" si="457"/>
        <v>935100.30599999998</v>
      </c>
      <c r="BR233" s="114">
        <f t="shared" si="458"/>
        <v>-47671.584000000032</v>
      </c>
      <c r="BS233" s="114">
        <f t="shared" si="454"/>
        <v>17603.014705882353</v>
      </c>
      <c r="BT233" s="116">
        <v>34836.300000000003</v>
      </c>
      <c r="BU233" s="121">
        <v>100</v>
      </c>
      <c r="BV233" s="122">
        <f t="shared" si="459"/>
        <v>3809.9760000000001</v>
      </c>
      <c r="BW233" s="121">
        <f t="shared" si="427"/>
        <v>34836.300000000003</v>
      </c>
      <c r="BX233" s="120">
        <f t="shared" si="477"/>
        <v>1850560</v>
      </c>
      <c r="BY233" s="121">
        <v>0.354047</v>
      </c>
      <c r="BZ233" s="123">
        <f t="shared" si="478"/>
        <v>655185</v>
      </c>
    </row>
    <row r="234" spans="1:84" ht="20.100000000000001" customHeight="1">
      <c r="A234" s="23">
        <v>227</v>
      </c>
      <c r="B234" s="36">
        <v>81911</v>
      </c>
      <c r="C234" s="45" t="s">
        <v>387</v>
      </c>
      <c r="D234" s="26" t="s">
        <v>388</v>
      </c>
      <c r="E234" s="27">
        <v>1</v>
      </c>
      <c r="F234" s="27">
        <f t="shared" si="460"/>
        <v>3</v>
      </c>
      <c r="G234" s="27">
        <v>1</v>
      </c>
      <c r="H234" s="27">
        <v>3.15</v>
      </c>
      <c r="I234" s="27"/>
      <c r="J234" s="27">
        <f t="shared" si="461"/>
        <v>0</v>
      </c>
      <c r="K234" s="27"/>
      <c r="L234" s="27"/>
      <c r="M234" s="27"/>
      <c r="N234" s="27">
        <f t="shared" si="462"/>
        <v>0</v>
      </c>
      <c r="O234" s="27"/>
      <c r="P234" s="27"/>
      <c r="Q234" s="27">
        <v>1</v>
      </c>
      <c r="R234" s="27">
        <f t="shared" si="463"/>
        <v>1.5</v>
      </c>
      <c r="S234" s="27">
        <v>1</v>
      </c>
      <c r="T234" s="27">
        <v>0.85</v>
      </c>
      <c r="U234" s="27"/>
      <c r="V234" s="27">
        <f t="shared" si="464"/>
        <v>0</v>
      </c>
      <c r="W234" s="27"/>
      <c r="X234" s="27"/>
      <c r="Y234" s="27"/>
      <c r="Z234" s="27">
        <f t="shared" si="465"/>
        <v>0</v>
      </c>
      <c r="AA234" s="27"/>
      <c r="AB234" s="27"/>
      <c r="AC234" s="27"/>
      <c r="AD234" s="27">
        <f t="shared" si="466"/>
        <v>0</v>
      </c>
      <c r="AE234" s="27"/>
      <c r="AF234" s="27"/>
      <c r="AG234" s="27"/>
      <c r="AH234" s="27">
        <f t="shared" si="467"/>
        <v>0</v>
      </c>
      <c r="AI234" s="27"/>
      <c r="AJ234" s="27"/>
      <c r="AK234" s="27"/>
      <c r="AL234" s="27">
        <f t="shared" si="468"/>
        <v>0</v>
      </c>
      <c r="AM234" s="27"/>
      <c r="AN234" s="27"/>
      <c r="AO234" s="27"/>
      <c r="AP234" s="27">
        <f t="shared" si="469"/>
        <v>0</v>
      </c>
      <c r="AQ234" s="27"/>
      <c r="AR234" s="27"/>
      <c r="AS234" s="27"/>
      <c r="AT234" s="27">
        <f t="shared" si="470"/>
        <v>0</v>
      </c>
      <c r="AU234" s="27"/>
      <c r="AV234" s="27"/>
      <c r="AW234" s="27"/>
      <c r="AX234" s="27">
        <f t="shared" si="471"/>
        <v>0</v>
      </c>
      <c r="AY234" s="27"/>
      <c r="AZ234" s="27"/>
      <c r="BA234" s="27"/>
      <c r="BB234" s="27">
        <f t="shared" si="472"/>
        <v>0</v>
      </c>
      <c r="BC234" s="27">
        <f t="shared" si="473"/>
        <v>1</v>
      </c>
      <c r="BD234" s="27">
        <f t="shared" si="474"/>
        <v>4.5</v>
      </c>
      <c r="BE234" s="27">
        <f t="shared" si="475"/>
        <v>1</v>
      </c>
      <c r="BF234" s="27">
        <f t="shared" si="476"/>
        <v>4</v>
      </c>
      <c r="BG234" s="27">
        <v>451721.01</v>
      </c>
      <c r="BH234" s="27">
        <v>391000</v>
      </c>
      <c r="BI234" s="27">
        <v>364080</v>
      </c>
      <c r="BJ234" s="29">
        <v>2.2000000000000002</v>
      </c>
      <c r="BK234" s="29">
        <v>2.2000000000000002</v>
      </c>
      <c r="BL234" s="29">
        <v>2.2000000000000002</v>
      </c>
      <c r="BM234" s="116">
        <v>2.2000000000000002</v>
      </c>
      <c r="BN234" s="127">
        <v>0.3</v>
      </c>
      <c r="BO234" s="127">
        <v>324785</v>
      </c>
      <c r="BP234" s="127">
        <v>47424</v>
      </c>
      <c r="BQ234" s="128">
        <f t="shared" si="457"/>
        <v>484616.11800000002</v>
      </c>
      <c r="BR234" s="114">
        <f t="shared" si="458"/>
        <v>32895.108000000007</v>
      </c>
      <c r="BS234" s="114">
        <f t="shared" si="454"/>
        <v>12302.46212121212</v>
      </c>
      <c r="BT234" s="116">
        <v>34836.300000000003</v>
      </c>
      <c r="BU234" s="121">
        <v>100</v>
      </c>
      <c r="BV234" s="122">
        <f t="shared" si="459"/>
        <v>2449.2710000000002</v>
      </c>
      <c r="BW234" s="121">
        <f t="shared" si="427"/>
        <v>34836.300000000003</v>
      </c>
      <c r="BX234" s="120">
        <f t="shared" si="477"/>
        <v>1197421</v>
      </c>
      <c r="BY234" s="121">
        <v>0.354047</v>
      </c>
      <c r="BZ234" s="123">
        <f t="shared" si="478"/>
        <v>423943</v>
      </c>
    </row>
    <row r="235" spans="1:84" s="22" customFormat="1" ht="20.100000000000001" customHeight="1">
      <c r="A235" s="16"/>
      <c r="B235" s="17"/>
      <c r="C235" s="32" t="s">
        <v>389</v>
      </c>
      <c r="D235" s="33" t="s">
        <v>389</v>
      </c>
      <c r="E235" s="20">
        <f t="shared" ref="E235:AJ235" si="479">SUM(E236:E250)</f>
        <v>1</v>
      </c>
      <c r="F235" s="20">
        <f t="shared" si="479"/>
        <v>3</v>
      </c>
      <c r="G235" s="20">
        <f t="shared" si="479"/>
        <v>1</v>
      </c>
      <c r="H235" s="20">
        <f t="shared" si="479"/>
        <v>1.4</v>
      </c>
      <c r="I235" s="20">
        <f t="shared" si="479"/>
        <v>1</v>
      </c>
      <c r="J235" s="20">
        <f t="shared" si="479"/>
        <v>3</v>
      </c>
      <c r="K235" s="20">
        <f t="shared" si="479"/>
        <v>1</v>
      </c>
      <c r="L235" s="20">
        <f t="shared" si="479"/>
        <v>12</v>
      </c>
      <c r="M235" s="20">
        <f t="shared" si="479"/>
        <v>17</v>
      </c>
      <c r="N235" s="20">
        <f t="shared" si="479"/>
        <v>34</v>
      </c>
      <c r="O235" s="20">
        <f t="shared" si="479"/>
        <v>17</v>
      </c>
      <c r="P235" s="20">
        <f t="shared" si="479"/>
        <v>30.5</v>
      </c>
      <c r="Q235" s="20">
        <f t="shared" si="479"/>
        <v>11</v>
      </c>
      <c r="R235" s="20">
        <f t="shared" si="479"/>
        <v>16.5</v>
      </c>
      <c r="S235" s="20">
        <f t="shared" si="479"/>
        <v>11</v>
      </c>
      <c r="T235" s="20">
        <f t="shared" si="479"/>
        <v>11.25</v>
      </c>
      <c r="U235" s="20">
        <f t="shared" si="479"/>
        <v>0</v>
      </c>
      <c r="V235" s="20">
        <f t="shared" si="479"/>
        <v>0</v>
      </c>
      <c r="W235" s="20">
        <f t="shared" si="479"/>
        <v>0</v>
      </c>
      <c r="X235" s="20">
        <f t="shared" si="479"/>
        <v>0</v>
      </c>
      <c r="Y235" s="20">
        <f t="shared" si="479"/>
        <v>0</v>
      </c>
      <c r="Z235" s="20">
        <f t="shared" si="479"/>
        <v>0</v>
      </c>
      <c r="AA235" s="20">
        <f t="shared" si="479"/>
        <v>0</v>
      </c>
      <c r="AB235" s="20">
        <f t="shared" si="479"/>
        <v>0</v>
      </c>
      <c r="AC235" s="20">
        <f t="shared" si="479"/>
        <v>0</v>
      </c>
      <c r="AD235" s="20">
        <f t="shared" si="479"/>
        <v>0</v>
      </c>
      <c r="AE235" s="20">
        <f t="shared" si="479"/>
        <v>0</v>
      </c>
      <c r="AF235" s="20">
        <f t="shared" si="479"/>
        <v>0</v>
      </c>
      <c r="AG235" s="20">
        <f t="shared" si="479"/>
        <v>0</v>
      </c>
      <c r="AH235" s="20">
        <f t="shared" si="479"/>
        <v>0</v>
      </c>
      <c r="AI235" s="20">
        <f t="shared" si="479"/>
        <v>0</v>
      </c>
      <c r="AJ235" s="20">
        <f t="shared" si="479"/>
        <v>0</v>
      </c>
      <c r="AK235" s="20">
        <f t="shared" ref="AK235:BP235" si="480">SUM(AK236:AK250)</f>
        <v>0</v>
      </c>
      <c r="AL235" s="20">
        <f t="shared" si="480"/>
        <v>0</v>
      </c>
      <c r="AM235" s="20">
        <f t="shared" si="480"/>
        <v>0</v>
      </c>
      <c r="AN235" s="20">
        <f t="shared" si="480"/>
        <v>0</v>
      </c>
      <c r="AO235" s="20">
        <f t="shared" si="480"/>
        <v>0</v>
      </c>
      <c r="AP235" s="20">
        <f t="shared" si="480"/>
        <v>0</v>
      </c>
      <c r="AQ235" s="20">
        <f t="shared" si="480"/>
        <v>0</v>
      </c>
      <c r="AR235" s="20">
        <f t="shared" si="480"/>
        <v>0</v>
      </c>
      <c r="AS235" s="20">
        <f t="shared" si="480"/>
        <v>6</v>
      </c>
      <c r="AT235" s="20">
        <f t="shared" si="480"/>
        <v>6</v>
      </c>
      <c r="AU235" s="20">
        <f t="shared" si="480"/>
        <v>6</v>
      </c>
      <c r="AV235" s="20">
        <f t="shared" si="480"/>
        <v>8</v>
      </c>
      <c r="AW235" s="20">
        <f t="shared" si="480"/>
        <v>0</v>
      </c>
      <c r="AX235" s="20">
        <f t="shared" si="480"/>
        <v>0</v>
      </c>
      <c r="AY235" s="20">
        <f t="shared" si="480"/>
        <v>0</v>
      </c>
      <c r="AZ235" s="20">
        <f t="shared" si="480"/>
        <v>0</v>
      </c>
      <c r="BA235" s="20">
        <f t="shared" si="480"/>
        <v>0</v>
      </c>
      <c r="BB235" s="20">
        <f t="shared" si="480"/>
        <v>0</v>
      </c>
      <c r="BC235" s="20">
        <f t="shared" si="480"/>
        <v>19</v>
      </c>
      <c r="BD235" s="20">
        <f t="shared" si="480"/>
        <v>62.5</v>
      </c>
      <c r="BE235" s="20">
        <f t="shared" si="480"/>
        <v>19</v>
      </c>
      <c r="BF235" s="20">
        <f t="shared" si="480"/>
        <v>63.149999999999984</v>
      </c>
      <c r="BG235" s="20">
        <f t="shared" si="480"/>
        <v>15649732.529999997</v>
      </c>
      <c r="BH235" s="20">
        <f t="shared" si="480"/>
        <v>13478276.57</v>
      </c>
      <c r="BI235" s="20">
        <f t="shared" si="480"/>
        <v>8812387</v>
      </c>
      <c r="BJ235" s="20">
        <f t="shared" si="480"/>
        <v>46.7</v>
      </c>
      <c r="BK235" s="20">
        <f t="shared" si="480"/>
        <v>47.000000000000007</v>
      </c>
      <c r="BL235" s="21">
        <f t="shared" si="480"/>
        <v>49.850000000000009</v>
      </c>
      <c r="BM235" s="113">
        <f t="shared" si="480"/>
        <v>45.699999999999989</v>
      </c>
      <c r="BN235" s="113">
        <f t="shared" si="480"/>
        <v>9.57</v>
      </c>
      <c r="BO235" s="113">
        <f t="shared" si="480"/>
        <v>15350566.820000006</v>
      </c>
      <c r="BP235" s="113">
        <f t="shared" si="480"/>
        <v>1699941.7199999997</v>
      </c>
      <c r="BQ235" s="113">
        <f t="shared" ref="BQ235:BR235" si="481">SUM(BQ236:BQ250)</f>
        <v>22199762.119079996</v>
      </c>
      <c r="BR235" s="113">
        <f t="shared" si="481"/>
        <v>6550029.5890800012</v>
      </c>
      <c r="BS235" s="114">
        <f t="shared" si="454"/>
        <v>27991.551458789225</v>
      </c>
      <c r="BT235" s="138">
        <v>34836.300000000003</v>
      </c>
      <c r="BU235" s="113">
        <v>100</v>
      </c>
      <c r="BV235" s="129">
        <f t="shared" si="459"/>
        <v>34017.646999999997</v>
      </c>
      <c r="BW235" s="113">
        <f t="shared" si="427"/>
        <v>34836.300000000003</v>
      </c>
      <c r="BX235" s="138">
        <f>SUM(BX236:BX250)</f>
        <v>24873703</v>
      </c>
      <c r="BY235" s="121">
        <v>0.354047</v>
      </c>
      <c r="BZ235" s="115">
        <f>BZ236+BZ237+BZ238+BZ239+BZ240+BZ241+BZ242+BZ243+BZ244+BZ245+BZ246+BZ247+BZ248+BZ249+BZ250</f>
        <v>8806464</v>
      </c>
      <c r="CA235" s="103"/>
      <c r="CB235" s="103"/>
      <c r="CC235" s="103"/>
      <c r="CD235" s="103"/>
      <c r="CE235" s="103"/>
      <c r="CF235" s="103"/>
    </row>
    <row r="236" spans="1:84" ht="18" customHeight="1">
      <c r="A236" s="23">
        <v>229</v>
      </c>
      <c r="B236" s="24">
        <v>82002</v>
      </c>
      <c r="C236" s="45" t="s">
        <v>390</v>
      </c>
      <c r="D236" s="26" t="s">
        <v>391</v>
      </c>
      <c r="E236" s="27"/>
      <c r="F236" s="27">
        <f t="shared" ref="F236:F250" si="482">E236*3</f>
        <v>0</v>
      </c>
      <c r="G236" s="27"/>
      <c r="H236" s="27"/>
      <c r="I236" s="27">
        <v>1</v>
      </c>
      <c r="J236" s="27">
        <f t="shared" ref="J236:J250" si="483">I236*3</f>
        <v>3</v>
      </c>
      <c r="K236" s="27">
        <v>1</v>
      </c>
      <c r="L236" s="27">
        <v>12</v>
      </c>
      <c r="M236" s="27"/>
      <c r="N236" s="27">
        <f t="shared" ref="N236:N250" si="484">M236*2</f>
        <v>0</v>
      </c>
      <c r="O236" s="27"/>
      <c r="P236" s="27"/>
      <c r="Q236" s="27"/>
      <c r="R236" s="27">
        <f t="shared" ref="R236:R250" si="485">Q236*1.5</f>
        <v>0</v>
      </c>
      <c r="S236" s="27"/>
      <c r="T236" s="27"/>
      <c r="U236" s="27"/>
      <c r="V236" s="27">
        <f t="shared" ref="V236:V250" si="486">U236*1</f>
        <v>0</v>
      </c>
      <c r="W236" s="27"/>
      <c r="X236" s="27"/>
      <c r="Y236" s="27"/>
      <c r="Z236" s="27">
        <f t="shared" ref="Z236:Z250" si="487">Y236*1</f>
        <v>0</v>
      </c>
      <c r="AA236" s="27"/>
      <c r="AB236" s="27"/>
      <c r="AC236" s="27"/>
      <c r="AD236" s="27">
        <f t="shared" ref="AD236:AD250" si="488">AC236*1</f>
        <v>0</v>
      </c>
      <c r="AE236" s="27"/>
      <c r="AF236" s="27"/>
      <c r="AG236" s="27"/>
      <c r="AH236" s="27">
        <f t="shared" ref="AH236:AH250" si="489">AG236*1</f>
        <v>0</v>
      </c>
      <c r="AI236" s="27"/>
      <c r="AJ236" s="27"/>
      <c r="AK236" s="27"/>
      <c r="AL236" s="27">
        <f t="shared" ref="AL236:AL250" si="490">AK236*1</f>
        <v>0</v>
      </c>
      <c r="AM236" s="27"/>
      <c r="AN236" s="27"/>
      <c r="AO236" s="27"/>
      <c r="AP236" s="27">
        <f t="shared" ref="AP236:AP250" si="491">AO236*1</f>
        <v>0</v>
      </c>
      <c r="AQ236" s="27"/>
      <c r="AR236" s="27"/>
      <c r="AS236" s="27">
        <v>5</v>
      </c>
      <c r="AT236" s="27">
        <f t="shared" ref="AT236:AT250" si="492">AS236*1</f>
        <v>5</v>
      </c>
      <c r="AU236" s="27">
        <v>5</v>
      </c>
      <c r="AV236" s="27">
        <v>8</v>
      </c>
      <c r="AW236" s="27"/>
      <c r="AX236" s="27">
        <f t="shared" ref="AX236:AX250" si="493">AW236*1</f>
        <v>0</v>
      </c>
      <c r="AY236" s="27"/>
      <c r="AZ236" s="27"/>
      <c r="BA236" s="27"/>
      <c r="BB236" s="27">
        <f t="shared" ref="BB236:BB250" si="494">BA236*0.75</f>
        <v>0</v>
      </c>
      <c r="BC236" s="27">
        <f t="shared" ref="BC236:BC250" si="495">E236+I236+M236+U236+AC236+AK236+AW236</f>
        <v>1</v>
      </c>
      <c r="BD236" s="27">
        <f t="shared" ref="BD236:BD250" si="496">F236+J236+N236+R236+V236+Z236+AD236+AH236+AL236+AP236+AT236+AX236+BB236</f>
        <v>8</v>
      </c>
      <c r="BE236" s="27">
        <f t="shared" ref="BE236:BE250" si="497">G236+K236+O236+W236+AE236+AM236+AY236</f>
        <v>1</v>
      </c>
      <c r="BF236" s="27">
        <f t="shared" ref="BF236:BF250" si="498">H236+L236+P236+T236+X236+AB236+AF236+AJ236+AN236+AR236+AV236+AZ236</f>
        <v>20</v>
      </c>
      <c r="BG236" s="27">
        <v>4717487.7</v>
      </c>
      <c r="BH236" s="27">
        <v>5222900</v>
      </c>
      <c r="BI236" s="27">
        <v>2647853</v>
      </c>
      <c r="BJ236" s="29">
        <v>13.5</v>
      </c>
      <c r="BK236" s="29">
        <v>14.1</v>
      </c>
      <c r="BL236" s="29">
        <v>16</v>
      </c>
      <c r="BM236" s="116">
        <v>14.4</v>
      </c>
      <c r="BN236" s="127">
        <v>3.5</v>
      </c>
      <c r="BO236" s="127">
        <v>3051590.95</v>
      </c>
      <c r="BP236" s="127">
        <v>593965.6</v>
      </c>
      <c r="BQ236" s="128">
        <f t="shared" ref="BQ236:BQ250" si="499">(BO236+BP236)*1.302</f>
        <v>4746514.6281000003</v>
      </c>
      <c r="BR236" s="114">
        <f t="shared" ref="BR236:BR250" si="500">(BO236+BP236)*1.302-BG236</f>
        <v>29026.928100000136</v>
      </c>
      <c r="BS236" s="114">
        <f t="shared" si="454"/>
        <v>17659.669849537036</v>
      </c>
      <c r="BT236" s="116">
        <v>34836.300000000003</v>
      </c>
      <c r="BU236" s="121">
        <v>100</v>
      </c>
      <c r="BV236" s="122">
        <f t="shared" si="459"/>
        <v>4354.259</v>
      </c>
      <c r="BW236" s="121">
        <f t="shared" si="427"/>
        <v>34836.300000000003</v>
      </c>
      <c r="BX236" s="120">
        <f t="shared" ref="BX236:BX250" si="501">ROUND((BM236*BT236*BU236/100*12)*1.302,0)</f>
        <v>7837666</v>
      </c>
      <c r="BY236" s="121">
        <v>0.354047</v>
      </c>
      <c r="BZ236" s="123">
        <v>2774903</v>
      </c>
    </row>
    <row r="237" spans="1:84" ht="20.100000000000001" customHeight="1">
      <c r="A237" s="23">
        <v>231</v>
      </c>
      <c r="B237" s="24">
        <v>82004</v>
      </c>
      <c r="C237" s="45" t="s">
        <v>392</v>
      </c>
      <c r="D237" s="48" t="s">
        <v>393</v>
      </c>
      <c r="E237" s="27"/>
      <c r="F237" s="27">
        <f t="shared" si="482"/>
        <v>0</v>
      </c>
      <c r="G237" s="27"/>
      <c r="H237" s="27"/>
      <c r="I237" s="27"/>
      <c r="J237" s="27">
        <f t="shared" si="483"/>
        <v>0</v>
      </c>
      <c r="K237" s="27"/>
      <c r="L237" s="27"/>
      <c r="M237" s="27">
        <v>4</v>
      </c>
      <c r="N237" s="27">
        <f t="shared" si="484"/>
        <v>8</v>
      </c>
      <c r="O237" s="27">
        <v>4</v>
      </c>
      <c r="P237" s="27">
        <v>4.5</v>
      </c>
      <c r="Q237" s="27"/>
      <c r="R237" s="27">
        <f t="shared" si="485"/>
        <v>0</v>
      </c>
      <c r="S237" s="27"/>
      <c r="T237" s="27"/>
      <c r="U237" s="27"/>
      <c r="V237" s="27">
        <f t="shared" si="486"/>
        <v>0</v>
      </c>
      <c r="W237" s="27"/>
      <c r="X237" s="27"/>
      <c r="Y237" s="27"/>
      <c r="Z237" s="27">
        <f t="shared" si="487"/>
        <v>0</v>
      </c>
      <c r="AA237" s="27"/>
      <c r="AB237" s="27"/>
      <c r="AC237" s="27"/>
      <c r="AD237" s="27">
        <f t="shared" si="488"/>
        <v>0</v>
      </c>
      <c r="AE237" s="27"/>
      <c r="AF237" s="27"/>
      <c r="AG237" s="27"/>
      <c r="AH237" s="27">
        <f t="shared" si="489"/>
        <v>0</v>
      </c>
      <c r="AI237" s="27"/>
      <c r="AJ237" s="27"/>
      <c r="AK237" s="27"/>
      <c r="AL237" s="27">
        <f t="shared" si="490"/>
        <v>0</v>
      </c>
      <c r="AM237" s="27"/>
      <c r="AN237" s="27"/>
      <c r="AO237" s="27"/>
      <c r="AP237" s="27">
        <f t="shared" si="491"/>
        <v>0</v>
      </c>
      <c r="AQ237" s="27"/>
      <c r="AR237" s="27"/>
      <c r="AS237" s="27"/>
      <c r="AT237" s="27">
        <f t="shared" si="492"/>
        <v>0</v>
      </c>
      <c r="AU237" s="27"/>
      <c r="AV237" s="27"/>
      <c r="AW237" s="27"/>
      <c r="AX237" s="27">
        <f t="shared" si="493"/>
        <v>0</v>
      </c>
      <c r="AY237" s="27"/>
      <c r="AZ237" s="27"/>
      <c r="BA237" s="27"/>
      <c r="BB237" s="27">
        <f t="shared" si="494"/>
        <v>0</v>
      </c>
      <c r="BC237" s="27">
        <f t="shared" si="495"/>
        <v>4</v>
      </c>
      <c r="BD237" s="27">
        <f t="shared" si="496"/>
        <v>8</v>
      </c>
      <c r="BE237" s="27">
        <f t="shared" si="497"/>
        <v>4</v>
      </c>
      <c r="BF237" s="27">
        <f t="shared" si="498"/>
        <v>4.5</v>
      </c>
      <c r="BG237" s="27">
        <v>1224734.8999999999</v>
      </c>
      <c r="BH237" s="27">
        <v>920260</v>
      </c>
      <c r="BI237" s="27">
        <v>661963</v>
      </c>
      <c r="BJ237" s="29">
        <v>3.8</v>
      </c>
      <c r="BK237" s="29">
        <v>3.7</v>
      </c>
      <c r="BL237" s="29">
        <v>4</v>
      </c>
      <c r="BM237" s="135">
        <v>3.4</v>
      </c>
      <c r="BN237" s="127">
        <v>0.25</v>
      </c>
      <c r="BO237" s="127">
        <v>1474454.74</v>
      </c>
      <c r="BP237" s="127">
        <v>48305.55</v>
      </c>
      <c r="BQ237" s="128">
        <f t="shared" si="499"/>
        <v>1982633.8975800001</v>
      </c>
      <c r="BR237" s="114">
        <f t="shared" si="500"/>
        <v>757898.9975800002</v>
      </c>
      <c r="BS237" s="114">
        <f t="shared" si="454"/>
        <v>36138.59656862745</v>
      </c>
      <c r="BT237" s="116">
        <v>34836.300000000003</v>
      </c>
      <c r="BU237" s="121">
        <v>100</v>
      </c>
      <c r="BV237" s="122">
        <f t="shared" si="459"/>
        <v>4354.259</v>
      </c>
      <c r="BW237" s="121">
        <f t="shared" si="427"/>
        <v>34836.300000000003</v>
      </c>
      <c r="BX237" s="120">
        <f t="shared" si="501"/>
        <v>1850560</v>
      </c>
      <c r="BY237" s="121">
        <v>0.354047</v>
      </c>
      <c r="BZ237" s="123">
        <f t="shared" ref="BZ237:BZ250" si="502">ROUND(BX237*BY237,0)</f>
        <v>655185</v>
      </c>
    </row>
    <row r="238" spans="1:84" ht="20.100000000000001" customHeight="1">
      <c r="A238" s="23">
        <v>232</v>
      </c>
      <c r="B238" s="24">
        <v>82005</v>
      </c>
      <c r="C238" s="45" t="s">
        <v>394</v>
      </c>
      <c r="D238" s="48" t="s">
        <v>395</v>
      </c>
      <c r="E238" s="27"/>
      <c r="F238" s="27">
        <f t="shared" si="482"/>
        <v>0</v>
      </c>
      <c r="G238" s="27"/>
      <c r="H238" s="27"/>
      <c r="I238" s="27"/>
      <c r="J238" s="27">
        <f t="shared" si="483"/>
        <v>0</v>
      </c>
      <c r="K238" s="27"/>
      <c r="L238" s="27"/>
      <c r="M238" s="27">
        <v>2</v>
      </c>
      <c r="N238" s="27">
        <f t="shared" si="484"/>
        <v>4</v>
      </c>
      <c r="O238" s="27">
        <v>2</v>
      </c>
      <c r="P238" s="27">
        <v>3</v>
      </c>
      <c r="Q238" s="27"/>
      <c r="R238" s="27">
        <f t="shared" si="485"/>
        <v>0</v>
      </c>
      <c r="S238" s="27"/>
      <c r="T238" s="27"/>
      <c r="U238" s="27"/>
      <c r="V238" s="27">
        <f t="shared" si="486"/>
        <v>0</v>
      </c>
      <c r="W238" s="27"/>
      <c r="X238" s="27"/>
      <c r="Y238" s="27"/>
      <c r="Z238" s="27">
        <f t="shared" si="487"/>
        <v>0</v>
      </c>
      <c r="AA238" s="27"/>
      <c r="AB238" s="27"/>
      <c r="AC238" s="27"/>
      <c r="AD238" s="27">
        <f t="shared" si="488"/>
        <v>0</v>
      </c>
      <c r="AE238" s="27"/>
      <c r="AF238" s="27"/>
      <c r="AG238" s="27"/>
      <c r="AH238" s="27">
        <f t="shared" si="489"/>
        <v>0</v>
      </c>
      <c r="AI238" s="27"/>
      <c r="AJ238" s="27"/>
      <c r="AK238" s="27"/>
      <c r="AL238" s="27">
        <f t="shared" si="490"/>
        <v>0</v>
      </c>
      <c r="AM238" s="27"/>
      <c r="AN238" s="27"/>
      <c r="AO238" s="27"/>
      <c r="AP238" s="27">
        <f t="shared" si="491"/>
        <v>0</v>
      </c>
      <c r="AQ238" s="27"/>
      <c r="AR238" s="27"/>
      <c r="AS238" s="27"/>
      <c r="AT238" s="27">
        <f t="shared" si="492"/>
        <v>0</v>
      </c>
      <c r="AU238" s="27"/>
      <c r="AV238" s="27"/>
      <c r="AW238" s="27"/>
      <c r="AX238" s="27">
        <f t="shared" si="493"/>
        <v>0</v>
      </c>
      <c r="AY238" s="27"/>
      <c r="AZ238" s="27"/>
      <c r="BA238" s="27"/>
      <c r="BB238" s="27">
        <f t="shared" si="494"/>
        <v>0</v>
      </c>
      <c r="BC238" s="27">
        <f t="shared" si="495"/>
        <v>2</v>
      </c>
      <c r="BD238" s="27">
        <f t="shared" si="496"/>
        <v>4</v>
      </c>
      <c r="BE238" s="27">
        <f t="shared" si="497"/>
        <v>2</v>
      </c>
      <c r="BF238" s="27">
        <f t="shared" si="498"/>
        <v>3</v>
      </c>
      <c r="BG238" s="27">
        <v>741467.23</v>
      </c>
      <c r="BH238" s="27">
        <v>522088.75</v>
      </c>
      <c r="BI238" s="27">
        <v>330982</v>
      </c>
      <c r="BJ238" s="29">
        <v>1.9</v>
      </c>
      <c r="BK238" s="29">
        <v>2</v>
      </c>
      <c r="BL238" s="29">
        <v>2</v>
      </c>
      <c r="BM238" s="116">
        <v>2</v>
      </c>
      <c r="BN238" s="131" t="s">
        <v>49</v>
      </c>
      <c r="BO238" s="127">
        <v>954553.19</v>
      </c>
      <c r="BP238" s="131"/>
      <c r="BQ238" s="128">
        <f t="shared" si="499"/>
        <v>1242828.2533799999</v>
      </c>
      <c r="BR238" s="114">
        <f t="shared" si="500"/>
        <v>501361.02337999991</v>
      </c>
      <c r="BS238" s="114">
        <f t="shared" si="454"/>
        <v>39773.049583333333</v>
      </c>
      <c r="BT238" s="116">
        <v>34836.300000000003</v>
      </c>
      <c r="BU238" s="121">
        <v>100</v>
      </c>
      <c r="BV238" s="122">
        <f t="shared" si="459"/>
        <v>2177.1289999999999</v>
      </c>
      <c r="BW238" s="121">
        <f t="shared" ref="BW238:BW262" si="503">BT238</f>
        <v>34836.300000000003</v>
      </c>
      <c r="BX238" s="120">
        <f t="shared" si="501"/>
        <v>1088565</v>
      </c>
      <c r="BY238" s="121">
        <v>0.354047</v>
      </c>
      <c r="BZ238" s="123">
        <f t="shared" si="502"/>
        <v>385403</v>
      </c>
    </row>
    <row r="239" spans="1:84" ht="20.100000000000001" customHeight="1">
      <c r="A239" s="23">
        <v>233</v>
      </c>
      <c r="B239" s="24">
        <v>82006</v>
      </c>
      <c r="C239" s="45" t="s">
        <v>396</v>
      </c>
      <c r="D239" s="48" t="s">
        <v>397</v>
      </c>
      <c r="E239" s="27"/>
      <c r="F239" s="27">
        <f t="shared" si="482"/>
        <v>0</v>
      </c>
      <c r="G239" s="27"/>
      <c r="H239" s="27"/>
      <c r="I239" s="27"/>
      <c r="J239" s="27">
        <f t="shared" si="483"/>
        <v>0</v>
      </c>
      <c r="K239" s="27"/>
      <c r="L239" s="27"/>
      <c r="M239" s="27">
        <v>1</v>
      </c>
      <c r="N239" s="27">
        <f t="shared" si="484"/>
        <v>2</v>
      </c>
      <c r="O239" s="27">
        <v>1</v>
      </c>
      <c r="P239" s="27">
        <v>4</v>
      </c>
      <c r="Q239" s="27"/>
      <c r="R239" s="27">
        <f t="shared" si="485"/>
        <v>0</v>
      </c>
      <c r="S239" s="27"/>
      <c r="T239" s="27"/>
      <c r="U239" s="27"/>
      <c r="V239" s="27">
        <f t="shared" si="486"/>
        <v>0</v>
      </c>
      <c r="W239" s="27"/>
      <c r="X239" s="27"/>
      <c r="Y239" s="27"/>
      <c r="Z239" s="27">
        <f t="shared" si="487"/>
        <v>0</v>
      </c>
      <c r="AA239" s="27"/>
      <c r="AB239" s="27"/>
      <c r="AC239" s="27"/>
      <c r="AD239" s="27">
        <f t="shared" si="488"/>
        <v>0</v>
      </c>
      <c r="AE239" s="27"/>
      <c r="AF239" s="27"/>
      <c r="AG239" s="27"/>
      <c r="AH239" s="27">
        <f t="shared" si="489"/>
        <v>0</v>
      </c>
      <c r="AI239" s="27"/>
      <c r="AJ239" s="27"/>
      <c r="AK239" s="27"/>
      <c r="AL239" s="27">
        <f t="shared" si="490"/>
        <v>0</v>
      </c>
      <c r="AM239" s="27"/>
      <c r="AN239" s="27"/>
      <c r="AO239" s="27"/>
      <c r="AP239" s="27">
        <f t="shared" si="491"/>
        <v>0</v>
      </c>
      <c r="AQ239" s="27"/>
      <c r="AR239" s="27"/>
      <c r="AS239" s="27">
        <v>1</v>
      </c>
      <c r="AT239" s="27">
        <f t="shared" si="492"/>
        <v>1</v>
      </c>
      <c r="AU239" s="27">
        <v>1</v>
      </c>
      <c r="AV239" s="27"/>
      <c r="AW239" s="27"/>
      <c r="AX239" s="27">
        <f t="shared" si="493"/>
        <v>0</v>
      </c>
      <c r="AY239" s="27"/>
      <c r="AZ239" s="27"/>
      <c r="BA239" s="27"/>
      <c r="BB239" s="27">
        <f t="shared" si="494"/>
        <v>0</v>
      </c>
      <c r="BC239" s="27">
        <f t="shared" si="495"/>
        <v>1</v>
      </c>
      <c r="BD239" s="27">
        <f t="shared" si="496"/>
        <v>3</v>
      </c>
      <c r="BE239" s="27">
        <f t="shared" si="497"/>
        <v>1</v>
      </c>
      <c r="BF239" s="27">
        <f t="shared" si="498"/>
        <v>4</v>
      </c>
      <c r="BG239" s="27">
        <v>1036503.22</v>
      </c>
      <c r="BH239" s="27">
        <v>993686</v>
      </c>
      <c r="BI239" s="27">
        <v>496473</v>
      </c>
      <c r="BJ239" s="29">
        <v>3</v>
      </c>
      <c r="BK239" s="29">
        <v>3</v>
      </c>
      <c r="BL239" s="29">
        <v>3</v>
      </c>
      <c r="BM239" s="116">
        <v>3</v>
      </c>
      <c r="BN239" s="127">
        <v>1</v>
      </c>
      <c r="BO239" s="127">
        <v>1415097.53</v>
      </c>
      <c r="BP239" s="127">
        <v>190107.55</v>
      </c>
      <c r="BQ239" s="128">
        <f t="shared" si="499"/>
        <v>2089977.0141600003</v>
      </c>
      <c r="BR239" s="114">
        <f t="shared" si="500"/>
        <v>1053473.7941600003</v>
      </c>
      <c r="BS239" s="114">
        <f t="shared" si="454"/>
        <v>39308.264722222222</v>
      </c>
      <c r="BT239" s="116">
        <v>34836.300000000003</v>
      </c>
      <c r="BU239" s="121">
        <v>100</v>
      </c>
      <c r="BV239" s="122">
        <f t="shared" si="459"/>
        <v>1632.847</v>
      </c>
      <c r="BW239" s="121">
        <f t="shared" si="503"/>
        <v>34836.300000000003</v>
      </c>
      <c r="BX239" s="120">
        <f t="shared" si="501"/>
        <v>1632847</v>
      </c>
      <c r="BY239" s="121">
        <v>0.354047</v>
      </c>
      <c r="BZ239" s="123">
        <f t="shared" si="502"/>
        <v>578105</v>
      </c>
    </row>
    <row r="240" spans="1:84" ht="20.100000000000001" customHeight="1">
      <c r="A240" s="23">
        <v>234</v>
      </c>
      <c r="B240" s="24">
        <v>82007</v>
      </c>
      <c r="C240" s="45" t="s">
        <v>398</v>
      </c>
      <c r="D240" s="48" t="s">
        <v>399</v>
      </c>
      <c r="E240" s="27">
        <v>1</v>
      </c>
      <c r="F240" s="27">
        <f t="shared" si="482"/>
        <v>3</v>
      </c>
      <c r="G240" s="27">
        <v>1</v>
      </c>
      <c r="H240" s="27">
        <v>1.4</v>
      </c>
      <c r="I240" s="27"/>
      <c r="J240" s="27">
        <f t="shared" si="483"/>
        <v>0</v>
      </c>
      <c r="K240" s="27"/>
      <c r="L240" s="27"/>
      <c r="M240" s="27"/>
      <c r="N240" s="27">
        <f t="shared" si="484"/>
        <v>0</v>
      </c>
      <c r="O240" s="27"/>
      <c r="P240" s="27"/>
      <c r="Q240" s="27">
        <v>1</v>
      </c>
      <c r="R240" s="27">
        <f t="shared" si="485"/>
        <v>1.5</v>
      </c>
      <c r="S240" s="27">
        <v>1</v>
      </c>
      <c r="T240" s="27">
        <v>1</v>
      </c>
      <c r="U240" s="27"/>
      <c r="V240" s="27">
        <f t="shared" si="486"/>
        <v>0</v>
      </c>
      <c r="W240" s="27"/>
      <c r="X240" s="27"/>
      <c r="Y240" s="27"/>
      <c r="Z240" s="27">
        <f t="shared" si="487"/>
        <v>0</v>
      </c>
      <c r="AA240" s="27"/>
      <c r="AB240" s="27"/>
      <c r="AC240" s="27"/>
      <c r="AD240" s="27">
        <f t="shared" si="488"/>
        <v>0</v>
      </c>
      <c r="AE240" s="27"/>
      <c r="AF240" s="27"/>
      <c r="AG240" s="27"/>
      <c r="AH240" s="27">
        <f t="shared" si="489"/>
        <v>0</v>
      </c>
      <c r="AI240" s="27"/>
      <c r="AJ240" s="27"/>
      <c r="AK240" s="27"/>
      <c r="AL240" s="27">
        <f t="shared" si="490"/>
        <v>0</v>
      </c>
      <c r="AM240" s="27"/>
      <c r="AN240" s="27"/>
      <c r="AO240" s="27"/>
      <c r="AP240" s="27">
        <f t="shared" si="491"/>
        <v>0</v>
      </c>
      <c r="AQ240" s="27"/>
      <c r="AR240" s="27"/>
      <c r="AS240" s="27"/>
      <c r="AT240" s="27">
        <f t="shared" si="492"/>
        <v>0</v>
      </c>
      <c r="AU240" s="27"/>
      <c r="AV240" s="27"/>
      <c r="AW240" s="27"/>
      <c r="AX240" s="27">
        <f t="shared" si="493"/>
        <v>0</v>
      </c>
      <c r="AY240" s="27"/>
      <c r="AZ240" s="27"/>
      <c r="BA240" s="27"/>
      <c r="BB240" s="27">
        <f t="shared" si="494"/>
        <v>0</v>
      </c>
      <c r="BC240" s="27">
        <f t="shared" si="495"/>
        <v>1</v>
      </c>
      <c r="BD240" s="27">
        <f t="shared" si="496"/>
        <v>4.5</v>
      </c>
      <c r="BE240" s="27">
        <f t="shared" si="497"/>
        <v>1</v>
      </c>
      <c r="BF240" s="27">
        <f t="shared" si="498"/>
        <v>2.4</v>
      </c>
      <c r="BG240" s="27">
        <v>623488.80000000005</v>
      </c>
      <c r="BH240" s="27">
        <v>278750</v>
      </c>
      <c r="BI240" s="27">
        <v>289609</v>
      </c>
      <c r="BJ240" s="29">
        <v>1.7</v>
      </c>
      <c r="BK240" s="29">
        <v>1.6</v>
      </c>
      <c r="BL240" s="29">
        <v>1.7</v>
      </c>
      <c r="BM240" s="116">
        <v>1.4</v>
      </c>
      <c r="BN240" s="127">
        <v>1.5</v>
      </c>
      <c r="BO240" s="127">
        <v>403296.38</v>
      </c>
      <c r="BP240" s="127">
        <v>289204.09999999998</v>
      </c>
      <c r="BQ240" s="128">
        <f t="shared" si="499"/>
        <v>901635.62496000004</v>
      </c>
      <c r="BR240" s="114">
        <f t="shared" si="500"/>
        <v>278146.82496</v>
      </c>
      <c r="BS240" s="114">
        <f t="shared" si="454"/>
        <v>24005.736904761903</v>
      </c>
      <c r="BT240" s="116">
        <v>34836.300000000003</v>
      </c>
      <c r="BU240" s="121">
        <v>100</v>
      </c>
      <c r="BV240" s="122">
        <f t="shared" si="459"/>
        <v>2449.2710000000002</v>
      </c>
      <c r="BW240" s="121">
        <f t="shared" si="503"/>
        <v>34836.300000000003</v>
      </c>
      <c r="BX240" s="120">
        <f t="shared" si="501"/>
        <v>761995</v>
      </c>
      <c r="BY240" s="121">
        <v>0.354047</v>
      </c>
      <c r="BZ240" s="123">
        <f t="shared" si="502"/>
        <v>269782</v>
      </c>
    </row>
    <row r="241" spans="1:84" ht="20.100000000000001" customHeight="1">
      <c r="A241" s="23">
        <v>235</v>
      </c>
      <c r="B241" s="24">
        <v>82008</v>
      </c>
      <c r="C241" s="45" t="s">
        <v>400</v>
      </c>
      <c r="D241" s="48" t="s">
        <v>401</v>
      </c>
      <c r="E241" s="27"/>
      <c r="F241" s="27">
        <f t="shared" si="482"/>
        <v>0</v>
      </c>
      <c r="G241" s="27"/>
      <c r="H241" s="27"/>
      <c r="I241" s="27"/>
      <c r="J241" s="27">
        <f t="shared" si="483"/>
        <v>0</v>
      </c>
      <c r="K241" s="27"/>
      <c r="L241" s="27"/>
      <c r="M241" s="27">
        <v>1</v>
      </c>
      <c r="N241" s="27">
        <f t="shared" si="484"/>
        <v>2</v>
      </c>
      <c r="O241" s="27">
        <v>1</v>
      </c>
      <c r="P241" s="27">
        <v>2.5</v>
      </c>
      <c r="Q241" s="27"/>
      <c r="R241" s="27">
        <f t="shared" si="485"/>
        <v>0</v>
      </c>
      <c r="S241" s="27"/>
      <c r="T241" s="27"/>
      <c r="U241" s="27"/>
      <c r="V241" s="27">
        <f t="shared" si="486"/>
        <v>0</v>
      </c>
      <c r="W241" s="27"/>
      <c r="X241" s="27"/>
      <c r="Y241" s="27"/>
      <c r="Z241" s="27">
        <f t="shared" si="487"/>
        <v>0</v>
      </c>
      <c r="AA241" s="27"/>
      <c r="AB241" s="27"/>
      <c r="AC241" s="27"/>
      <c r="AD241" s="27">
        <f t="shared" si="488"/>
        <v>0</v>
      </c>
      <c r="AE241" s="27"/>
      <c r="AF241" s="27"/>
      <c r="AG241" s="27"/>
      <c r="AH241" s="27">
        <f t="shared" si="489"/>
        <v>0</v>
      </c>
      <c r="AI241" s="27"/>
      <c r="AJ241" s="27"/>
      <c r="AK241" s="27"/>
      <c r="AL241" s="27">
        <f t="shared" si="490"/>
        <v>0</v>
      </c>
      <c r="AM241" s="27"/>
      <c r="AN241" s="27"/>
      <c r="AO241" s="27"/>
      <c r="AP241" s="27">
        <f t="shared" si="491"/>
        <v>0</v>
      </c>
      <c r="AQ241" s="27"/>
      <c r="AR241" s="27"/>
      <c r="AS241" s="27"/>
      <c r="AT241" s="27">
        <f t="shared" si="492"/>
        <v>0</v>
      </c>
      <c r="AU241" s="27"/>
      <c r="AV241" s="27"/>
      <c r="AW241" s="27"/>
      <c r="AX241" s="27">
        <f t="shared" si="493"/>
        <v>0</v>
      </c>
      <c r="AY241" s="27"/>
      <c r="AZ241" s="27"/>
      <c r="BA241" s="27"/>
      <c r="BB241" s="27">
        <f t="shared" si="494"/>
        <v>0</v>
      </c>
      <c r="BC241" s="27">
        <f t="shared" si="495"/>
        <v>1</v>
      </c>
      <c r="BD241" s="27">
        <f t="shared" si="496"/>
        <v>2</v>
      </c>
      <c r="BE241" s="27">
        <f t="shared" si="497"/>
        <v>1</v>
      </c>
      <c r="BF241" s="27">
        <f t="shared" si="498"/>
        <v>2.5</v>
      </c>
      <c r="BG241" s="27">
        <v>623623.62</v>
      </c>
      <c r="BH241" s="27">
        <v>478545</v>
      </c>
      <c r="BI241" s="27">
        <v>347531</v>
      </c>
      <c r="BJ241" s="29">
        <v>1.4</v>
      </c>
      <c r="BK241" s="29">
        <v>1.4</v>
      </c>
      <c r="BL241" s="29">
        <v>1.4</v>
      </c>
      <c r="BM241" s="116">
        <v>1.8</v>
      </c>
      <c r="BN241" s="127">
        <v>1.07</v>
      </c>
      <c r="BO241" s="127">
        <v>565937.06000000006</v>
      </c>
      <c r="BP241" s="127">
        <v>186761.97</v>
      </c>
      <c r="BQ241" s="128">
        <f t="shared" si="499"/>
        <v>980014.1370600001</v>
      </c>
      <c r="BR241" s="114">
        <f t="shared" si="500"/>
        <v>356390.5170600001</v>
      </c>
      <c r="BS241" s="114">
        <f t="shared" si="454"/>
        <v>26200.78981481482</v>
      </c>
      <c r="BT241" s="116">
        <v>34836.300000000003</v>
      </c>
      <c r="BU241" s="121">
        <v>100</v>
      </c>
      <c r="BV241" s="122">
        <f t="shared" si="459"/>
        <v>1088.5650000000001</v>
      </c>
      <c r="BW241" s="121">
        <f t="shared" si="503"/>
        <v>34836.300000000003</v>
      </c>
      <c r="BX241" s="120">
        <f t="shared" si="501"/>
        <v>979708</v>
      </c>
      <c r="BY241" s="121">
        <v>0.354047</v>
      </c>
      <c r="BZ241" s="123">
        <f t="shared" si="502"/>
        <v>346863</v>
      </c>
    </row>
    <row r="242" spans="1:84" ht="20.100000000000001" customHeight="1">
      <c r="A242" s="23">
        <v>238</v>
      </c>
      <c r="B242" s="24">
        <v>82011</v>
      </c>
      <c r="C242" s="45" t="s">
        <v>402</v>
      </c>
      <c r="D242" s="48" t="s">
        <v>403</v>
      </c>
      <c r="E242" s="27"/>
      <c r="F242" s="27">
        <f t="shared" si="482"/>
        <v>0</v>
      </c>
      <c r="G242" s="27"/>
      <c r="H242" s="27"/>
      <c r="I242" s="27"/>
      <c r="J242" s="27">
        <f t="shared" si="483"/>
        <v>0</v>
      </c>
      <c r="K242" s="27"/>
      <c r="L242" s="27"/>
      <c r="M242" s="27">
        <v>1</v>
      </c>
      <c r="N242" s="27">
        <f t="shared" si="484"/>
        <v>2</v>
      </c>
      <c r="O242" s="27">
        <v>1</v>
      </c>
      <c r="P242" s="27">
        <v>0.8</v>
      </c>
      <c r="Q242" s="27"/>
      <c r="R242" s="27">
        <f t="shared" si="485"/>
        <v>0</v>
      </c>
      <c r="S242" s="27"/>
      <c r="T242" s="27"/>
      <c r="U242" s="27"/>
      <c r="V242" s="27">
        <f t="shared" si="486"/>
        <v>0</v>
      </c>
      <c r="W242" s="27"/>
      <c r="X242" s="27"/>
      <c r="Y242" s="27"/>
      <c r="Z242" s="27">
        <f t="shared" si="487"/>
        <v>0</v>
      </c>
      <c r="AA242" s="27"/>
      <c r="AB242" s="27"/>
      <c r="AC242" s="27"/>
      <c r="AD242" s="27">
        <f t="shared" si="488"/>
        <v>0</v>
      </c>
      <c r="AE242" s="27"/>
      <c r="AF242" s="27"/>
      <c r="AG242" s="27"/>
      <c r="AH242" s="27">
        <f t="shared" si="489"/>
        <v>0</v>
      </c>
      <c r="AI242" s="27"/>
      <c r="AJ242" s="27"/>
      <c r="AK242" s="27"/>
      <c r="AL242" s="27">
        <f t="shared" si="490"/>
        <v>0</v>
      </c>
      <c r="AM242" s="27"/>
      <c r="AN242" s="27"/>
      <c r="AO242" s="27"/>
      <c r="AP242" s="27">
        <f t="shared" si="491"/>
        <v>0</v>
      </c>
      <c r="AQ242" s="27"/>
      <c r="AR242" s="27"/>
      <c r="AS242" s="27"/>
      <c r="AT242" s="27">
        <f t="shared" si="492"/>
        <v>0</v>
      </c>
      <c r="AU242" s="27"/>
      <c r="AV242" s="27"/>
      <c r="AW242" s="27"/>
      <c r="AX242" s="27">
        <f t="shared" si="493"/>
        <v>0</v>
      </c>
      <c r="AY242" s="27"/>
      <c r="AZ242" s="27"/>
      <c r="BA242" s="27"/>
      <c r="BB242" s="27">
        <f t="shared" si="494"/>
        <v>0</v>
      </c>
      <c r="BC242" s="27">
        <f t="shared" si="495"/>
        <v>1</v>
      </c>
      <c r="BD242" s="27">
        <f t="shared" si="496"/>
        <v>2</v>
      </c>
      <c r="BE242" s="27">
        <f t="shared" si="497"/>
        <v>1</v>
      </c>
      <c r="BF242" s="27">
        <f t="shared" si="498"/>
        <v>0.8</v>
      </c>
      <c r="BG242" s="27">
        <v>202272</v>
      </c>
      <c r="BH242" s="27">
        <v>67500</v>
      </c>
      <c r="BI242" s="27">
        <v>66196</v>
      </c>
      <c r="BJ242" s="29">
        <v>0.4</v>
      </c>
      <c r="BK242" s="29">
        <v>0.3</v>
      </c>
      <c r="BL242" s="29">
        <v>0.4</v>
      </c>
      <c r="BM242" s="116">
        <v>0.4</v>
      </c>
      <c r="BN242" s="131" t="s">
        <v>49</v>
      </c>
      <c r="BO242" s="127">
        <v>279935.23</v>
      </c>
      <c r="BP242" s="131"/>
      <c r="BQ242" s="128">
        <f t="shared" si="499"/>
        <v>364475.66946</v>
      </c>
      <c r="BR242" s="114">
        <f t="shared" si="500"/>
        <v>162203.66946</v>
      </c>
      <c r="BS242" s="114">
        <f t="shared" si="454"/>
        <v>58319.839583333327</v>
      </c>
      <c r="BT242" s="116">
        <v>34836.300000000003</v>
      </c>
      <c r="BU242" s="121">
        <v>100</v>
      </c>
      <c r="BV242" s="122">
        <f t="shared" si="459"/>
        <v>1088.5650000000001</v>
      </c>
      <c r="BW242" s="121">
        <f t="shared" si="503"/>
        <v>34836.300000000003</v>
      </c>
      <c r="BX242" s="120">
        <f t="shared" si="501"/>
        <v>217713</v>
      </c>
      <c r="BY242" s="121">
        <v>0.354047</v>
      </c>
      <c r="BZ242" s="123">
        <f t="shared" si="502"/>
        <v>77081</v>
      </c>
    </row>
    <row r="243" spans="1:84" ht="20.100000000000001" customHeight="1">
      <c r="A243" s="23">
        <v>239</v>
      </c>
      <c r="B243" s="24">
        <v>82012</v>
      </c>
      <c r="C243" s="45" t="s">
        <v>404</v>
      </c>
      <c r="D243" s="48" t="s">
        <v>405</v>
      </c>
      <c r="E243" s="27"/>
      <c r="F243" s="27">
        <f t="shared" si="482"/>
        <v>0</v>
      </c>
      <c r="G243" s="27"/>
      <c r="H243" s="27"/>
      <c r="I243" s="27"/>
      <c r="J243" s="27">
        <f t="shared" si="483"/>
        <v>0</v>
      </c>
      <c r="K243" s="27"/>
      <c r="L243" s="27"/>
      <c r="M243" s="27">
        <v>1</v>
      </c>
      <c r="N243" s="27">
        <f t="shared" si="484"/>
        <v>2</v>
      </c>
      <c r="O243" s="27">
        <v>1</v>
      </c>
      <c r="P243" s="27">
        <v>1.3</v>
      </c>
      <c r="Q243" s="27">
        <v>2</v>
      </c>
      <c r="R243" s="27">
        <f t="shared" si="485"/>
        <v>3</v>
      </c>
      <c r="S243" s="27">
        <v>2</v>
      </c>
      <c r="T243" s="27">
        <v>2</v>
      </c>
      <c r="U243" s="27"/>
      <c r="V243" s="27">
        <f t="shared" si="486"/>
        <v>0</v>
      </c>
      <c r="W243" s="27"/>
      <c r="X243" s="27"/>
      <c r="Y243" s="27"/>
      <c r="Z243" s="27">
        <f t="shared" si="487"/>
        <v>0</v>
      </c>
      <c r="AA243" s="27"/>
      <c r="AB243" s="27"/>
      <c r="AC243" s="27"/>
      <c r="AD243" s="27">
        <f t="shared" si="488"/>
        <v>0</v>
      </c>
      <c r="AE243" s="27"/>
      <c r="AF243" s="27"/>
      <c r="AG243" s="27"/>
      <c r="AH243" s="27">
        <f t="shared" si="489"/>
        <v>0</v>
      </c>
      <c r="AI243" s="27"/>
      <c r="AJ243" s="27"/>
      <c r="AK243" s="27"/>
      <c r="AL243" s="27">
        <f t="shared" si="490"/>
        <v>0</v>
      </c>
      <c r="AM243" s="27"/>
      <c r="AN243" s="27"/>
      <c r="AO243" s="27"/>
      <c r="AP243" s="27">
        <f t="shared" si="491"/>
        <v>0</v>
      </c>
      <c r="AQ243" s="27"/>
      <c r="AR243" s="27"/>
      <c r="AS243" s="27"/>
      <c r="AT243" s="27">
        <f t="shared" si="492"/>
        <v>0</v>
      </c>
      <c r="AU243" s="27"/>
      <c r="AV243" s="27"/>
      <c r="AW243" s="27"/>
      <c r="AX243" s="27">
        <f t="shared" si="493"/>
        <v>0</v>
      </c>
      <c r="AY243" s="27"/>
      <c r="AZ243" s="27"/>
      <c r="BA243" s="27"/>
      <c r="BB243" s="27">
        <f t="shared" si="494"/>
        <v>0</v>
      </c>
      <c r="BC243" s="27">
        <f t="shared" si="495"/>
        <v>1</v>
      </c>
      <c r="BD243" s="27">
        <f t="shared" si="496"/>
        <v>5</v>
      </c>
      <c r="BE243" s="27">
        <f t="shared" si="497"/>
        <v>1</v>
      </c>
      <c r="BF243" s="27">
        <f t="shared" si="498"/>
        <v>3.3</v>
      </c>
      <c r="BG243" s="27">
        <v>838035</v>
      </c>
      <c r="BH243" s="27">
        <v>533200</v>
      </c>
      <c r="BI243" s="27">
        <v>463374</v>
      </c>
      <c r="BJ243" s="29">
        <v>2.6</v>
      </c>
      <c r="BK243" s="29">
        <v>2.5</v>
      </c>
      <c r="BL243" s="29">
        <v>2.8</v>
      </c>
      <c r="BM243" s="116">
        <v>2.7</v>
      </c>
      <c r="BN243" s="127">
        <v>0.5</v>
      </c>
      <c r="BO243" s="127">
        <v>961505.14</v>
      </c>
      <c r="BP243" s="127">
        <v>52500</v>
      </c>
      <c r="BQ243" s="128">
        <f t="shared" si="499"/>
        <v>1320234.6922800001</v>
      </c>
      <c r="BR243" s="114">
        <f t="shared" si="500"/>
        <v>482199.69228000008</v>
      </c>
      <c r="BS243" s="114">
        <f t="shared" si="454"/>
        <v>29676.084567901231</v>
      </c>
      <c r="BT243" s="116">
        <v>34836.300000000003</v>
      </c>
      <c r="BU243" s="121">
        <v>100</v>
      </c>
      <c r="BV243" s="122">
        <f t="shared" si="459"/>
        <v>2721.4119999999998</v>
      </c>
      <c r="BW243" s="121">
        <f t="shared" si="503"/>
        <v>34836.300000000003</v>
      </c>
      <c r="BX243" s="120">
        <f t="shared" si="501"/>
        <v>1469562</v>
      </c>
      <c r="BY243" s="121">
        <v>0.354047</v>
      </c>
      <c r="BZ243" s="123">
        <f t="shared" si="502"/>
        <v>520294</v>
      </c>
    </row>
    <row r="244" spans="1:84" ht="20.100000000000001" customHeight="1">
      <c r="A244" s="23"/>
      <c r="B244" s="24"/>
      <c r="C244" s="45" t="s">
        <v>406</v>
      </c>
      <c r="D244" s="48" t="s">
        <v>407</v>
      </c>
      <c r="E244" s="27"/>
      <c r="F244" s="27">
        <f t="shared" si="482"/>
        <v>0</v>
      </c>
      <c r="G244" s="27"/>
      <c r="H244" s="27"/>
      <c r="I244" s="27"/>
      <c r="J244" s="27">
        <f t="shared" si="483"/>
        <v>0</v>
      </c>
      <c r="K244" s="27"/>
      <c r="L244" s="27"/>
      <c r="M244" s="27">
        <v>1</v>
      </c>
      <c r="N244" s="27">
        <f t="shared" si="484"/>
        <v>2</v>
      </c>
      <c r="O244" s="27">
        <v>1</v>
      </c>
      <c r="P244" s="27">
        <v>1.5</v>
      </c>
      <c r="Q244" s="27"/>
      <c r="R244" s="27">
        <f t="shared" si="485"/>
        <v>0</v>
      </c>
      <c r="S244" s="27"/>
      <c r="T244" s="27"/>
      <c r="U244" s="27"/>
      <c r="V244" s="27">
        <f t="shared" si="486"/>
        <v>0</v>
      </c>
      <c r="W244" s="27"/>
      <c r="X244" s="27"/>
      <c r="Y244" s="27"/>
      <c r="Z244" s="27">
        <f t="shared" si="487"/>
        <v>0</v>
      </c>
      <c r="AA244" s="27"/>
      <c r="AB244" s="27"/>
      <c r="AC244" s="27"/>
      <c r="AD244" s="27">
        <f t="shared" si="488"/>
        <v>0</v>
      </c>
      <c r="AE244" s="27"/>
      <c r="AF244" s="27"/>
      <c r="AG244" s="27"/>
      <c r="AH244" s="27">
        <f t="shared" si="489"/>
        <v>0</v>
      </c>
      <c r="AI244" s="27"/>
      <c r="AJ244" s="27"/>
      <c r="AK244" s="27"/>
      <c r="AL244" s="27">
        <f t="shared" si="490"/>
        <v>0</v>
      </c>
      <c r="AM244" s="27"/>
      <c r="AN244" s="27"/>
      <c r="AO244" s="27"/>
      <c r="AP244" s="27">
        <f t="shared" si="491"/>
        <v>0</v>
      </c>
      <c r="AQ244" s="27"/>
      <c r="AR244" s="27"/>
      <c r="AS244" s="27"/>
      <c r="AT244" s="27">
        <f t="shared" si="492"/>
        <v>0</v>
      </c>
      <c r="AU244" s="27"/>
      <c r="AV244" s="27"/>
      <c r="AW244" s="27"/>
      <c r="AX244" s="27">
        <f t="shared" si="493"/>
        <v>0</v>
      </c>
      <c r="AY244" s="27"/>
      <c r="AZ244" s="27"/>
      <c r="BA244" s="27"/>
      <c r="BB244" s="27">
        <f t="shared" si="494"/>
        <v>0</v>
      </c>
      <c r="BC244" s="27">
        <f t="shared" si="495"/>
        <v>1</v>
      </c>
      <c r="BD244" s="27">
        <f t="shared" si="496"/>
        <v>2</v>
      </c>
      <c r="BE244" s="27">
        <f t="shared" si="497"/>
        <v>1</v>
      </c>
      <c r="BF244" s="27">
        <f t="shared" si="498"/>
        <v>1.5</v>
      </c>
      <c r="BG244" s="27">
        <v>409879.56</v>
      </c>
      <c r="BH244" s="27">
        <v>417913.82</v>
      </c>
      <c r="BI244" s="27">
        <v>653689</v>
      </c>
      <c r="BJ244" s="29">
        <v>3.1</v>
      </c>
      <c r="BK244" s="29">
        <v>3.2</v>
      </c>
      <c r="BL244" s="29">
        <v>3.2</v>
      </c>
      <c r="BM244" s="116">
        <v>2.5</v>
      </c>
      <c r="BN244" s="127">
        <v>0.25</v>
      </c>
      <c r="BO244" s="127">
        <v>332679.21999999997</v>
      </c>
      <c r="BP244" s="127">
        <v>63083.95</v>
      </c>
      <c r="BQ244" s="128">
        <f t="shared" si="499"/>
        <v>515283.64734000002</v>
      </c>
      <c r="BR244" s="114">
        <f t="shared" si="500"/>
        <v>105404.08734000003</v>
      </c>
      <c r="BS244" s="114">
        <f t="shared" si="454"/>
        <v>11089.307333333332</v>
      </c>
      <c r="BT244" s="116">
        <v>34836.300000000003</v>
      </c>
      <c r="BU244" s="121">
        <v>100</v>
      </c>
      <c r="BV244" s="122">
        <f t="shared" si="459"/>
        <v>1088.5650000000001</v>
      </c>
      <c r="BW244" s="121">
        <f t="shared" si="503"/>
        <v>34836.300000000003</v>
      </c>
      <c r="BX244" s="120">
        <f t="shared" si="501"/>
        <v>1360706</v>
      </c>
      <c r="BY244" s="121">
        <v>0.354047</v>
      </c>
      <c r="BZ244" s="123">
        <f t="shared" si="502"/>
        <v>481754</v>
      </c>
    </row>
    <row r="245" spans="1:84" ht="20.100000000000001" customHeight="1">
      <c r="A245" s="23"/>
      <c r="B245" s="24"/>
      <c r="C245" s="45" t="s">
        <v>408</v>
      </c>
      <c r="D245" s="48" t="s">
        <v>409</v>
      </c>
      <c r="E245" s="27"/>
      <c r="F245" s="27">
        <f t="shared" si="482"/>
        <v>0</v>
      </c>
      <c r="G245" s="27"/>
      <c r="H245" s="27"/>
      <c r="I245" s="27"/>
      <c r="J245" s="27">
        <f t="shared" si="483"/>
        <v>0</v>
      </c>
      <c r="K245" s="27"/>
      <c r="L245" s="27"/>
      <c r="M245" s="27">
        <v>1</v>
      </c>
      <c r="N245" s="27">
        <f t="shared" si="484"/>
        <v>2</v>
      </c>
      <c r="O245" s="27">
        <v>1</v>
      </c>
      <c r="P245" s="27">
        <v>2</v>
      </c>
      <c r="Q245" s="27">
        <v>2</v>
      </c>
      <c r="R245" s="27">
        <f t="shared" si="485"/>
        <v>3</v>
      </c>
      <c r="S245" s="27">
        <v>2</v>
      </c>
      <c r="T245" s="27">
        <v>3.25</v>
      </c>
      <c r="U245" s="27"/>
      <c r="V245" s="27">
        <f t="shared" si="486"/>
        <v>0</v>
      </c>
      <c r="W245" s="27"/>
      <c r="X245" s="27"/>
      <c r="Y245" s="27"/>
      <c r="Z245" s="27">
        <f t="shared" si="487"/>
        <v>0</v>
      </c>
      <c r="AA245" s="27"/>
      <c r="AB245" s="27"/>
      <c r="AC245" s="27"/>
      <c r="AD245" s="27">
        <f t="shared" si="488"/>
        <v>0</v>
      </c>
      <c r="AE245" s="27"/>
      <c r="AF245" s="27"/>
      <c r="AG245" s="27"/>
      <c r="AH245" s="27">
        <f t="shared" si="489"/>
        <v>0</v>
      </c>
      <c r="AI245" s="27"/>
      <c r="AJ245" s="27"/>
      <c r="AK245" s="27"/>
      <c r="AL245" s="27">
        <f t="shared" si="490"/>
        <v>0</v>
      </c>
      <c r="AM245" s="27"/>
      <c r="AN245" s="27"/>
      <c r="AO245" s="27"/>
      <c r="AP245" s="27">
        <f t="shared" si="491"/>
        <v>0</v>
      </c>
      <c r="AQ245" s="27"/>
      <c r="AR245" s="27"/>
      <c r="AS245" s="27"/>
      <c r="AT245" s="27">
        <f t="shared" si="492"/>
        <v>0</v>
      </c>
      <c r="AU245" s="27"/>
      <c r="AV245" s="27"/>
      <c r="AW245" s="27"/>
      <c r="AX245" s="27">
        <f t="shared" si="493"/>
        <v>0</v>
      </c>
      <c r="AY245" s="27"/>
      <c r="AZ245" s="27"/>
      <c r="BA245" s="27"/>
      <c r="BB245" s="27">
        <f t="shared" si="494"/>
        <v>0</v>
      </c>
      <c r="BC245" s="27">
        <f t="shared" si="495"/>
        <v>1</v>
      </c>
      <c r="BD245" s="27">
        <f t="shared" si="496"/>
        <v>5</v>
      </c>
      <c r="BE245" s="27">
        <f t="shared" si="497"/>
        <v>1</v>
      </c>
      <c r="BF245" s="27">
        <f t="shared" si="498"/>
        <v>5.25</v>
      </c>
      <c r="BG245" s="27">
        <v>1236597.6200000001</v>
      </c>
      <c r="BH245" s="27">
        <v>1232600</v>
      </c>
      <c r="BI245" s="27">
        <v>868827</v>
      </c>
      <c r="BJ245" s="29">
        <v>4.7</v>
      </c>
      <c r="BK245" s="29">
        <v>4.7</v>
      </c>
      <c r="BL245" s="29">
        <v>4.75</v>
      </c>
      <c r="BM245" s="116">
        <v>4</v>
      </c>
      <c r="BN245" s="131" t="s">
        <v>49</v>
      </c>
      <c r="BO245" s="127">
        <v>1546024.59</v>
      </c>
      <c r="BP245" s="131"/>
      <c r="BQ245" s="128">
        <f t="shared" si="499"/>
        <v>2012924.0161800003</v>
      </c>
      <c r="BR245" s="114">
        <f t="shared" si="500"/>
        <v>776326.39618000016</v>
      </c>
      <c r="BS245" s="114">
        <f t="shared" si="454"/>
        <v>32208.845625000002</v>
      </c>
      <c r="BT245" s="116">
        <v>34836.300000000003</v>
      </c>
      <c r="BU245" s="121">
        <v>100</v>
      </c>
      <c r="BV245" s="122">
        <f t="shared" si="459"/>
        <v>2721.4119999999998</v>
      </c>
      <c r="BW245" s="121">
        <f t="shared" si="503"/>
        <v>34836.300000000003</v>
      </c>
      <c r="BX245" s="120">
        <f t="shared" si="501"/>
        <v>2177129</v>
      </c>
      <c r="BY245" s="121">
        <v>0.354047</v>
      </c>
      <c r="BZ245" s="123">
        <v>770807</v>
      </c>
    </row>
    <row r="246" spans="1:84" ht="20.100000000000001" customHeight="1">
      <c r="A246" s="23"/>
      <c r="B246" s="24"/>
      <c r="C246" s="45" t="s">
        <v>410</v>
      </c>
      <c r="D246" s="48" t="s">
        <v>179</v>
      </c>
      <c r="E246" s="27"/>
      <c r="F246" s="27">
        <f t="shared" si="482"/>
        <v>0</v>
      </c>
      <c r="G246" s="27"/>
      <c r="H246" s="27"/>
      <c r="I246" s="27"/>
      <c r="J246" s="27">
        <f t="shared" si="483"/>
        <v>0</v>
      </c>
      <c r="K246" s="27"/>
      <c r="L246" s="27"/>
      <c r="M246" s="27">
        <v>1</v>
      </c>
      <c r="N246" s="27">
        <f t="shared" si="484"/>
        <v>2</v>
      </c>
      <c r="O246" s="27">
        <v>1</v>
      </c>
      <c r="P246" s="27">
        <v>2.4</v>
      </c>
      <c r="Q246" s="27"/>
      <c r="R246" s="27">
        <f t="shared" si="485"/>
        <v>0</v>
      </c>
      <c r="S246" s="27"/>
      <c r="T246" s="27"/>
      <c r="U246" s="27"/>
      <c r="V246" s="27">
        <f t="shared" si="486"/>
        <v>0</v>
      </c>
      <c r="W246" s="27"/>
      <c r="X246" s="27"/>
      <c r="Y246" s="27"/>
      <c r="Z246" s="27">
        <f t="shared" si="487"/>
        <v>0</v>
      </c>
      <c r="AA246" s="27"/>
      <c r="AB246" s="27"/>
      <c r="AC246" s="27"/>
      <c r="AD246" s="27">
        <f t="shared" si="488"/>
        <v>0</v>
      </c>
      <c r="AE246" s="27"/>
      <c r="AF246" s="27"/>
      <c r="AG246" s="27"/>
      <c r="AH246" s="27">
        <f t="shared" si="489"/>
        <v>0</v>
      </c>
      <c r="AI246" s="27"/>
      <c r="AJ246" s="27"/>
      <c r="AK246" s="27"/>
      <c r="AL246" s="27">
        <f t="shared" si="490"/>
        <v>0</v>
      </c>
      <c r="AM246" s="27"/>
      <c r="AN246" s="27"/>
      <c r="AO246" s="27"/>
      <c r="AP246" s="27">
        <f t="shared" si="491"/>
        <v>0</v>
      </c>
      <c r="AQ246" s="27"/>
      <c r="AR246" s="27"/>
      <c r="AS246" s="27"/>
      <c r="AT246" s="27">
        <f t="shared" si="492"/>
        <v>0</v>
      </c>
      <c r="AU246" s="27"/>
      <c r="AV246" s="27"/>
      <c r="AW246" s="27"/>
      <c r="AX246" s="27">
        <f t="shared" si="493"/>
        <v>0</v>
      </c>
      <c r="AY246" s="27"/>
      <c r="AZ246" s="27"/>
      <c r="BA246" s="27"/>
      <c r="BB246" s="27">
        <f t="shared" si="494"/>
        <v>0</v>
      </c>
      <c r="BC246" s="27">
        <f t="shared" si="495"/>
        <v>1</v>
      </c>
      <c r="BD246" s="27">
        <f t="shared" si="496"/>
        <v>2</v>
      </c>
      <c r="BE246" s="27">
        <f t="shared" si="497"/>
        <v>1</v>
      </c>
      <c r="BF246" s="27">
        <f t="shared" si="498"/>
        <v>2.4</v>
      </c>
      <c r="BG246" s="27">
        <v>553859.12</v>
      </c>
      <c r="BH246" s="27">
        <v>426600</v>
      </c>
      <c r="BI246" s="27">
        <v>264785</v>
      </c>
      <c r="BJ246" s="29">
        <v>1.6</v>
      </c>
      <c r="BK246" s="29">
        <v>1.6</v>
      </c>
      <c r="BL246" s="29">
        <v>1.6</v>
      </c>
      <c r="BM246" s="116">
        <v>1.6</v>
      </c>
      <c r="BN246" s="127">
        <v>0.5</v>
      </c>
      <c r="BO246" s="127">
        <v>568826</v>
      </c>
      <c r="BP246" s="127">
        <v>96013</v>
      </c>
      <c r="BQ246" s="128">
        <f t="shared" si="499"/>
        <v>865620.37800000003</v>
      </c>
      <c r="BR246" s="114">
        <f t="shared" si="500"/>
        <v>311761.25800000003</v>
      </c>
      <c r="BS246" s="114">
        <f t="shared" si="454"/>
        <v>29626.354166666668</v>
      </c>
      <c r="BT246" s="116">
        <v>34836.300000000003</v>
      </c>
      <c r="BU246" s="121">
        <v>100</v>
      </c>
      <c r="BV246" s="122">
        <f t="shared" si="459"/>
        <v>1088.5650000000001</v>
      </c>
      <c r="BW246" s="121">
        <f t="shared" si="503"/>
        <v>34836.300000000003</v>
      </c>
      <c r="BX246" s="120">
        <f t="shared" si="501"/>
        <v>870852</v>
      </c>
      <c r="BY246" s="121">
        <v>0.354047</v>
      </c>
      <c r="BZ246" s="123">
        <f t="shared" si="502"/>
        <v>308323</v>
      </c>
    </row>
    <row r="247" spans="1:84" ht="20.100000000000001" customHeight="1">
      <c r="A247" s="23">
        <v>240</v>
      </c>
      <c r="B247" s="24">
        <v>82013</v>
      </c>
      <c r="C247" s="45" t="s">
        <v>411</v>
      </c>
      <c r="D247" s="48" t="s">
        <v>412</v>
      </c>
      <c r="E247" s="27"/>
      <c r="F247" s="27">
        <f t="shared" si="482"/>
        <v>0</v>
      </c>
      <c r="G247" s="27"/>
      <c r="H247" s="27"/>
      <c r="I247" s="27"/>
      <c r="J247" s="27">
        <f t="shared" si="483"/>
        <v>0</v>
      </c>
      <c r="K247" s="27"/>
      <c r="L247" s="27"/>
      <c r="M247" s="27">
        <v>1</v>
      </c>
      <c r="N247" s="27">
        <f t="shared" si="484"/>
        <v>2</v>
      </c>
      <c r="O247" s="27">
        <v>1</v>
      </c>
      <c r="P247" s="27">
        <v>1.4</v>
      </c>
      <c r="Q247" s="27">
        <v>1</v>
      </c>
      <c r="R247" s="27">
        <f t="shared" si="485"/>
        <v>1.5</v>
      </c>
      <c r="S247" s="27">
        <v>1</v>
      </c>
      <c r="T247" s="27">
        <v>0.9</v>
      </c>
      <c r="U247" s="27"/>
      <c r="V247" s="27">
        <f t="shared" si="486"/>
        <v>0</v>
      </c>
      <c r="W247" s="27"/>
      <c r="X247" s="27"/>
      <c r="Y247" s="27"/>
      <c r="Z247" s="27">
        <f t="shared" si="487"/>
        <v>0</v>
      </c>
      <c r="AA247" s="27"/>
      <c r="AB247" s="27"/>
      <c r="AC247" s="27"/>
      <c r="AD247" s="27">
        <f t="shared" si="488"/>
        <v>0</v>
      </c>
      <c r="AE247" s="27"/>
      <c r="AF247" s="27"/>
      <c r="AG247" s="27"/>
      <c r="AH247" s="27">
        <f t="shared" si="489"/>
        <v>0</v>
      </c>
      <c r="AI247" s="27"/>
      <c r="AJ247" s="27"/>
      <c r="AK247" s="27"/>
      <c r="AL247" s="27">
        <f t="shared" si="490"/>
        <v>0</v>
      </c>
      <c r="AM247" s="27"/>
      <c r="AN247" s="27"/>
      <c r="AO247" s="27"/>
      <c r="AP247" s="27">
        <f t="shared" si="491"/>
        <v>0</v>
      </c>
      <c r="AQ247" s="27"/>
      <c r="AR247" s="27"/>
      <c r="AS247" s="27"/>
      <c r="AT247" s="27">
        <f t="shared" si="492"/>
        <v>0</v>
      </c>
      <c r="AU247" s="27"/>
      <c r="AV247" s="27"/>
      <c r="AW247" s="27"/>
      <c r="AX247" s="27">
        <f t="shared" si="493"/>
        <v>0</v>
      </c>
      <c r="AY247" s="27"/>
      <c r="AZ247" s="27"/>
      <c r="BA247" s="27"/>
      <c r="BB247" s="27">
        <f t="shared" si="494"/>
        <v>0</v>
      </c>
      <c r="BC247" s="27">
        <f t="shared" si="495"/>
        <v>1</v>
      </c>
      <c r="BD247" s="27">
        <f t="shared" si="496"/>
        <v>3.5</v>
      </c>
      <c r="BE247" s="27">
        <f t="shared" si="497"/>
        <v>1</v>
      </c>
      <c r="BF247" s="27">
        <f t="shared" si="498"/>
        <v>2.2999999999999998</v>
      </c>
      <c r="BG247" s="27">
        <v>569911</v>
      </c>
      <c r="BH247" s="27">
        <v>460010</v>
      </c>
      <c r="BI247" s="27">
        <v>264785</v>
      </c>
      <c r="BJ247" s="29">
        <v>1.4</v>
      </c>
      <c r="BK247" s="29">
        <v>1.6</v>
      </c>
      <c r="BL247" s="29">
        <v>1.6</v>
      </c>
      <c r="BM247" s="116">
        <v>1.6</v>
      </c>
      <c r="BN247" s="127">
        <v>1</v>
      </c>
      <c r="BO247" s="127">
        <v>626115.54</v>
      </c>
      <c r="BP247" s="127">
        <v>180000</v>
      </c>
      <c r="BQ247" s="128">
        <f t="shared" si="499"/>
        <v>1049562.4330800001</v>
      </c>
      <c r="BR247" s="114">
        <f t="shared" si="500"/>
        <v>479651.4330800001</v>
      </c>
      <c r="BS247" s="114">
        <f t="shared" si="454"/>
        <v>32610.184375000001</v>
      </c>
      <c r="BT247" s="116">
        <v>34836.300000000003</v>
      </c>
      <c r="BU247" s="121">
        <v>100</v>
      </c>
      <c r="BV247" s="122">
        <f t="shared" si="459"/>
        <v>1904.9880000000001</v>
      </c>
      <c r="BW247" s="121">
        <f t="shared" si="503"/>
        <v>34836.300000000003</v>
      </c>
      <c r="BX247" s="120">
        <f t="shared" si="501"/>
        <v>870852</v>
      </c>
      <c r="BY247" s="121">
        <v>0.354047</v>
      </c>
      <c r="BZ247" s="123">
        <f t="shared" si="502"/>
        <v>308323</v>
      </c>
    </row>
    <row r="248" spans="1:84" ht="20.100000000000001" customHeight="1">
      <c r="A248" s="23">
        <v>241</v>
      </c>
      <c r="B248" s="24">
        <v>82014</v>
      </c>
      <c r="C248" s="45" t="s">
        <v>413</v>
      </c>
      <c r="D248" s="48" t="s">
        <v>414</v>
      </c>
      <c r="E248" s="27"/>
      <c r="F248" s="27">
        <f t="shared" si="482"/>
        <v>0</v>
      </c>
      <c r="G248" s="27"/>
      <c r="H248" s="27"/>
      <c r="I248" s="27"/>
      <c r="J248" s="27">
        <f t="shared" si="483"/>
        <v>0</v>
      </c>
      <c r="K248" s="27"/>
      <c r="L248" s="27"/>
      <c r="M248" s="27">
        <v>1</v>
      </c>
      <c r="N248" s="27">
        <f t="shared" si="484"/>
        <v>2</v>
      </c>
      <c r="O248" s="27">
        <v>1</v>
      </c>
      <c r="P248" s="27">
        <v>3</v>
      </c>
      <c r="Q248" s="27">
        <v>3</v>
      </c>
      <c r="R248" s="27">
        <f t="shared" si="485"/>
        <v>4.5</v>
      </c>
      <c r="S248" s="27">
        <v>3</v>
      </c>
      <c r="T248" s="27">
        <v>2.4</v>
      </c>
      <c r="U248" s="27"/>
      <c r="V248" s="27">
        <f t="shared" si="486"/>
        <v>0</v>
      </c>
      <c r="W248" s="27"/>
      <c r="X248" s="27"/>
      <c r="Y248" s="27"/>
      <c r="Z248" s="27">
        <f t="shared" si="487"/>
        <v>0</v>
      </c>
      <c r="AA248" s="27"/>
      <c r="AB248" s="27"/>
      <c r="AC248" s="27"/>
      <c r="AD248" s="27">
        <f t="shared" si="488"/>
        <v>0</v>
      </c>
      <c r="AE248" s="27"/>
      <c r="AF248" s="27"/>
      <c r="AG248" s="27"/>
      <c r="AH248" s="27">
        <f t="shared" si="489"/>
        <v>0</v>
      </c>
      <c r="AI248" s="27"/>
      <c r="AJ248" s="27"/>
      <c r="AK248" s="27"/>
      <c r="AL248" s="27">
        <f t="shared" si="490"/>
        <v>0</v>
      </c>
      <c r="AM248" s="27"/>
      <c r="AN248" s="27"/>
      <c r="AO248" s="27"/>
      <c r="AP248" s="27">
        <f t="shared" si="491"/>
        <v>0</v>
      </c>
      <c r="AQ248" s="27"/>
      <c r="AR248" s="27"/>
      <c r="AS248" s="27"/>
      <c r="AT248" s="27">
        <f t="shared" si="492"/>
        <v>0</v>
      </c>
      <c r="AU248" s="27"/>
      <c r="AV248" s="27"/>
      <c r="AW248" s="27"/>
      <c r="AX248" s="27">
        <f t="shared" si="493"/>
        <v>0</v>
      </c>
      <c r="AY248" s="27"/>
      <c r="AZ248" s="27"/>
      <c r="BA248" s="27"/>
      <c r="BB248" s="27">
        <f t="shared" si="494"/>
        <v>0</v>
      </c>
      <c r="BC248" s="27">
        <f t="shared" si="495"/>
        <v>1</v>
      </c>
      <c r="BD248" s="27">
        <f t="shared" si="496"/>
        <v>6.5</v>
      </c>
      <c r="BE248" s="27">
        <f t="shared" si="497"/>
        <v>1</v>
      </c>
      <c r="BF248" s="27">
        <f t="shared" si="498"/>
        <v>5.4</v>
      </c>
      <c r="BG248" s="27">
        <v>1253520.46</v>
      </c>
      <c r="BH248" s="27">
        <v>1172800</v>
      </c>
      <c r="BI248" s="27">
        <v>562669</v>
      </c>
      <c r="BJ248" s="29">
        <v>3.4</v>
      </c>
      <c r="BK248" s="29">
        <v>3.1</v>
      </c>
      <c r="BL248" s="29">
        <v>3.1</v>
      </c>
      <c r="BM248" s="116">
        <v>4.3</v>
      </c>
      <c r="BN248" s="127"/>
      <c r="BO248" s="127">
        <v>1453758.64</v>
      </c>
      <c r="BP248" s="127"/>
      <c r="BQ248" s="128">
        <f t="shared" si="499"/>
        <v>1892793.7492799999</v>
      </c>
      <c r="BR248" s="114">
        <f t="shared" si="500"/>
        <v>639273.28927999991</v>
      </c>
      <c r="BS248" s="114">
        <f t="shared" si="454"/>
        <v>28173.617054263566</v>
      </c>
      <c r="BT248" s="116">
        <v>34836.300000000003</v>
      </c>
      <c r="BU248" s="121">
        <v>100</v>
      </c>
      <c r="BV248" s="122">
        <f t="shared" si="459"/>
        <v>3537.835</v>
      </c>
      <c r="BW248" s="121">
        <f t="shared" si="503"/>
        <v>34836.300000000003</v>
      </c>
      <c r="BX248" s="120">
        <f t="shared" si="501"/>
        <v>2340414</v>
      </c>
      <c r="BY248" s="121">
        <v>0.354047</v>
      </c>
      <c r="BZ248" s="123">
        <f t="shared" si="502"/>
        <v>828617</v>
      </c>
    </row>
    <row r="249" spans="1:84" ht="20.100000000000001" customHeight="1">
      <c r="A249" s="23">
        <v>242</v>
      </c>
      <c r="B249" s="24">
        <v>82015</v>
      </c>
      <c r="C249" s="45" t="s">
        <v>415</v>
      </c>
      <c r="D249" s="26" t="s">
        <v>416</v>
      </c>
      <c r="E249" s="27"/>
      <c r="F249" s="27">
        <f t="shared" si="482"/>
        <v>0</v>
      </c>
      <c r="G249" s="27"/>
      <c r="H249" s="27"/>
      <c r="I249" s="27"/>
      <c r="J249" s="27">
        <f t="shared" si="483"/>
        <v>0</v>
      </c>
      <c r="K249" s="27"/>
      <c r="L249" s="27"/>
      <c r="M249" s="27">
        <v>1</v>
      </c>
      <c r="N249" s="27">
        <f t="shared" si="484"/>
        <v>2</v>
      </c>
      <c r="O249" s="27">
        <v>1</v>
      </c>
      <c r="P249" s="27">
        <v>1.6</v>
      </c>
      <c r="Q249" s="27">
        <v>2</v>
      </c>
      <c r="R249" s="27">
        <f t="shared" si="485"/>
        <v>3</v>
      </c>
      <c r="S249" s="27">
        <v>2</v>
      </c>
      <c r="T249" s="27">
        <v>1.7</v>
      </c>
      <c r="U249" s="27"/>
      <c r="V249" s="27">
        <f t="shared" si="486"/>
        <v>0</v>
      </c>
      <c r="W249" s="27"/>
      <c r="X249" s="27"/>
      <c r="Y249" s="27"/>
      <c r="Z249" s="27">
        <f t="shared" si="487"/>
        <v>0</v>
      </c>
      <c r="AA249" s="27"/>
      <c r="AB249" s="27"/>
      <c r="AC249" s="27"/>
      <c r="AD249" s="27">
        <f t="shared" si="488"/>
        <v>0</v>
      </c>
      <c r="AE249" s="27"/>
      <c r="AF249" s="27"/>
      <c r="AG249" s="27"/>
      <c r="AH249" s="27">
        <f t="shared" si="489"/>
        <v>0</v>
      </c>
      <c r="AI249" s="27"/>
      <c r="AJ249" s="27"/>
      <c r="AK249" s="27"/>
      <c r="AL249" s="27">
        <f t="shared" si="490"/>
        <v>0</v>
      </c>
      <c r="AM249" s="27"/>
      <c r="AN249" s="27"/>
      <c r="AO249" s="27"/>
      <c r="AP249" s="27">
        <f t="shared" si="491"/>
        <v>0</v>
      </c>
      <c r="AQ249" s="27"/>
      <c r="AR249" s="27"/>
      <c r="AS249" s="27"/>
      <c r="AT249" s="27">
        <f t="shared" si="492"/>
        <v>0</v>
      </c>
      <c r="AU249" s="27"/>
      <c r="AV249" s="27"/>
      <c r="AW249" s="27"/>
      <c r="AX249" s="27">
        <f t="shared" si="493"/>
        <v>0</v>
      </c>
      <c r="AY249" s="27"/>
      <c r="AZ249" s="27"/>
      <c r="BA249" s="27"/>
      <c r="BB249" s="27">
        <f t="shared" si="494"/>
        <v>0</v>
      </c>
      <c r="BC249" s="27">
        <f t="shared" si="495"/>
        <v>1</v>
      </c>
      <c r="BD249" s="27">
        <f t="shared" si="496"/>
        <v>5</v>
      </c>
      <c r="BE249" s="27">
        <f t="shared" si="497"/>
        <v>1</v>
      </c>
      <c r="BF249" s="27">
        <f t="shared" si="498"/>
        <v>3.3</v>
      </c>
      <c r="BG249" s="27">
        <v>917493.3</v>
      </c>
      <c r="BH249" s="27">
        <v>303423</v>
      </c>
      <c r="BI249" s="27">
        <v>479924</v>
      </c>
      <c r="BJ249" s="29">
        <v>1.7</v>
      </c>
      <c r="BK249" s="29">
        <v>1.7</v>
      </c>
      <c r="BL249" s="29">
        <v>1.7</v>
      </c>
      <c r="BM249" s="116">
        <v>0.8</v>
      </c>
      <c r="BN249" s="131" t="s">
        <v>49</v>
      </c>
      <c r="BO249" s="127">
        <v>1090166.1200000001</v>
      </c>
      <c r="BP249" s="131"/>
      <c r="BQ249" s="128">
        <f t="shared" si="499"/>
        <v>1419396.2882400001</v>
      </c>
      <c r="BR249" s="114">
        <f t="shared" si="500"/>
        <v>501902.98824000009</v>
      </c>
      <c r="BS249" s="114">
        <f t="shared" si="454"/>
        <v>113558.97083333334</v>
      </c>
      <c r="BT249" s="116">
        <v>34836.300000000003</v>
      </c>
      <c r="BU249" s="121">
        <v>100</v>
      </c>
      <c r="BV249" s="122">
        <f t="shared" si="459"/>
        <v>2721.4119999999998</v>
      </c>
      <c r="BW249" s="121">
        <f t="shared" si="503"/>
        <v>34836.300000000003</v>
      </c>
      <c r="BX249" s="120">
        <f t="shared" si="501"/>
        <v>435426</v>
      </c>
      <c r="BY249" s="121">
        <v>0.354047</v>
      </c>
      <c r="BZ249" s="123">
        <f t="shared" si="502"/>
        <v>154161</v>
      </c>
    </row>
    <row r="250" spans="1:84" ht="20.100000000000001" customHeight="1">
      <c r="A250" s="23">
        <v>243</v>
      </c>
      <c r="B250" s="24">
        <v>82016</v>
      </c>
      <c r="C250" s="45" t="s">
        <v>417</v>
      </c>
      <c r="D250" s="26" t="s">
        <v>418</v>
      </c>
      <c r="E250" s="27"/>
      <c r="F250" s="27">
        <f t="shared" si="482"/>
        <v>0</v>
      </c>
      <c r="G250" s="27"/>
      <c r="H250" s="27"/>
      <c r="I250" s="27"/>
      <c r="J250" s="27">
        <f t="shared" si="483"/>
        <v>0</v>
      </c>
      <c r="K250" s="27"/>
      <c r="L250" s="27"/>
      <c r="M250" s="27">
        <v>1</v>
      </c>
      <c r="N250" s="27">
        <f t="shared" si="484"/>
        <v>2</v>
      </c>
      <c r="O250" s="27">
        <v>1</v>
      </c>
      <c r="P250" s="27">
        <v>2.5</v>
      </c>
      <c r="Q250" s="27"/>
      <c r="R250" s="27">
        <f t="shared" si="485"/>
        <v>0</v>
      </c>
      <c r="S250" s="27"/>
      <c r="T250" s="27"/>
      <c r="U250" s="27"/>
      <c r="V250" s="27">
        <f t="shared" si="486"/>
        <v>0</v>
      </c>
      <c r="W250" s="27"/>
      <c r="X250" s="27"/>
      <c r="Y250" s="27"/>
      <c r="Z250" s="27">
        <f t="shared" si="487"/>
        <v>0</v>
      </c>
      <c r="AA250" s="27"/>
      <c r="AB250" s="27"/>
      <c r="AC250" s="27"/>
      <c r="AD250" s="27">
        <f t="shared" si="488"/>
        <v>0</v>
      </c>
      <c r="AE250" s="27"/>
      <c r="AF250" s="27"/>
      <c r="AG250" s="27"/>
      <c r="AH250" s="27">
        <f t="shared" si="489"/>
        <v>0</v>
      </c>
      <c r="AI250" s="27"/>
      <c r="AJ250" s="27"/>
      <c r="AK250" s="27"/>
      <c r="AL250" s="27">
        <f t="shared" si="490"/>
        <v>0</v>
      </c>
      <c r="AM250" s="27"/>
      <c r="AN250" s="27"/>
      <c r="AO250" s="27"/>
      <c r="AP250" s="27">
        <f t="shared" si="491"/>
        <v>0</v>
      </c>
      <c r="AQ250" s="27"/>
      <c r="AR250" s="27"/>
      <c r="AS250" s="27"/>
      <c r="AT250" s="27">
        <f t="shared" si="492"/>
        <v>0</v>
      </c>
      <c r="AU250" s="27"/>
      <c r="AV250" s="27"/>
      <c r="AW250" s="27"/>
      <c r="AX250" s="27">
        <f t="shared" si="493"/>
        <v>0</v>
      </c>
      <c r="AY250" s="27"/>
      <c r="AZ250" s="27"/>
      <c r="BA250" s="27"/>
      <c r="BB250" s="27">
        <f t="shared" si="494"/>
        <v>0</v>
      </c>
      <c r="BC250" s="27">
        <f t="shared" si="495"/>
        <v>1</v>
      </c>
      <c r="BD250" s="27">
        <f t="shared" si="496"/>
        <v>2</v>
      </c>
      <c r="BE250" s="27">
        <f t="shared" si="497"/>
        <v>1</v>
      </c>
      <c r="BF250" s="27">
        <f t="shared" si="498"/>
        <v>2.5</v>
      </c>
      <c r="BG250" s="27">
        <v>700859</v>
      </c>
      <c r="BH250" s="27">
        <v>448000</v>
      </c>
      <c r="BI250" s="27">
        <v>413727</v>
      </c>
      <c r="BJ250" s="29">
        <v>2.5</v>
      </c>
      <c r="BK250" s="29">
        <v>2.5</v>
      </c>
      <c r="BL250" s="29">
        <v>2.6</v>
      </c>
      <c r="BM250" s="116">
        <v>1.8</v>
      </c>
      <c r="BN250" s="131" t="s">
        <v>49</v>
      </c>
      <c r="BO250" s="127">
        <v>626626.49</v>
      </c>
      <c r="BP250" s="131"/>
      <c r="BQ250" s="128">
        <f t="shared" si="499"/>
        <v>815867.68998000002</v>
      </c>
      <c r="BR250" s="114">
        <f t="shared" si="500"/>
        <v>115008.68998000002</v>
      </c>
      <c r="BS250" s="114">
        <f t="shared" si="454"/>
        <v>29010.485648148144</v>
      </c>
      <c r="BT250" s="116">
        <v>34836.300000000003</v>
      </c>
      <c r="BU250" s="121">
        <v>100</v>
      </c>
      <c r="BV250" s="122">
        <f t="shared" si="459"/>
        <v>1088.5650000000001</v>
      </c>
      <c r="BW250" s="121">
        <f t="shared" si="503"/>
        <v>34836.300000000003</v>
      </c>
      <c r="BX250" s="120">
        <f t="shared" si="501"/>
        <v>979708</v>
      </c>
      <c r="BY250" s="121">
        <v>0.354047</v>
      </c>
      <c r="BZ250" s="123">
        <f t="shared" si="502"/>
        <v>346863</v>
      </c>
    </row>
    <row r="251" spans="1:84" s="22" customFormat="1" ht="20.100000000000001" customHeight="1">
      <c r="A251" s="16"/>
      <c r="B251" s="17"/>
      <c r="C251" s="32" t="s">
        <v>419</v>
      </c>
      <c r="D251" s="33" t="s">
        <v>419</v>
      </c>
      <c r="E251" s="20">
        <f t="shared" ref="E251:AJ251" si="504">SUM(E252:E262)</f>
        <v>12</v>
      </c>
      <c r="F251" s="20">
        <f t="shared" si="504"/>
        <v>36</v>
      </c>
      <c r="G251" s="20">
        <f t="shared" si="504"/>
        <v>12</v>
      </c>
      <c r="H251" s="20">
        <f t="shared" si="504"/>
        <v>28.15</v>
      </c>
      <c r="I251" s="20">
        <f t="shared" si="504"/>
        <v>1</v>
      </c>
      <c r="J251" s="20">
        <f t="shared" si="504"/>
        <v>3</v>
      </c>
      <c r="K251" s="20">
        <f t="shared" si="504"/>
        <v>1</v>
      </c>
      <c r="L251" s="20">
        <f t="shared" si="504"/>
        <v>10.5</v>
      </c>
      <c r="M251" s="20">
        <f t="shared" si="504"/>
        <v>1</v>
      </c>
      <c r="N251" s="20">
        <f t="shared" si="504"/>
        <v>2</v>
      </c>
      <c r="O251" s="20">
        <f t="shared" si="504"/>
        <v>1</v>
      </c>
      <c r="P251" s="20">
        <f t="shared" si="504"/>
        <v>1.2</v>
      </c>
      <c r="Q251" s="20">
        <f t="shared" si="504"/>
        <v>6</v>
      </c>
      <c r="R251" s="20">
        <f t="shared" si="504"/>
        <v>9</v>
      </c>
      <c r="S251" s="20">
        <f t="shared" si="504"/>
        <v>6</v>
      </c>
      <c r="T251" s="20">
        <f t="shared" si="504"/>
        <v>5.85</v>
      </c>
      <c r="U251" s="20">
        <f t="shared" si="504"/>
        <v>0</v>
      </c>
      <c r="V251" s="20">
        <f t="shared" si="504"/>
        <v>0</v>
      </c>
      <c r="W251" s="20">
        <f t="shared" si="504"/>
        <v>0</v>
      </c>
      <c r="X251" s="20">
        <f t="shared" si="504"/>
        <v>0</v>
      </c>
      <c r="Y251" s="20">
        <f t="shared" si="504"/>
        <v>8</v>
      </c>
      <c r="Z251" s="20">
        <f t="shared" si="504"/>
        <v>8</v>
      </c>
      <c r="AA251" s="20">
        <f t="shared" si="504"/>
        <v>8</v>
      </c>
      <c r="AB251" s="20">
        <f t="shared" si="504"/>
        <v>4.3499999999999996</v>
      </c>
      <c r="AC251" s="20">
        <f t="shared" si="504"/>
        <v>0</v>
      </c>
      <c r="AD251" s="20">
        <f t="shared" si="504"/>
        <v>0</v>
      </c>
      <c r="AE251" s="20">
        <f t="shared" si="504"/>
        <v>0</v>
      </c>
      <c r="AF251" s="20">
        <f t="shared" si="504"/>
        <v>0</v>
      </c>
      <c r="AG251" s="20">
        <f t="shared" si="504"/>
        <v>0</v>
      </c>
      <c r="AH251" s="20">
        <f t="shared" si="504"/>
        <v>0</v>
      </c>
      <c r="AI251" s="20">
        <f t="shared" si="504"/>
        <v>0</v>
      </c>
      <c r="AJ251" s="20">
        <f t="shared" si="504"/>
        <v>0</v>
      </c>
      <c r="AK251" s="20">
        <f t="shared" ref="AK251:BP251" si="505">SUM(AK252:AK262)</f>
        <v>0</v>
      </c>
      <c r="AL251" s="20">
        <f t="shared" si="505"/>
        <v>0</v>
      </c>
      <c r="AM251" s="20">
        <f t="shared" si="505"/>
        <v>0</v>
      </c>
      <c r="AN251" s="20">
        <f t="shared" si="505"/>
        <v>0</v>
      </c>
      <c r="AO251" s="20">
        <f t="shared" si="505"/>
        <v>0</v>
      </c>
      <c r="AP251" s="20">
        <f t="shared" si="505"/>
        <v>0</v>
      </c>
      <c r="AQ251" s="20">
        <f t="shared" si="505"/>
        <v>0</v>
      </c>
      <c r="AR251" s="20">
        <f t="shared" si="505"/>
        <v>0</v>
      </c>
      <c r="AS251" s="20">
        <f t="shared" si="505"/>
        <v>0</v>
      </c>
      <c r="AT251" s="20">
        <f t="shared" si="505"/>
        <v>0</v>
      </c>
      <c r="AU251" s="20">
        <f t="shared" si="505"/>
        <v>0</v>
      </c>
      <c r="AV251" s="20">
        <f t="shared" si="505"/>
        <v>0</v>
      </c>
      <c r="AW251" s="20">
        <f t="shared" si="505"/>
        <v>1</v>
      </c>
      <c r="AX251" s="20">
        <f t="shared" si="505"/>
        <v>1</v>
      </c>
      <c r="AY251" s="20">
        <f t="shared" si="505"/>
        <v>1</v>
      </c>
      <c r="AZ251" s="20">
        <f t="shared" si="505"/>
        <v>1</v>
      </c>
      <c r="BA251" s="20">
        <f t="shared" si="505"/>
        <v>0</v>
      </c>
      <c r="BB251" s="20">
        <f t="shared" si="505"/>
        <v>0</v>
      </c>
      <c r="BC251" s="20">
        <f t="shared" si="505"/>
        <v>15</v>
      </c>
      <c r="BD251" s="20">
        <f t="shared" si="505"/>
        <v>59</v>
      </c>
      <c r="BE251" s="20">
        <f t="shared" si="505"/>
        <v>15</v>
      </c>
      <c r="BF251" s="20">
        <f t="shared" si="505"/>
        <v>51.05</v>
      </c>
      <c r="BG251" s="20">
        <f t="shared" si="505"/>
        <v>13336582.970000003</v>
      </c>
      <c r="BH251" s="20">
        <f t="shared" si="505"/>
        <v>13207772</v>
      </c>
      <c r="BI251" s="20">
        <f t="shared" si="505"/>
        <v>6966551</v>
      </c>
      <c r="BJ251" s="20">
        <f t="shared" si="505"/>
        <v>39.900000000000006</v>
      </c>
      <c r="BK251" s="20">
        <f t="shared" si="505"/>
        <v>37.499999999999993</v>
      </c>
      <c r="BL251" s="21">
        <f t="shared" si="505"/>
        <v>38.5</v>
      </c>
      <c r="BM251" s="113">
        <f t="shared" si="505"/>
        <v>39.099999999999994</v>
      </c>
      <c r="BN251" s="113">
        <f t="shared" si="505"/>
        <v>1.1000000000000001</v>
      </c>
      <c r="BO251" s="113">
        <f t="shared" si="505"/>
        <v>10118157.800000001</v>
      </c>
      <c r="BP251" s="113">
        <f t="shared" si="505"/>
        <v>151525.83000000002</v>
      </c>
      <c r="BQ251" s="113">
        <f t="shared" ref="BQ251:BR251" si="506">SUM(BQ252:BQ262)</f>
        <v>13371128.086259998</v>
      </c>
      <c r="BR251" s="113">
        <f t="shared" si="506"/>
        <v>34545.116260000214</v>
      </c>
      <c r="BS251" s="114">
        <f t="shared" si="454"/>
        <v>21564.70119352089</v>
      </c>
      <c r="BT251" s="138">
        <v>34836.300000000003</v>
      </c>
      <c r="BU251" s="113">
        <v>100</v>
      </c>
      <c r="BV251" s="113">
        <f>SUM(BV252:BV262)</f>
        <v>32112.657999999999</v>
      </c>
      <c r="BW251" s="113">
        <f t="shared" si="503"/>
        <v>34836.300000000003</v>
      </c>
      <c r="BX251" s="138">
        <f>SUM(BX252:BX262)</f>
        <v>21281439</v>
      </c>
      <c r="BY251" s="121">
        <v>0.354047</v>
      </c>
      <c r="BZ251" s="115">
        <f>BZ252+BZ253+BZ254+BZ255+BZ256+BZ257+BZ258+BZ259+BZ260+BZ261+BZ262</f>
        <v>7534603</v>
      </c>
      <c r="CA251" s="168">
        <f>BZ252+BZ253+BZ254+BZ255+BZ256+BZ257+BZ258+BZ259+BZ260+BZ261+BZ262</f>
        <v>7534603</v>
      </c>
      <c r="CB251" s="103"/>
      <c r="CC251" s="103"/>
      <c r="CD251" s="103"/>
      <c r="CE251" s="103"/>
      <c r="CF251" s="103"/>
    </row>
    <row r="252" spans="1:84" ht="20.100000000000001" customHeight="1">
      <c r="A252" s="23">
        <v>247</v>
      </c>
      <c r="B252" s="24">
        <v>82102</v>
      </c>
      <c r="C252" s="45" t="s">
        <v>420</v>
      </c>
      <c r="D252" s="26" t="s">
        <v>421</v>
      </c>
      <c r="E252" s="27"/>
      <c r="F252" s="27">
        <f t="shared" ref="F252:F262" si="507">E252*3</f>
        <v>0</v>
      </c>
      <c r="G252" s="27"/>
      <c r="H252" s="27"/>
      <c r="I252" s="27">
        <v>1</v>
      </c>
      <c r="J252" s="27">
        <f t="shared" ref="J252:J262" si="508">I252*3</f>
        <v>3</v>
      </c>
      <c r="K252" s="27">
        <v>1</v>
      </c>
      <c r="L252" s="27">
        <v>10.5</v>
      </c>
      <c r="M252" s="27"/>
      <c r="N252" s="27">
        <f t="shared" ref="N252:N262" si="509">M252*2</f>
        <v>0</v>
      </c>
      <c r="O252" s="27"/>
      <c r="P252" s="27"/>
      <c r="Q252" s="27"/>
      <c r="R252" s="27">
        <f t="shared" ref="R252:R262" si="510">Q252*1.5</f>
        <v>0</v>
      </c>
      <c r="S252" s="27"/>
      <c r="T252" s="27"/>
      <c r="U252" s="27"/>
      <c r="V252" s="27">
        <f t="shared" ref="V252:V262" si="511">U252*1</f>
        <v>0</v>
      </c>
      <c r="W252" s="27"/>
      <c r="X252" s="27"/>
      <c r="Y252" s="27"/>
      <c r="Z252" s="27">
        <f t="shared" ref="Z252:Z262" si="512">Y252*1</f>
        <v>0</v>
      </c>
      <c r="AA252" s="27"/>
      <c r="AB252" s="27"/>
      <c r="AC252" s="27"/>
      <c r="AD252" s="27">
        <f t="shared" ref="AD252:AD262" si="513">AC252*1</f>
        <v>0</v>
      </c>
      <c r="AE252" s="27"/>
      <c r="AF252" s="27"/>
      <c r="AG252" s="27"/>
      <c r="AH252" s="27">
        <f t="shared" ref="AH252:AH262" si="514">AG252*1</f>
        <v>0</v>
      </c>
      <c r="AI252" s="27"/>
      <c r="AJ252" s="27"/>
      <c r="AK252" s="27"/>
      <c r="AL252" s="27">
        <f t="shared" ref="AL252:AL262" si="515">AK252*1</f>
        <v>0</v>
      </c>
      <c r="AM252" s="27"/>
      <c r="AN252" s="27"/>
      <c r="AO252" s="27"/>
      <c r="AP252" s="27">
        <f t="shared" ref="AP252:AP262" si="516">AO252*1</f>
        <v>0</v>
      </c>
      <c r="AQ252" s="27"/>
      <c r="AR252" s="27"/>
      <c r="AS252" s="27"/>
      <c r="AT252" s="27">
        <f t="shared" ref="AT252:AT262" si="517">AS252*1</f>
        <v>0</v>
      </c>
      <c r="AU252" s="27"/>
      <c r="AV252" s="27"/>
      <c r="AW252" s="27">
        <v>1</v>
      </c>
      <c r="AX252" s="27">
        <f t="shared" ref="AX252:AX262" si="518">AW252*1</f>
        <v>1</v>
      </c>
      <c r="AY252" s="27">
        <v>1</v>
      </c>
      <c r="AZ252" s="27">
        <v>1</v>
      </c>
      <c r="BA252" s="27"/>
      <c r="BB252" s="27">
        <f t="shared" ref="BB252:BB262" si="519">BA252*0.75</f>
        <v>0</v>
      </c>
      <c r="BC252" s="27">
        <f t="shared" ref="BC252:BC262" si="520">E252+I252+M252+U252+AC252+AK252+AW252</f>
        <v>2</v>
      </c>
      <c r="BD252" s="27">
        <f t="shared" ref="BD252:BD262" si="521">F252+J252+N252+R252+V252+Z252+AD252+AH252+AL252+AP252+AT252+AX252+BB252</f>
        <v>4</v>
      </c>
      <c r="BE252" s="27">
        <f t="shared" ref="BE252:BE262" si="522">G252+K252+O252+W252+AE252+AM252+AY252</f>
        <v>2</v>
      </c>
      <c r="BF252" s="27">
        <f t="shared" ref="BF252:BF262" si="523">H252+L252+P252+T252+X252+AB252+AF252+AJ252+AN252+AR252+AV252+AZ252</f>
        <v>11.5</v>
      </c>
      <c r="BG252" s="27">
        <v>3306627</v>
      </c>
      <c r="BH252" s="27">
        <v>2963397</v>
      </c>
      <c r="BI252" s="27">
        <v>1323927</v>
      </c>
      <c r="BJ252" s="29">
        <v>7.5</v>
      </c>
      <c r="BK252" s="29">
        <v>5.2</v>
      </c>
      <c r="BL252" s="29">
        <v>5.2</v>
      </c>
      <c r="BM252" s="102">
        <v>6.2</v>
      </c>
      <c r="BN252" s="127">
        <v>0.6</v>
      </c>
      <c r="BO252" s="127">
        <v>2218392</v>
      </c>
      <c r="BP252" s="127">
        <v>65456</v>
      </c>
      <c r="BQ252" s="128">
        <f t="shared" ref="BQ252:BQ262" si="524">(BO252+BP252)*1.302</f>
        <v>2973570.0959999999</v>
      </c>
      <c r="BR252" s="114">
        <f t="shared" ref="BR252:BR262" si="525">(BO252+BP252)*1.302-BG252</f>
        <v>-333056.9040000001</v>
      </c>
      <c r="BS252" s="114">
        <f t="shared" si="454"/>
        <v>29817.096774193546</v>
      </c>
      <c r="BT252" s="116">
        <v>34836.300000000003</v>
      </c>
      <c r="BU252" s="121">
        <v>100</v>
      </c>
      <c r="BV252" s="122">
        <f t="shared" ref="BV252:BV262" si="526">ROUND((BD252*BT252*BU252/100*12)*1.302/1000,3)</f>
        <v>2177.1289999999999</v>
      </c>
      <c r="BW252" s="121">
        <f t="shared" si="503"/>
        <v>34836.300000000003</v>
      </c>
      <c r="BX252" s="120">
        <f t="shared" ref="BX252:BX262" si="527">ROUND((BM252*BT252*BU252/100*12)*1.302,0)</f>
        <v>3374551</v>
      </c>
      <c r="BY252" s="121">
        <v>0.354047</v>
      </c>
      <c r="BZ252" s="173">
        <v>1194723</v>
      </c>
    </row>
    <row r="253" spans="1:84" ht="20.100000000000001" customHeight="1">
      <c r="A253" s="23">
        <v>247</v>
      </c>
      <c r="B253" s="24">
        <v>82102</v>
      </c>
      <c r="C253" s="45" t="s">
        <v>422</v>
      </c>
      <c r="D253" s="26" t="s">
        <v>422</v>
      </c>
      <c r="E253" s="27">
        <v>1</v>
      </c>
      <c r="F253" s="27">
        <f t="shared" si="507"/>
        <v>3</v>
      </c>
      <c r="G253" s="27">
        <v>1</v>
      </c>
      <c r="H253" s="27">
        <v>2.2000000000000002</v>
      </c>
      <c r="I253" s="27"/>
      <c r="J253" s="27">
        <f t="shared" si="508"/>
        <v>0</v>
      </c>
      <c r="K253" s="27"/>
      <c r="L253" s="27"/>
      <c r="M253" s="27"/>
      <c r="N253" s="27">
        <f t="shared" si="509"/>
        <v>0</v>
      </c>
      <c r="O253" s="27"/>
      <c r="P253" s="27"/>
      <c r="Q253" s="27">
        <v>3</v>
      </c>
      <c r="R253" s="27">
        <f t="shared" si="510"/>
        <v>4.5</v>
      </c>
      <c r="S253" s="27">
        <v>3</v>
      </c>
      <c r="T253" s="27">
        <v>2.25</v>
      </c>
      <c r="U253" s="27"/>
      <c r="V253" s="27">
        <f t="shared" si="511"/>
        <v>0</v>
      </c>
      <c r="W253" s="27"/>
      <c r="X253" s="27"/>
      <c r="Y253" s="27">
        <v>1</v>
      </c>
      <c r="Z253" s="27">
        <f t="shared" si="512"/>
        <v>1</v>
      </c>
      <c r="AA253" s="27">
        <v>1</v>
      </c>
      <c r="AB253" s="27">
        <v>0.5</v>
      </c>
      <c r="AC253" s="27"/>
      <c r="AD253" s="27">
        <f t="shared" si="513"/>
        <v>0</v>
      </c>
      <c r="AE253" s="27"/>
      <c r="AF253" s="27"/>
      <c r="AG253" s="27"/>
      <c r="AH253" s="27">
        <f t="shared" si="514"/>
        <v>0</v>
      </c>
      <c r="AI253" s="27"/>
      <c r="AJ253" s="27"/>
      <c r="AK253" s="27"/>
      <c r="AL253" s="27">
        <f t="shared" si="515"/>
        <v>0</v>
      </c>
      <c r="AM253" s="27"/>
      <c r="AN253" s="27"/>
      <c r="AO253" s="27"/>
      <c r="AP253" s="27">
        <f t="shared" si="516"/>
        <v>0</v>
      </c>
      <c r="AQ253" s="27"/>
      <c r="AR253" s="27"/>
      <c r="AS253" s="27"/>
      <c r="AT253" s="27">
        <f t="shared" si="517"/>
        <v>0</v>
      </c>
      <c r="AU253" s="27"/>
      <c r="AV253" s="27"/>
      <c r="AW253" s="27"/>
      <c r="AX253" s="27">
        <f t="shared" si="518"/>
        <v>0</v>
      </c>
      <c r="AY253" s="27"/>
      <c r="AZ253" s="27"/>
      <c r="BA253" s="27"/>
      <c r="BB253" s="27">
        <f t="shared" si="519"/>
        <v>0</v>
      </c>
      <c r="BC253" s="27">
        <f t="shared" si="520"/>
        <v>1</v>
      </c>
      <c r="BD253" s="27">
        <f t="shared" si="521"/>
        <v>8.5</v>
      </c>
      <c r="BE253" s="27">
        <f t="shared" si="522"/>
        <v>1</v>
      </c>
      <c r="BF253" s="27">
        <f t="shared" si="523"/>
        <v>4.95</v>
      </c>
      <c r="BG253" s="27">
        <v>1375926</v>
      </c>
      <c r="BH253" s="27">
        <v>1524131</v>
      </c>
      <c r="BI253" s="27">
        <v>827454</v>
      </c>
      <c r="BJ253" s="29">
        <v>4.9000000000000004</v>
      </c>
      <c r="BK253" s="29">
        <v>5</v>
      </c>
      <c r="BL253" s="29">
        <v>5</v>
      </c>
      <c r="BM253" s="102">
        <v>5</v>
      </c>
      <c r="BN253" s="127">
        <v>0.4</v>
      </c>
      <c r="BO253" s="127">
        <v>989653.71</v>
      </c>
      <c r="BP253" s="127">
        <v>68244</v>
      </c>
      <c r="BQ253" s="128">
        <f t="shared" si="524"/>
        <v>1377382.8184199999</v>
      </c>
      <c r="BR253" s="114">
        <f t="shared" si="525"/>
        <v>1456.8184199999087</v>
      </c>
      <c r="BS253" s="114">
        <f t="shared" ref="BS253:BS262" si="528">BO253/BM253/12</f>
        <v>16494.228500000001</v>
      </c>
      <c r="BT253" s="116">
        <v>34836.300000000003</v>
      </c>
      <c r="BU253" s="121">
        <v>100</v>
      </c>
      <c r="BV253" s="122">
        <f t="shared" si="526"/>
        <v>4626.3999999999996</v>
      </c>
      <c r="BW253" s="121">
        <f t="shared" si="503"/>
        <v>34836.300000000003</v>
      </c>
      <c r="BX253" s="120">
        <f t="shared" si="527"/>
        <v>2721412</v>
      </c>
      <c r="BY253" s="121">
        <v>0.354047</v>
      </c>
      <c r="BZ253" s="123">
        <f t="shared" ref="BZ253:BZ262" si="529">ROUND(BX253*BY253,0)</f>
        <v>963508</v>
      </c>
    </row>
    <row r="254" spans="1:84" ht="20.100000000000001" customHeight="1">
      <c r="A254" s="23">
        <v>248</v>
      </c>
      <c r="B254" s="24">
        <v>82103</v>
      </c>
      <c r="C254" s="45" t="s">
        <v>423</v>
      </c>
      <c r="D254" s="26" t="s">
        <v>424</v>
      </c>
      <c r="E254" s="27">
        <v>1</v>
      </c>
      <c r="F254" s="27">
        <f t="shared" si="507"/>
        <v>3</v>
      </c>
      <c r="G254" s="27">
        <v>1</v>
      </c>
      <c r="H254" s="27">
        <v>1.25</v>
      </c>
      <c r="I254" s="27"/>
      <c r="J254" s="27">
        <f t="shared" si="508"/>
        <v>0</v>
      </c>
      <c r="K254" s="27"/>
      <c r="L254" s="27"/>
      <c r="M254" s="27"/>
      <c r="N254" s="27">
        <f t="shared" si="509"/>
        <v>0</v>
      </c>
      <c r="O254" s="27"/>
      <c r="P254" s="27"/>
      <c r="Q254" s="27">
        <v>1</v>
      </c>
      <c r="R254" s="27">
        <f t="shared" si="510"/>
        <v>1.5</v>
      </c>
      <c r="S254" s="27">
        <v>1</v>
      </c>
      <c r="T254" s="27">
        <v>0.75</v>
      </c>
      <c r="U254" s="27"/>
      <c r="V254" s="27">
        <f t="shared" si="511"/>
        <v>0</v>
      </c>
      <c r="W254" s="27"/>
      <c r="X254" s="27"/>
      <c r="Y254" s="27"/>
      <c r="Z254" s="27">
        <f t="shared" si="512"/>
        <v>0</v>
      </c>
      <c r="AA254" s="27"/>
      <c r="AB254" s="27"/>
      <c r="AC254" s="27"/>
      <c r="AD254" s="27">
        <f t="shared" si="513"/>
        <v>0</v>
      </c>
      <c r="AE254" s="27"/>
      <c r="AF254" s="27"/>
      <c r="AG254" s="27"/>
      <c r="AH254" s="27">
        <f t="shared" si="514"/>
        <v>0</v>
      </c>
      <c r="AI254" s="27"/>
      <c r="AJ254" s="27"/>
      <c r="AK254" s="27"/>
      <c r="AL254" s="27">
        <f t="shared" si="515"/>
        <v>0</v>
      </c>
      <c r="AM254" s="27"/>
      <c r="AN254" s="27"/>
      <c r="AO254" s="27"/>
      <c r="AP254" s="27">
        <f t="shared" si="516"/>
        <v>0</v>
      </c>
      <c r="AQ254" s="27"/>
      <c r="AR254" s="27"/>
      <c r="AS254" s="27"/>
      <c r="AT254" s="27">
        <f t="shared" si="517"/>
        <v>0</v>
      </c>
      <c r="AU254" s="27"/>
      <c r="AV254" s="27"/>
      <c r="AW254" s="27"/>
      <c r="AX254" s="27">
        <f t="shared" si="518"/>
        <v>0</v>
      </c>
      <c r="AY254" s="27"/>
      <c r="AZ254" s="27"/>
      <c r="BA254" s="27"/>
      <c r="BB254" s="27">
        <f t="shared" si="519"/>
        <v>0</v>
      </c>
      <c r="BC254" s="27">
        <f t="shared" si="520"/>
        <v>1</v>
      </c>
      <c r="BD254" s="27">
        <f t="shared" si="521"/>
        <v>4.5</v>
      </c>
      <c r="BE254" s="27">
        <f t="shared" si="522"/>
        <v>1</v>
      </c>
      <c r="BF254" s="27">
        <f t="shared" si="523"/>
        <v>2</v>
      </c>
      <c r="BG254" s="27">
        <v>587561</v>
      </c>
      <c r="BH254" s="27">
        <v>576812</v>
      </c>
      <c r="BI254" s="27">
        <v>330373</v>
      </c>
      <c r="BJ254" s="29">
        <v>2</v>
      </c>
      <c r="BK254" s="29">
        <v>2</v>
      </c>
      <c r="BL254" s="29">
        <v>2</v>
      </c>
      <c r="BM254" s="102">
        <v>2</v>
      </c>
      <c r="BN254" s="131" t="s">
        <v>49</v>
      </c>
      <c r="BO254" s="127">
        <v>460300</v>
      </c>
      <c r="BP254" s="131"/>
      <c r="BQ254" s="128">
        <f t="shared" si="524"/>
        <v>599310.6</v>
      </c>
      <c r="BR254" s="114">
        <f t="shared" si="525"/>
        <v>11749.599999999977</v>
      </c>
      <c r="BS254" s="114">
        <f t="shared" si="528"/>
        <v>19179.166666666668</v>
      </c>
      <c r="BT254" s="116">
        <v>34836.300000000003</v>
      </c>
      <c r="BU254" s="121">
        <v>100</v>
      </c>
      <c r="BV254" s="122">
        <f t="shared" si="526"/>
        <v>2449.2710000000002</v>
      </c>
      <c r="BW254" s="121">
        <f t="shared" si="503"/>
        <v>34836.300000000003</v>
      </c>
      <c r="BX254" s="120">
        <f t="shared" si="527"/>
        <v>1088565</v>
      </c>
      <c r="BY254" s="121">
        <v>0.354047</v>
      </c>
      <c r="BZ254" s="123">
        <f t="shared" si="529"/>
        <v>385403</v>
      </c>
    </row>
    <row r="255" spans="1:84" ht="20.100000000000001" customHeight="1">
      <c r="A255" s="23">
        <v>249</v>
      </c>
      <c r="B255" s="24">
        <v>82104</v>
      </c>
      <c r="C255" s="45" t="s">
        <v>425</v>
      </c>
      <c r="D255" s="26" t="s">
        <v>425</v>
      </c>
      <c r="E255" s="27">
        <v>1</v>
      </c>
      <c r="F255" s="27">
        <f t="shared" si="507"/>
        <v>3</v>
      </c>
      <c r="G255" s="27">
        <v>1</v>
      </c>
      <c r="H255" s="27">
        <v>7.1</v>
      </c>
      <c r="I255" s="27"/>
      <c r="J255" s="27">
        <f t="shared" si="508"/>
        <v>0</v>
      </c>
      <c r="K255" s="27"/>
      <c r="L255" s="27"/>
      <c r="M255" s="27"/>
      <c r="N255" s="27">
        <f t="shared" si="509"/>
        <v>0</v>
      </c>
      <c r="O255" s="27"/>
      <c r="P255" s="27"/>
      <c r="Q255" s="27">
        <v>2</v>
      </c>
      <c r="R255" s="27">
        <f t="shared" si="510"/>
        <v>3</v>
      </c>
      <c r="S255" s="27">
        <v>2</v>
      </c>
      <c r="T255" s="27">
        <v>2.85</v>
      </c>
      <c r="U255" s="27"/>
      <c r="V255" s="27">
        <f t="shared" si="511"/>
        <v>0</v>
      </c>
      <c r="W255" s="27"/>
      <c r="X255" s="27"/>
      <c r="Y255" s="27">
        <v>1</v>
      </c>
      <c r="Z255" s="27">
        <f t="shared" si="512"/>
        <v>1</v>
      </c>
      <c r="AA255" s="27">
        <v>1</v>
      </c>
      <c r="AB255" s="27">
        <v>1.2</v>
      </c>
      <c r="AC255" s="27"/>
      <c r="AD255" s="27">
        <f t="shared" si="513"/>
        <v>0</v>
      </c>
      <c r="AE255" s="27"/>
      <c r="AF255" s="27"/>
      <c r="AG255" s="27"/>
      <c r="AH255" s="27">
        <f t="shared" si="514"/>
        <v>0</v>
      </c>
      <c r="AI255" s="27"/>
      <c r="AJ255" s="27"/>
      <c r="AK255" s="27"/>
      <c r="AL255" s="27">
        <f t="shared" si="515"/>
        <v>0</v>
      </c>
      <c r="AM255" s="27"/>
      <c r="AN255" s="27"/>
      <c r="AO255" s="27"/>
      <c r="AP255" s="27">
        <f t="shared" si="516"/>
        <v>0</v>
      </c>
      <c r="AQ255" s="27"/>
      <c r="AR255" s="27"/>
      <c r="AS255" s="27"/>
      <c r="AT255" s="27">
        <f t="shared" si="517"/>
        <v>0</v>
      </c>
      <c r="AU255" s="27"/>
      <c r="AV255" s="27"/>
      <c r="AW255" s="27"/>
      <c r="AX255" s="27">
        <f t="shared" si="518"/>
        <v>0</v>
      </c>
      <c r="AY255" s="27"/>
      <c r="AZ255" s="27"/>
      <c r="BA255" s="27"/>
      <c r="BB255" s="27">
        <f t="shared" si="519"/>
        <v>0</v>
      </c>
      <c r="BC255" s="27">
        <f t="shared" si="520"/>
        <v>1</v>
      </c>
      <c r="BD255" s="27">
        <f t="shared" si="521"/>
        <v>7</v>
      </c>
      <c r="BE255" s="27">
        <f t="shared" si="522"/>
        <v>1</v>
      </c>
      <c r="BF255" s="27">
        <f t="shared" si="523"/>
        <v>11.149999999999999</v>
      </c>
      <c r="BG255" s="27">
        <v>2205901.96</v>
      </c>
      <c r="BH255" s="27">
        <v>1581800</v>
      </c>
      <c r="BI255" s="27">
        <v>661963</v>
      </c>
      <c r="BJ255" s="29">
        <v>3.2</v>
      </c>
      <c r="BK255" s="29">
        <v>3.2</v>
      </c>
      <c r="BL255" s="29">
        <v>3.2</v>
      </c>
      <c r="BM255" s="102">
        <v>3.2</v>
      </c>
      <c r="BN255" s="127">
        <v>0.1</v>
      </c>
      <c r="BO255" s="127">
        <v>2030900</v>
      </c>
      <c r="BP255" s="127">
        <v>17825.830000000002</v>
      </c>
      <c r="BQ255" s="128">
        <f t="shared" si="524"/>
        <v>2667441.0306600002</v>
      </c>
      <c r="BR255" s="114">
        <f t="shared" si="525"/>
        <v>461539.0706600002</v>
      </c>
      <c r="BS255" s="114">
        <f t="shared" si="528"/>
        <v>52888.020833333336</v>
      </c>
      <c r="BT255" s="116">
        <v>34836.300000000003</v>
      </c>
      <c r="BU255" s="121">
        <v>100</v>
      </c>
      <c r="BV255" s="122">
        <f t="shared" si="526"/>
        <v>3809.9760000000001</v>
      </c>
      <c r="BW255" s="121">
        <f t="shared" si="503"/>
        <v>34836.300000000003</v>
      </c>
      <c r="BX255" s="120">
        <f t="shared" si="527"/>
        <v>1741704</v>
      </c>
      <c r="BY255" s="121">
        <v>0.354047</v>
      </c>
      <c r="BZ255" s="123">
        <f t="shared" si="529"/>
        <v>616645</v>
      </c>
    </row>
    <row r="256" spans="1:84" ht="20.100000000000001" customHeight="1">
      <c r="A256" s="23">
        <v>250</v>
      </c>
      <c r="B256" s="24">
        <v>82105</v>
      </c>
      <c r="C256" s="45" t="s">
        <v>213</v>
      </c>
      <c r="D256" s="26" t="s">
        <v>213</v>
      </c>
      <c r="E256" s="27">
        <v>2</v>
      </c>
      <c r="F256" s="27">
        <f t="shared" si="507"/>
        <v>6</v>
      </c>
      <c r="G256" s="27">
        <v>2</v>
      </c>
      <c r="H256" s="27">
        <v>4</v>
      </c>
      <c r="I256" s="27"/>
      <c r="J256" s="27">
        <f t="shared" si="508"/>
        <v>0</v>
      </c>
      <c r="K256" s="27"/>
      <c r="L256" s="27"/>
      <c r="M256" s="27"/>
      <c r="N256" s="27">
        <f t="shared" si="509"/>
        <v>0</v>
      </c>
      <c r="O256" s="27"/>
      <c r="P256" s="27"/>
      <c r="Q256" s="27"/>
      <c r="R256" s="27">
        <f t="shared" si="510"/>
        <v>0</v>
      </c>
      <c r="S256" s="27"/>
      <c r="T256" s="27"/>
      <c r="U256" s="27"/>
      <c r="V256" s="27">
        <f t="shared" si="511"/>
        <v>0</v>
      </c>
      <c r="W256" s="27"/>
      <c r="X256" s="27"/>
      <c r="Y256" s="27"/>
      <c r="Z256" s="27">
        <f t="shared" si="512"/>
        <v>0</v>
      </c>
      <c r="AA256" s="27"/>
      <c r="AB256" s="27"/>
      <c r="AC256" s="27"/>
      <c r="AD256" s="27">
        <f t="shared" si="513"/>
        <v>0</v>
      </c>
      <c r="AE256" s="27"/>
      <c r="AF256" s="27"/>
      <c r="AG256" s="27"/>
      <c r="AH256" s="27">
        <f t="shared" si="514"/>
        <v>0</v>
      </c>
      <c r="AI256" s="27"/>
      <c r="AJ256" s="27"/>
      <c r="AK256" s="27"/>
      <c r="AL256" s="27">
        <f t="shared" si="515"/>
        <v>0</v>
      </c>
      <c r="AM256" s="27"/>
      <c r="AN256" s="27"/>
      <c r="AO256" s="27"/>
      <c r="AP256" s="27">
        <f t="shared" si="516"/>
        <v>0</v>
      </c>
      <c r="AQ256" s="27"/>
      <c r="AR256" s="27"/>
      <c r="AS256" s="27"/>
      <c r="AT256" s="27">
        <f t="shared" si="517"/>
        <v>0</v>
      </c>
      <c r="AU256" s="27"/>
      <c r="AV256" s="27"/>
      <c r="AW256" s="27"/>
      <c r="AX256" s="27">
        <f t="shared" si="518"/>
        <v>0</v>
      </c>
      <c r="AY256" s="27"/>
      <c r="AZ256" s="27"/>
      <c r="BA256" s="27"/>
      <c r="BB256" s="27">
        <f t="shared" si="519"/>
        <v>0</v>
      </c>
      <c r="BC256" s="27">
        <f t="shared" si="520"/>
        <v>2</v>
      </c>
      <c r="BD256" s="27">
        <f t="shared" si="521"/>
        <v>6</v>
      </c>
      <c r="BE256" s="27">
        <f t="shared" si="522"/>
        <v>2</v>
      </c>
      <c r="BF256" s="27">
        <f t="shared" si="523"/>
        <v>4</v>
      </c>
      <c r="BG256" s="27">
        <v>1081411</v>
      </c>
      <c r="BH256" s="27">
        <v>1153624</v>
      </c>
      <c r="BI256" s="27">
        <v>661963</v>
      </c>
      <c r="BJ256" s="29">
        <v>4</v>
      </c>
      <c r="BK256" s="29">
        <v>4</v>
      </c>
      <c r="BL256" s="29">
        <v>4</v>
      </c>
      <c r="BM256" s="102">
        <v>4</v>
      </c>
      <c r="BN256" s="131" t="s">
        <v>49</v>
      </c>
      <c r="BO256" s="127">
        <v>805907.25</v>
      </c>
      <c r="BP256" s="139"/>
      <c r="BQ256" s="128">
        <f t="shared" si="524"/>
        <v>1049291.2395000001</v>
      </c>
      <c r="BR256" s="114">
        <f t="shared" si="525"/>
        <v>-32119.760499999858</v>
      </c>
      <c r="BS256" s="114">
        <f t="shared" si="528"/>
        <v>16789.734375</v>
      </c>
      <c r="BT256" s="116">
        <v>34836.300000000003</v>
      </c>
      <c r="BU256" s="121">
        <v>100</v>
      </c>
      <c r="BV256" s="122">
        <f t="shared" si="526"/>
        <v>3265.694</v>
      </c>
      <c r="BW256" s="121">
        <f t="shared" si="503"/>
        <v>34836.300000000003</v>
      </c>
      <c r="BX256" s="120">
        <f t="shared" si="527"/>
        <v>2177129</v>
      </c>
      <c r="BY256" s="121">
        <v>0.354047</v>
      </c>
      <c r="BZ256" s="123">
        <f t="shared" si="529"/>
        <v>770806</v>
      </c>
    </row>
    <row r="257" spans="1:84" ht="20.100000000000001" customHeight="1">
      <c r="A257" s="23">
        <v>251</v>
      </c>
      <c r="B257" s="24">
        <v>82106</v>
      </c>
      <c r="C257" s="45" t="s">
        <v>426</v>
      </c>
      <c r="D257" s="26" t="s">
        <v>427</v>
      </c>
      <c r="E257" s="27">
        <v>1</v>
      </c>
      <c r="F257" s="27">
        <f t="shared" si="507"/>
        <v>3</v>
      </c>
      <c r="G257" s="27">
        <v>1</v>
      </c>
      <c r="H257" s="27">
        <v>1.2</v>
      </c>
      <c r="I257" s="27"/>
      <c r="J257" s="27">
        <f t="shared" si="508"/>
        <v>0</v>
      </c>
      <c r="K257" s="27"/>
      <c r="L257" s="27"/>
      <c r="M257" s="27">
        <v>1</v>
      </c>
      <c r="N257" s="27">
        <f t="shared" si="509"/>
        <v>2</v>
      </c>
      <c r="O257" s="27">
        <v>1</v>
      </c>
      <c r="P257" s="27">
        <v>1.2</v>
      </c>
      <c r="Q257" s="27"/>
      <c r="R257" s="27">
        <f t="shared" si="510"/>
        <v>0</v>
      </c>
      <c r="S257" s="27"/>
      <c r="T257" s="27"/>
      <c r="U257" s="27"/>
      <c r="V257" s="27">
        <f t="shared" si="511"/>
        <v>0</v>
      </c>
      <c r="W257" s="27"/>
      <c r="X257" s="27"/>
      <c r="Y257" s="27"/>
      <c r="Z257" s="27">
        <f t="shared" si="512"/>
        <v>0</v>
      </c>
      <c r="AA257" s="27"/>
      <c r="AB257" s="27"/>
      <c r="AC257" s="27"/>
      <c r="AD257" s="27">
        <f t="shared" si="513"/>
        <v>0</v>
      </c>
      <c r="AE257" s="27"/>
      <c r="AF257" s="27"/>
      <c r="AG257" s="27"/>
      <c r="AH257" s="27">
        <f t="shared" si="514"/>
        <v>0</v>
      </c>
      <c r="AI257" s="27"/>
      <c r="AJ257" s="27"/>
      <c r="AK257" s="27"/>
      <c r="AL257" s="27">
        <f t="shared" si="515"/>
        <v>0</v>
      </c>
      <c r="AM257" s="27"/>
      <c r="AN257" s="27"/>
      <c r="AO257" s="27"/>
      <c r="AP257" s="27">
        <f t="shared" si="516"/>
        <v>0</v>
      </c>
      <c r="AQ257" s="27"/>
      <c r="AR257" s="27"/>
      <c r="AS257" s="27"/>
      <c r="AT257" s="27">
        <f t="shared" si="517"/>
        <v>0</v>
      </c>
      <c r="AU257" s="27"/>
      <c r="AV257" s="27"/>
      <c r="AW257" s="27"/>
      <c r="AX257" s="27">
        <f t="shared" si="518"/>
        <v>0</v>
      </c>
      <c r="AY257" s="27"/>
      <c r="AZ257" s="27"/>
      <c r="BA257" s="27"/>
      <c r="BB257" s="27">
        <f t="shared" si="519"/>
        <v>0</v>
      </c>
      <c r="BC257" s="27">
        <f t="shared" si="520"/>
        <v>2</v>
      </c>
      <c r="BD257" s="27">
        <f t="shared" si="521"/>
        <v>5</v>
      </c>
      <c r="BE257" s="27">
        <f t="shared" si="522"/>
        <v>2</v>
      </c>
      <c r="BF257" s="27">
        <f t="shared" si="523"/>
        <v>2.4</v>
      </c>
      <c r="BG257" s="27">
        <v>735701.17</v>
      </c>
      <c r="BH257" s="27">
        <v>555008</v>
      </c>
      <c r="BI257" s="27">
        <v>231687</v>
      </c>
      <c r="BJ257" s="29">
        <v>1.4</v>
      </c>
      <c r="BK257" s="29">
        <v>1.4</v>
      </c>
      <c r="BL257" s="29">
        <v>1.4</v>
      </c>
      <c r="BM257" s="102">
        <v>1.4</v>
      </c>
      <c r="BN257" s="131" t="s">
        <v>49</v>
      </c>
      <c r="BO257" s="127">
        <v>498300</v>
      </c>
      <c r="BP257" s="139"/>
      <c r="BQ257" s="128">
        <f t="shared" si="524"/>
        <v>648786.6</v>
      </c>
      <c r="BR257" s="114">
        <f t="shared" si="525"/>
        <v>-86914.570000000065</v>
      </c>
      <c r="BS257" s="114">
        <f t="shared" si="528"/>
        <v>29660.71428571429</v>
      </c>
      <c r="BT257" s="116">
        <v>34836.300000000003</v>
      </c>
      <c r="BU257" s="121">
        <v>100</v>
      </c>
      <c r="BV257" s="122">
        <f t="shared" si="526"/>
        <v>2721.4119999999998</v>
      </c>
      <c r="BW257" s="121">
        <f t="shared" si="503"/>
        <v>34836.300000000003</v>
      </c>
      <c r="BX257" s="120">
        <f t="shared" si="527"/>
        <v>761995</v>
      </c>
      <c r="BY257" s="121">
        <v>0.354047</v>
      </c>
      <c r="BZ257" s="123">
        <f t="shared" si="529"/>
        <v>269782</v>
      </c>
    </row>
    <row r="258" spans="1:84" ht="20.100000000000001" customHeight="1">
      <c r="A258" s="23">
        <v>252</v>
      </c>
      <c r="B258" s="24">
        <v>82107</v>
      </c>
      <c r="C258" s="45" t="s">
        <v>428</v>
      </c>
      <c r="D258" s="26" t="s">
        <v>429</v>
      </c>
      <c r="E258" s="27">
        <v>1</v>
      </c>
      <c r="F258" s="27">
        <f t="shared" si="507"/>
        <v>3</v>
      </c>
      <c r="G258" s="27">
        <v>1</v>
      </c>
      <c r="H258" s="27">
        <v>2.9</v>
      </c>
      <c r="I258" s="27"/>
      <c r="J258" s="27">
        <f t="shared" si="508"/>
        <v>0</v>
      </c>
      <c r="K258" s="27"/>
      <c r="L258" s="27"/>
      <c r="M258" s="27"/>
      <c r="N258" s="27">
        <f t="shared" si="509"/>
        <v>0</v>
      </c>
      <c r="O258" s="27"/>
      <c r="P258" s="27"/>
      <c r="Q258" s="27"/>
      <c r="R258" s="27">
        <f t="shared" si="510"/>
        <v>0</v>
      </c>
      <c r="S258" s="27"/>
      <c r="T258" s="27"/>
      <c r="U258" s="27"/>
      <c r="V258" s="27">
        <f t="shared" si="511"/>
        <v>0</v>
      </c>
      <c r="W258" s="27"/>
      <c r="X258" s="27"/>
      <c r="Y258" s="27">
        <v>2</v>
      </c>
      <c r="Z258" s="27">
        <f t="shared" si="512"/>
        <v>2</v>
      </c>
      <c r="AA258" s="27">
        <v>2</v>
      </c>
      <c r="AB258" s="27">
        <v>1.1000000000000001</v>
      </c>
      <c r="AC258" s="27"/>
      <c r="AD258" s="27">
        <f t="shared" si="513"/>
        <v>0</v>
      </c>
      <c r="AE258" s="27"/>
      <c r="AF258" s="27"/>
      <c r="AG258" s="27"/>
      <c r="AH258" s="27">
        <f t="shared" si="514"/>
        <v>0</v>
      </c>
      <c r="AI258" s="27"/>
      <c r="AJ258" s="27"/>
      <c r="AK258" s="27"/>
      <c r="AL258" s="27">
        <f t="shared" si="515"/>
        <v>0</v>
      </c>
      <c r="AM258" s="27"/>
      <c r="AN258" s="27"/>
      <c r="AO258" s="27"/>
      <c r="AP258" s="27">
        <f t="shared" si="516"/>
        <v>0</v>
      </c>
      <c r="AQ258" s="27"/>
      <c r="AR258" s="27"/>
      <c r="AS258" s="27"/>
      <c r="AT258" s="27">
        <f t="shared" si="517"/>
        <v>0</v>
      </c>
      <c r="AU258" s="27"/>
      <c r="AV258" s="27"/>
      <c r="AW258" s="27"/>
      <c r="AX258" s="27">
        <f t="shared" si="518"/>
        <v>0</v>
      </c>
      <c r="AY258" s="27"/>
      <c r="AZ258" s="27"/>
      <c r="BA258" s="27"/>
      <c r="BB258" s="27">
        <f t="shared" si="519"/>
        <v>0</v>
      </c>
      <c r="BC258" s="27">
        <f t="shared" si="520"/>
        <v>1</v>
      </c>
      <c r="BD258" s="27">
        <f t="shared" si="521"/>
        <v>5</v>
      </c>
      <c r="BE258" s="27">
        <f t="shared" si="522"/>
        <v>1</v>
      </c>
      <c r="BF258" s="27">
        <f t="shared" si="523"/>
        <v>4</v>
      </c>
      <c r="BG258" s="27">
        <v>1014612.5</v>
      </c>
      <c r="BH258" s="27">
        <v>1150000</v>
      </c>
      <c r="BI258" s="27">
        <v>661963</v>
      </c>
      <c r="BJ258" s="29">
        <v>4</v>
      </c>
      <c r="BK258" s="29">
        <v>4</v>
      </c>
      <c r="BL258" s="29">
        <v>4</v>
      </c>
      <c r="BM258" s="102">
        <v>4</v>
      </c>
      <c r="BN258" s="131" t="s">
        <v>49</v>
      </c>
      <c r="BO258" s="127">
        <v>792300</v>
      </c>
      <c r="BP258" s="139"/>
      <c r="BQ258" s="128">
        <f t="shared" si="524"/>
        <v>1031574.6000000001</v>
      </c>
      <c r="BR258" s="114">
        <f t="shared" si="525"/>
        <v>16962.100000000093</v>
      </c>
      <c r="BS258" s="114">
        <f t="shared" si="528"/>
        <v>16506.25</v>
      </c>
      <c r="BT258" s="116">
        <v>34836.300000000003</v>
      </c>
      <c r="BU258" s="121">
        <v>100</v>
      </c>
      <c r="BV258" s="122">
        <f t="shared" si="526"/>
        <v>2721.4119999999998</v>
      </c>
      <c r="BW258" s="121">
        <f t="shared" si="503"/>
        <v>34836.300000000003</v>
      </c>
      <c r="BX258" s="120">
        <f t="shared" si="527"/>
        <v>2177129</v>
      </c>
      <c r="BY258" s="121">
        <v>0.354047</v>
      </c>
      <c r="BZ258" s="123">
        <f t="shared" si="529"/>
        <v>770806</v>
      </c>
    </row>
    <row r="259" spans="1:84" ht="20.100000000000001" customHeight="1">
      <c r="A259" s="23">
        <v>253</v>
      </c>
      <c r="B259" s="24">
        <v>82108</v>
      </c>
      <c r="C259" s="45" t="s">
        <v>430</v>
      </c>
      <c r="D259" s="26" t="s">
        <v>430</v>
      </c>
      <c r="E259" s="27">
        <v>2</v>
      </c>
      <c r="F259" s="27">
        <f t="shared" si="507"/>
        <v>6</v>
      </c>
      <c r="G259" s="27">
        <v>2</v>
      </c>
      <c r="H259" s="27">
        <v>3</v>
      </c>
      <c r="I259" s="27"/>
      <c r="J259" s="27">
        <f t="shared" si="508"/>
        <v>0</v>
      </c>
      <c r="K259" s="27"/>
      <c r="L259" s="27"/>
      <c r="M259" s="27"/>
      <c r="N259" s="27">
        <f t="shared" si="509"/>
        <v>0</v>
      </c>
      <c r="O259" s="27"/>
      <c r="P259" s="27"/>
      <c r="Q259" s="27"/>
      <c r="R259" s="27">
        <f t="shared" si="510"/>
        <v>0</v>
      </c>
      <c r="S259" s="27"/>
      <c r="T259" s="27"/>
      <c r="U259" s="27"/>
      <c r="V259" s="27">
        <f t="shared" si="511"/>
        <v>0</v>
      </c>
      <c r="W259" s="27"/>
      <c r="X259" s="27"/>
      <c r="Y259" s="27">
        <v>1</v>
      </c>
      <c r="Z259" s="27">
        <f t="shared" si="512"/>
        <v>1</v>
      </c>
      <c r="AA259" s="27">
        <v>1</v>
      </c>
      <c r="AB259" s="27"/>
      <c r="AC259" s="27"/>
      <c r="AD259" s="27">
        <f t="shared" si="513"/>
        <v>0</v>
      </c>
      <c r="AE259" s="27"/>
      <c r="AF259" s="27"/>
      <c r="AG259" s="27"/>
      <c r="AH259" s="27">
        <f t="shared" si="514"/>
        <v>0</v>
      </c>
      <c r="AI259" s="27"/>
      <c r="AJ259" s="27"/>
      <c r="AK259" s="27"/>
      <c r="AL259" s="27">
        <f t="shared" si="515"/>
        <v>0</v>
      </c>
      <c r="AM259" s="27"/>
      <c r="AN259" s="27"/>
      <c r="AO259" s="27"/>
      <c r="AP259" s="27">
        <f t="shared" si="516"/>
        <v>0</v>
      </c>
      <c r="AQ259" s="27"/>
      <c r="AR259" s="27"/>
      <c r="AS259" s="27"/>
      <c r="AT259" s="27">
        <f t="shared" si="517"/>
        <v>0</v>
      </c>
      <c r="AU259" s="27"/>
      <c r="AV259" s="27"/>
      <c r="AW259" s="27"/>
      <c r="AX259" s="27">
        <f t="shared" si="518"/>
        <v>0</v>
      </c>
      <c r="AY259" s="27"/>
      <c r="AZ259" s="27"/>
      <c r="BA259" s="27"/>
      <c r="BB259" s="27">
        <f t="shared" si="519"/>
        <v>0</v>
      </c>
      <c r="BC259" s="27">
        <f t="shared" si="520"/>
        <v>2</v>
      </c>
      <c r="BD259" s="27">
        <f t="shared" si="521"/>
        <v>7</v>
      </c>
      <c r="BE259" s="27">
        <f t="shared" si="522"/>
        <v>2</v>
      </c>
      <c r="BF259" s="27">
        <f t="shared" si="523"/>
        <v>3</v>
      </c>
      <c r="BG259" s="27">
        <v>743178.39</v>
      </c>
      <c r="BH259" s="27">
        <v>933100</v>
      </c>
      <c r="BI259" s="27">
        <v>661963</v>
      </c>
      <c r="BJ259" s="29">
        <v>4.0999999999999996</v>
      </c>
      <c r="BK259" s="29">
        <v>4.4000000000000004</v>
      </c>
      <c r="BL259" s="29">
        <v>4.7</v>
      </c>
      <c r="BM259" s="102">
        <v>4.4000000000000004</v>
      </c>
      <c r="BN259" s="131" t="s">
        <v>49</v>
      </c>
      <c r="BO259" s="127">
        <v>565500</v>
      </c>
      <c r="BP259" s="139"/>
      <c r="BQ259" s="128">
        <f t="shared" si="524"/>
        <v>736281</v>
      </c>
      <c r="BR259" s="114">
        <f t="shared" si="525"/>
        <v>-6897.390000000014</v>
      </c>
      <c r="BS259" s="114">
        <f t="shared" si="528"/>
        <v>10710.227272727272</v>
      </c>
      <c r="BT259" s="116">
        <v>34836.300000000003</v>
      </c>
      <c r="BU259" s="121">
        <v>100</v>
      </c>
      <c r="BV259" s="122">
        <f t="shared" si="526"/>
        <v>3809.9760000000001</v>
      </c>
      <c r="BW259" s="121">
        <f t="shared" si="503"/>
        <v>34836.300000000003</v>
      </c>
      <c r="BX259" s="120">
        <f t="shared" si="527"/>
        <v>2394842</v>
      </c>
      <c r="BY259" s="121">
        <v>0.354047</v>
      </c>
      <c r="BZ259" s="123">
        <f t="shared" si="529"/>
        <v>847887</v>
      </c>
    </row>
    <row r="260" spans="1:84" ht="20.100000000000001" customHeight="1">
      <c r="A260" s="23">
        <v>254</v>
      </c>
      <c r="B260" s="24">
        <v>82109</v>
      </c>
      <c r="C260" s="45" t="s">
        <v>431</v>
      </c>
      <c r="D260" s="26" t="s">
        <v>432</v>
      </c>
      <c r="E260" s="27">
        <v>1</v>
      </c>
      <c r="F260" s="27">
        <f t="shared" si="507"/>
        <v>3</v>
      </c>
      <c r="G260" s="27">
        <v>1</v>
      </c>
      <c r="H260" s="27">
        <v>1.4</v>
      </c>
      <c r="I260" s="27"/>
      <c r="J260" s="27">
        <f t="shared" si="508"/>
        <v>0</v>
      </c>
      <c r="K260" s="27"/>
      <c r="L260" s="27"/>
      <c r="M260" s="27"/>
      <c r="N260" s="27">
        <f t="shared" si="509"/>
        <v>0</v>
      </c>
      <c r="O260" s="27"/>
      <c r="P260" s="27"/>
      <c r="Q260" s="27"/>
      <c r="R260" s="27">
        <f t="shared" si="510"/>
        <v>0</v>
      </c>
      <c r="S260" s="27"/>
      <c r="T260" s="27"/>
      <c r="U260" s="27"/>
      <c r="V260" s="27">
        <f t="shared" si="511"/>
        <v>0</v>
      </c>
      <c r="W260" s="27"/>
      <c r="X260" s="27"/>
      <c r="Y260" s="27">
        <v>1</v>
      </c>
      <c r="Z260" s="27">
        <f t="shared" si="512"/>
        <v>1</v>
      </c>
      <c r="AA260" s="27">
        <v>1</v>
      </c>
      <c r="AB260" s="27">
        <v>0.8</v>
      </c>
      <c r="AC260" s="27"/>
      <c r="AD260" s="27">
        <f t="shared" si="513"/>
        <v>0</v>
      </c>
      <c r="AE260" s="27"/>
      <c r="AF260" s="27"/>
      <c r="AG260" s="27"/>
      <c r="AH260" s="27">
        <f t="shared" si="514"/>
        <v>0</v>
      </c>
      <c r="AI260" s="27"/>
      <c r="AJ260" s="27"/>
      <c r="AK260" s="27"/>
      <c r="AL260" s="27">
        <f t="shared" si="515"/>
        <v>0</v>
      </c>
      <c r="AM260" s="27"/>
      <c r="AN260" s="27"/>
      <c r="AO260" s="27"/>
      <c r="AP260" s="27">
        <f t="shared" si="516"/>
        <v>0</v>
      </c>
      <c r="AQ260" s="27"/>
      <c r="AR260" s="27"/>
      <c r="AS260" s="27"/>
      <c r="AT260" s="27">
        <f t="shared" si="517"/>
        <v>0</v>
      </c>
      <c r="AU260" s="27"/>
      <c r="AV260" s="27"/>
      <c r="AW260" s="27"/>
      <c r="AX260" s="27">
        <f t="shared" si="518"/>
        <v>0</v>
      </c>
      <c r="AY260" s="27"/>
      <c r="AZ260" s="27"/>
      <c r="BA260" s="27"/>
      <c r="BB260" s="27">
        <f t="shared" si="519"/>
        <v>0</v>
      </c>
      <c r="BC260" s="27">
        <f t="shared" si="520"/>
        <v>1</v>
      </c>
      <c r="BD260" s="27">
        <f t="shared" si="521"/>
        <v>4</v>
      </c>
      <c r="BE260" s="27">
        <f t="shared" si="522"/>
        <v>1</v>
      </c>
      <c r="BF260" s="27">
        <f t="shared" si="523"/>
        <v>2.2000000000000002</v>
      </c>
      <c r="BG260" s="27">
        <v>500493.57</v>
      </c>
      <c r="BH260" s="27">
        <v>346900</v>
      </c>
      <c r="BI260" s="27">
        <v>364080</v>
      </c>
      <c r="BJ260" s="29">
        <v>1.7</v>
      </c>
      <c r="BK260" s="29">
        <v>1.5</v>
      </c>
      <c r="BL260" s="29">
        <v>1.5</v>
      </c>
      <c r="BM260" s="102">
        <v>1.4</v>
      </c>
      <c r="BN260" s="131" t="s">
        <v>49</v>
      </c>
      <c r="BO260" s="127">
        <v>418600</v>
      </c>
      <c r="BP260" s="139"/>
      <c r="BQ260" s="128">
        <f t="shared" si="524"/>
        <v>545017.20000000007</v>
      </c>
      <c r="BR260" s="114">
        <f t="shared" si="525"/>
        <v>44523.630000000063</v>
      </c>
      <c r="BS260" s="114">
        <f t="shared" si="528"/>
        <v>24916.666666666668</v>
      </c>
      <c r="BT260" s="116">
        <v>34836.300000000003</v>
      </c>
      <c r="BU260" s="121">
        <v>100</v>
      </c>
      <c r="BV260" s="122">
        <f t="shared" si="526"/>
        <v>2177.1289999999999</v>
      </c>
      <c r="BW260" s="121">
        <f t="shared" si="503"/>
        <v>34836.300000000003</v>
      </c>
      <c r="BX260" s="120">
        <f t="shared" si="527"/>
        <v>761995</v>
      </c>
      <c r="BY260" s="121">
        <v>0.354047</v>
      </c>
      <c r="BZ260" s="123">
        <f t="shared" si="529"/>
        <v>269782</v>
      </c>
    </row>
    <row r="261" spans="1:84" ht="20.100000000000001" customHeight="1">
      <c r="A261" s="23">
        <v>255</v>
      </c>
      <c r="B261" s="24">
        <v>82110</v>
      </c>
      <c r="C261" s="45" t="s">
        <v>433</v>
      </c>
      <c r="D261" s="26" t="s">
        <v>433</v>
      </c>
      <c r="E261" s="27">
        <v>1</v>
      </c>
      <c r="F261" s="27">
        <f t="shared" si="507"/>
        <v>3</v>
      </c>
      <c r="G261" s="27">
        <v>1</v>
      </c>
      <c r="H261" s="27">
        <v>1.5</v>
      </c>
      <c r="I261" s="27"/>
      <c r="J261" s="27">
        <f t="shared" si="508"/>
        <v>0</v>
      </c>
      <c r="K261" s="27"/>
      <c r="L261" s="27"/>
      <c r="M261" s="27"/>
      <c r="N261" s="27">
        <f t="shared" si="509"/>
        <v>0</v>
      </c>
      <c r="O261" s="27"/>
      <c r="P261" s="27"/>
      <c r="Q261" s="27"/>
      <c r="R261" s="27">
        <f t="shared" si="510"/>
        <v>0</v>
      </c>
      <c r="S261" s="27"/>
      <c r="T261" s="27"/>
      <c r="U261" s="27"/>
      <c r="V261" s="27">
        <f t="shared" si="511"/>
        <v>0</v>
      </c>
      <c r="W261" s="27"/>
      <c r="X261" s="27"/>
      <c r="Y261" s="27">
        <v>2</v>
      </c>
      <c r="Z261" s="27">
        <f t="shared" si="512"/>
        <v>2</v>
      </c>
      <c r="AA261" s="27">
        <v>2</v>
      </c>
      <c r="AB261" s="27">
        <v>0.75</v>
      </c>
      <c r="AC261" s="27"/>
      <c r="AD261" s="27">
        <f t="shared" si="513"/>
        <v>0</v>
      </c>
      <c r="AE261" s="27"/>
      <c r="AF261" s="27"/>
      <c r="AG261" s="27"/>
      <c r="AH261" s="27">
        <f t="shared" si="514"/>
        <v>0</v>
      </c>
      <c r="AI261" s="27"/>
      <c r="AJ261" s="27"/>
      <c r="AK261" s="27"/>
      <c r="AL261" s="27">
        <f t="shared" si="515"/>
        <v>0</v>
      </c>
      <c r="AM261" s="27"/>
      <c r="AN261" s="27"/>
      <c r="AO261" s="27"/>
      <c r="AP261" s="27">
        <f t="shared" si="516"/>
        <v>0</v>
      </c>
      <c r="AQ261" s="27"/>
      <c r="AR261" s="27"/>
      <c r="AS261" s="27"/>
      <c r="AT261" s="27">
        <f t="shared" si="517"/>
        <v>0</v>
      </c>
      <c r="AU261" s="27"/>
      <c r="AV261" s="27"/>
      <c r="AW261" s="27"/>
      <c r="AX261" s="27">
        <f t="shared" si="518"/>
        <v>0</v>
      </c>
      <c r="AY261" s="27"/>
      <c r="AZ261" s="27"/>
      <c r="BA261" s="27"/>
      <c r="BB261" s="27">
        <f t="shared" si="519"/>
        <v>0</v>
      </c>
      <c r="BC261" s="27">
        <f t="shared" si="520"/>
        <v>1</v>
      </c>
      <c r="BD261" s="27">
        <f t="shared" si="521"/>
        <v>5</v>
      </c>
      <c r="BE261" s="27">
        <f t="shared" si="522"/>
        <v>1</v>
      </c>
      <c r="BF261" s="27">
        <f t="shared" si="523"/>
        <v>2.25</v>
      </c>
      <c r="BG261" s="27">
        <v>813770.58</v>
      </c>
      <c r="BH261" s="27">
        <v>1153000</v>
      </c>
      <c r="BI261" s="27">
        <v>579218</v>
      </c>
      <c r="BJ261" s="29">
        <v>3.1</v>
      </c>
      <c r="BK261" s="29">
        <v>3.5</v>
      </c>
      <c r="BL261" s="29">
        <v>3.5</v>
      </c>
      <c r="BM261" s="102">
        <v>3.5</v>
      </c>
      <c r="BN261" s="131" t="s">
        <v>49</v>
      </c>
      <c r="BO261" s="127">
        <v>643600</v>
      </c>
      <c r="BP261" s="139"/>
      <c r="BQ261" s="128">
        <f t="shared" si="524"/>
        <v>837967.20000000007</v>
      </c>
      <c r="BR261" s="114">
        <f t="shared" si="525"/>
        <v>24196.620000000112</v>
      </c>
      <c r="BS261" s="114">
        <f t="shared" si="528"/>
        <v>15323.809523809525</v>
      </c>
      <c r="BT261" s="116">
        <v>34836.300000000003</v>
      </c>
      <c r="BU261" s="121">
        <v>100</v>
      </c>
      <c r="BV261" s="122">
        <f t="shared" si="526"/>
        <v>2721.4119999999998</v>
      </c>
      <c r="BW261" s="121">
        <f t="shared" si="503"/>
        <v>34836.300000000003</v>
      </c>
      <c r="BX261" s="120">
        <f t="shared" si="527"/>
        <v>1904988</v>
      </c>
      <c r="BY261" s="121">
        <v>0.354047</v>
      </c>
      <c r="BZ261" s="123">
        <f t="shared" si="529"/>
        <v>674455</v>
      </c>
    </row>
    <row r="262" spans="1:84" ht="18.75" customHeight="1">
      <c r="A262" s="23">
        <v>256</v>
      </c>
      <c r="B262" s="24">
        <v>82111</v>
      </c>
      <c r="C262" s="45" t="s">
        <v>434</v>
      </c>
      <c r="D262" s="26" t="s">
        <v>434</v>
      </c>
      <c r="E262" s="27">
        <v>1</v>
      </c>
      <c r="F262" s="27">
        <f t="shared" si="507"/>
        <v>3</v>
      </c>
      <c r="G262" s="27">
        <v>1</v>
      </c>
      <c r="H262" s="27">
        <v>3.6</v>
      </c>
      <c r="I262" s="27"/>
      <c r="J262" s="27">
        <f t="shared" si="508"/>
        <v>0</v>
      </c>
      <c r="K262" s="27"/>
      <c r="L262" s="27"/>
      <c r="M262" s="27"/>
      <c r="N262" s="27">
        <f t="shared" si="509"/>
        <v>0</v>
      </c>
      <c r="O262" s="27"/>
      <c r="P262" s="27"/>
      <c r="Q262" s="27"/>
      <c r="R262" s="27">
        <f t="shared" si="510"/>
        <v>0</v>
      </c>
      <c r="S262" s="27"/>
      <c r="T262" s="27"/>
      <c r="U262" s="27"/>
      <c r="V262" s="27">
        <f t="shared" si="511"/>
        <v>0</v>
      </c>
      <c r="W262" s="27"/>
      <c r="X262" s="27"/>
      <c r="Y262" s="27"/>
      <c r="Z262" s="27">
        <f t="shared" si="512"/>
        <v>0</v>
      </c>
      <c r="AA262" s="27"/>
      <c r="AB262" s="27"/>
      <c r="AC262" s="27"/>
      <c r="AD262" s="27">
        <f t="shared" si="513"/>
        <v>0</v>
      </c>
      <c r="AE262" s="27"/>
      <c r="AF262" s="27"/>
      <c r="AG262" s="27"/>
      <c r="AH262" s="27">
        <f t="shared" si="514"/>
        <v>0</v>
      </c>
      <c r="AI262" s="27"/>
      <c r="AJ262" s="27"/>
      <c r="AK262" s="27"/>
      <c r="AL262" s="27">
        <f t="shared" si="515"/>
        <v>0</v>
      </c>
      <c r="AM262" s="27"/>
      <c r="AN262" s="27"/>
      <c r="AO262" s="27"/>
      <c r="AP262" s="27">
        <f t="shared" si="516"/>
        <v>0</v>
      </c>
      <c r="AQ262" s="27"/>
      <c r="AR262" s="27"/>
      <c r="AS262" s="27"/>
      <c r="AT262" s="27">
        <f t="shared" si="517"/>
        <v>0</v>
      </c>
      <c r="AU262" s="27"/>
      <c r="AV262" s="27"/>
      <c r="AW262" s="27"/>
      <c r="AX262" s="27">
        <f t="shared" si="518"/>
        <v>0</v>
      </c>
      <c r="AY262" s="27"/>
      <c r="AZ262" s="27"/>
      <c r="BA262" s="27"/>
      <c r="BB262" s="27">
        <f t="shared" si="519"/>
        <v>0</v>
      </c>
      <c r="BC262" s="27">
        <f t="shared" si="520"/>
        <v>1</v>
      </c>
      <c r="BD262" s="27">
        <f t="shared" si="521"/>
        <v>3</v>
      </c>
      <c r="BE262" s="27">
        <f t="shared" si="522"/>
        <v>1</v>
      </c>
      <c r="BF262" s="27">
        <f t="shared" si="523"/>
        <v>3.6</v>
      </c>
      <c r="BG262" s="27">
        <v>971399.8</v>
      </c>
      <c r="BH262" s="27">
        <v>1270000</v>
      </c>
      <c r="BI262" s="27">
        <v>661960</v>
      </c>
      <c r="BJ262" s="29">
        <v>4</v>
      </c>
      <c r="BK262" s="29">
        <v>3.3</v>
      </c>
      <c r="BL262" s="29">
        <v>4</v>
      </c>
      <c r="BM262" s="102">
        <v>4</v>
      </c>
      <c r="BN262" s="131" t="s">
        <v>49</v>
      </c>
      <c r="BO262" s="127">
        <v>694704.84</v>
      </c>
      <c r="BP262" s="139"/>
      <c r="BQ262" s="128">
        <f t="shared" si="524"/>
        <v>904505.70167999994</v>
      </c>
      <c r="BR262" s="114">
        <f t="shared" si="525"/>
        <v>-66894.098320000106</v>
      </c>
      <c r="BS262" s="114">
        <f t="shared" si="528"/>
        <v>14473.0175</v>
      </c>
      <c r="BT262" s="116">
        <v>34836.300000000003</v>
      </c>
      <c r="BU262" s="121">
        <v>100</v>
      </c>
      <c r="BV262" s="122">
        <f t="shared" si="526"/>
        <v>1632.847</v>
      </c>
      <c r="BW262" s="121">
        <f t="shared" si="503"/>
        <v>34836.300000000003</v>
      </c>
      <c r="BX262" s="120">
        <f t="shared" si="527"/>
        <v>2177129</v>
      </c>
      <c r="BY262" s="121">
        <v>0.354047</v>
      </c>
      <c r="BZ262" s="123">
        <f t="shared" si="529"/>
        <v>770806</v>
      </c>
    </row>
    <row r="263" spans="1:84" ht="19.5" hidden="1" customHeight="1">
      <c r="A263" s="23"/>
      <c r="B263" s="24"/>
      <c r="C263" s="45"/>
      <c r="D263" s="26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  <c r="AA263" s="27"/>
      <c r="AB263" s="27"/>
      <c r="AC263" s="27"/>
      <c r="AD263" s="27"/>
      <c r="AE263" s="27"/>
      <c r="AF263" s="27"/>
      <c r="AG263" s="27"/>
      <c r="AH263" s="27"/>
      <c r="AI263" s="27"/>
      <c r="AJ263" s="27"/>
      <c r="AK263" s="27"/>
      <c r="AL263" s="27"/>
      <c r="AM263" s="27"/>
      <c r="AN263" s="27"/>
      <c r="AO263" s="27"/>
      <c r="AP263" s="27"/>
      <c r="AQ263" s="27"/>
      <c r="AR263" s="27"/>
      <c r="AS263" s="27"/>
      <c r="AT263" s="27"/>
      <c r="AU263" s="27"/>
      <c r="AV263" s="27"/>
      <c r="AW263" s="27"/>
      <c r="AX263" s="27"/>
      <c r="AY263" s="27"/>
      <c r="AZ263" s="27"/>
      <c r="BA263" s="27"/>
      <c r="BB263" s="27"/>
      <c r="BC263" s="27"/>
      <c r="BD263" s="27"/>
      <c r="BE263" s="27"/>
      <c r="BF263" s="27"/>
      <c r="BG263" s="27"/>
      <c r="BH263" s="27"/>
      <c r="BI263" s="27"/>
      <c r="BJ263" s="29"/>
      <c r="BK263" s="29"/>
      <c r="BL263" s="31"/>
      <c r="BM263" s="125"/>
      <c r="BN263" s="131"/>
      <c r="BO263" s="127"/>
      <c r="BP263" s="139"/>
      <c r="BQ263" s="128"/>
      <c r="BR263" s="114"/>
      <c r="BS263" s="114"/>
      <c r="BT263" s="138">
        <v>34836.300000000003</v>
      </c>
      <c r="BU263" s="113"/>
      <c r="BV263" s="129"/>
      <c r="BW263" s="113"/>
      <c r="BX263" s="114"/>
      <c r="BY263" s="121">
        <v>0.354047</v>
      </c>
      <c r="BZ263" s="130"/>
    </row>
    <row r="264" spans="1:84" s="22" customFormat="1" ht="20.100000000000001" customHeight="1">
      <c r="A264" s="16"/>
      <c r="B264" s="17"/>
      <c r="C264" s="32" t="s">
        <v>435</v>
      </c>
      <c r="D264" s="33" t="s">
        <v>436</v>
      </c>
      <c r="E264" s="34">
        <f t="shared" ref="E264:AJ264" si="530">SUM(E265:E270)</f>
        <v>6</v>
      </c>
      <c r="F264" s="34">
        <f t="shared" si="530"/>
        <v>18</v>
      </c>
      <c r="G264" s="34">
        <f t="shared" si="530"/>
        <v>6</v>
      </c>
      <c r="H264" s="34">
        <f t="shared" si="530"/>
        <v>8.1999999999999993</v>
      </c>
      <c r="I264" s="34">
        <f t="shared" si="530"/>
        <v>0</v>
      </c>
      <c r="J264" s="34">
        <f t="shared" si="530"/>
        <v>0</v>
      </c>
      <c r="K264" s="34">
        <f t="shared" si="530"/>
        <v>0</v>
      </c>
      <c r="L264" s="34">
        <f t="shared" si="530"/>
        <v>0</v>
      </c>
      <c r="M264" s="34">
        <f t="shared" si="530"/>
        <v>0</v>
      </c>
      <c r="N264" s="34">
        <f t="shared" si="530"/>
        <v>0</v>
      </c>
      <c r="O264" s="34">
        <f t="shared" si="530"/>
        <v>0</v>
      </c>
      <c r="P264" s="34">
        <f t="shared" si="530"/>
        <v>0</v>
      </c>
      <c r="Q264" s="34">
        <f t="shared" si="530"/>
        <v>9</v>
      </c>
      <c r="R264" s="34">
        <f t="shared" si="530"/>
        <v>13.5</v>
      </c>
      <c r="S264" s="34">
        <f t="shared" si="530"/>
        <v>9</v>
      </c>
      <c r="T264" s="34">
        <f t="shared" si="530"/>
        <v>7.1000000000000005</v>
      </c>
      <c r="U264" s="34">
        <f t="shared" si="530"/>
        <v>0</v>
      </c>
      <c r="V264" s="34">
        <f t="shared" si="530"/>
        <v>0</v>
      </c>
      <c r="W264" s="34">
        <f t="shared" si="530"/>
        <v>0</v>
      </c>
      <c r="X264" s="34">
        <f t="shared" si="530"/>
        <v>0</v>
      </c>
      <c r="Y264" s="34">
        <f t="shared" si="530"/>
        <v>2</v>
      </c>
      <c r="Z264" s="34">
        <f t="shared" si="530"/>
        <v>2</v>
      </c>
      <c r="AA264" s="34">
        <f t="shared" si="530"/>
        <v>2</v>
      </c>
      <c r="AB264" s="34">
        <f t="shared" si="530"/>
        <v>1.1499999999999999</v>
      </c>
      <c r="AC264" s="34">
        <f t="shared" si="530"/>
        <v>0</v>
      </c>
      <c r="AD264" s="34">
        <f t="shared" si="530"/>
        <v>0</v>
      </c>
      <c r="AE264" s="34">
        <f t="shared" si="530"/>
        <v>0</v>
      </c>
      <c r="AF264" s="34">
        <f t="shared" si="530"/>
        <v>0</v>
      </c>
      <c r="AG264" s="34">
        <f t="shared" si="530"/>
        <v>0</v>
      </c>
      <c r="AH264" s="34">
        <f t="shared" si="530"/>
        <v>0</v>
      </c>
      <c r="AI264" s="34">
        <f t="shared" si="530"/>
        <v>0</v>
      </c>
      <c r="AJ264" s="34">
        <f t="shared" si="530"/>
        <v>0</v>
      </c>
      <c r="AK264" s="34">
        <f t="shared" ref="AK264:BP264" si="531">SUM(AK265:AK270)</f>
        <v>0</v>
      </c>
      <c r="AL264" s="34">
        <f t="shared" si="531"/>
        <v>0</v>
      </c>
      <c r="AM264" s="34">
        <f t="shared" si="531"/>
        <v>0</v>
      </c>
      <c r="AN264" s="34">
        <f t="shared" si="531"/>
        <v>0</v>
      </c>
      <c r="AO264" s="34">
        <f t="shared" si="531"/>
        <v>7</v>
      </c>
      <c r="AP264" s="34">
        <f t="shared" si="531"/>
        <v>7</v>
      </c>
      <c r="AQ264" s="34">
        <f t="shared" si="531"/>
        <v>7</v>
      </c>
      <c r="AR264" s="34">
        <f t="shared" si="531"/>
        <v>2.9</v>
      </c>
      <c r="AS264" s="34">
        <f t="shared" si="531"/>
        <v>1</v>
      </c>
      <c r="AT264" s="34">
        <f t="shared" si="531"/>
        <v>1</v>
      </c>
      <c r="AU264" s="34">
        <f t="shared" si="531"/>
        <v>1</v>
      </c>
      <c r="AV264" s="34">
        <f t="shared" si="531"/>
        <v>0</v>
      </c>
      <c r="AW264" s="34">
        <f t="shared" si="531"/>
        <v>0</v>
      </c>
      <c r="AX264" s="34">
        <f t="shared" si="531"/>
        <v>0</v>
      </c>
      <c r="AY264" s="34">
        <f t="shared" si="531"/>
        <v>0</v>
      </c>
      <c r="AZ264" s="34">
        <f t="shared" si="531"/>
        <v>0</v>
      </c>
      <c r="BA264" s="34">
        <f t="shared" si="531"/>
        <v>0</v>
      </c>
      <c r="BB264" s="34">
        <f t="shared" si="531"/>
        <v>0</v>
      </c>
      <c r="BC264" s="34">
        <f t="shared" si="531"/>
        <v>6</v>
      </c>
      <c r="BD264" s="34">
        <f t="shared" si="531"/>
        <v>41.5</v>
      </c>
      <c r="BE264" s="34">
        <f t="shared" si="531"/>
        <v>6</v>
      </c>
      <c r="BF264" s="34">
        <f t="shared" si="531"/>
        <v>19.350000000000001</v>
      </c>
      <c r="BG264" s="34">
        <f t="shared" si="531"/>
        <v>4483026</v>
      </c>
      <c r="BH264" s="34">
        <f t="shared" si="531"/>
        <v>5009537</v>
      </c>
      <c r="BI264" s="34">
        <f t="shared" si="531"/>
        <v>3053307</v>
      </c>
      <c r="BJ264" s="34">
        <f t="shared" si="531"/>
        <v>17.450000000000003</v>
      </c>
      <c r="BK264" s="34">
        <f t="shared" si="531"/>
        <v>17.200000000000003</v>
      </c>
      <c r="BL264" s="35">
        <f t="shared" si="531"/>
        <v>17.200000000000003</v>
      </c>
      <c r="BM264" s="124">
        <f t="shared" si="531"/>
        <v>15.5</v>
      </c>
      <c r="BN264" s="124">
        <f t="shared" si="531"/>
        <v>0</v>
      </c>
      <c r="BO264" s="124">
        <f t="shared" si="531"/>
        <v>3578486.79</v>
      </c>
      <c r="BP264" s="124">
        <f t="shared" si="531"/>
        <v>0</v>
      </c>
      <c r="BQ264" s="124">
        <f t="shared" ref="BQ264:BR264" si="532">SUM(BQ265:BQ270)</f>
        <v>4659189.8005799996</v>
      </c>
      <c r="BR264" s="124">
        <f t="shared" si="532"/>
        <v>176163.8005800001</v>
      </c>
      <c r="BS264" s="114">
        <f t="shared" ref="BS264:BS272" si="533">BO264/BM264/12</f>
        <v>19239.176290322579</v>
      </c>
      <c r="BT264" s="138">
        <v>34836.300000000003</v>
      </c>
      <c r="BU264" s="113">
        <v>100</v>
      </c>
      <c r="BV264" s="124">
        <f>SUM(BV265:BV270)</f>
        <v>22587.717999999997</v>
      </c>
      <c r="BW264" s="113">
        <f t="shared" ref="BW264:BW308" si="534">BT264</f>
        <v>34836.300000000003</v>
      </c>
      <c r="BX264" s="138">
        <f>SUM(BX265:BX270)</f>
        <v>8436378</v>
      </c>
      <c r="BY264" s="121">
        <v>0.354047</v>
      </c>
      <c r="BZ264" s="115">
        <f>BZ265+BZ266+BZ267+BZ268+BZ269+BZ270</f>
        <v>2986874</v>
      </c>
      <c r="CA264" s="103"/>
      <c r="CB264" s="103"/>
      <c r="CC264" s="103"/>
      <c r="CD264" s="103"/>
      <c r="CE264" s="103"/>
      <c r="CF264" s="103"/>
    </row>
    <row r="265" spans="1:84" ht="20.100000000000001" customHeight="1">
      <c r="A265" s="23">
        <v>259</v>
      </c>
      <c r="B265" s="24">
        <v>82203</v>
      </c>
      <c r="C265" s="25" t="s">
        <v>437</v>
      </c>
      <c r="D265" s="26" t="s">
        <v>438</v>
      </c>
      <c r="E265" s="27">
        <v>1</v>
      </c>
      <c r="F265" s="27">
        <f t="shared" ref="F265:F270" si="535">E265*3</f>
        <v>3</v>
      </c>
      <c r="G265" s="27">
        <v>1</v>
      </c>
      <c r="H265" s="27">
        <v>1</v>
      </c>
      <c r="I265" s="27"/>
      <c r="J265" s="27">
        <f t="shared" ref="J265:J270" si="536">I265*3</f>
        <v>0</v>
      </c>
      <c r="K265" s="27"/>
      <c r="L265" s="27"/>
      <c r="M265" s="27"/>
      <c r="N265" s="27">
        <f t="shared" ref="N265:N270" si="537">M265*2</f>
        <v>0</v>
      </c>
      <c r="O265" s="27"/>
      <c r="P265" s="27"/>
      <c r="Q265" s="27">
        <v>1</v>
      </c>
      <c r="R265" s="27">
        <f t="shared" ref="R265:R270" si="538">Q265*1.5</f>
        <v>1.5</v>
      </c>
      <c r="S265" s="27">
        <v>1</v>
      </c>
      <c r="T265" s="27">
        <v>1</v>
      </c>
      <c r="U265" s="27"/>
      <c r="V265" s="27">
        <f t="shared" ref="V265:V270" si="539">U265*1</f>
        <v>0</v>
      </c>
      <c r="W265" s="27"/>
      <c r="X265" s="27"/>
      <c r="Y265" s="27"/>
      <c r="Z265" s="27">
        <f t="shared" ref="Z265:Z270" si="540">Y265*1</f>
        <v>0</v>
      </c>
      <c r="AA265" s="27"/>
      <c r="AB265" s="27"/>
      <c r="AC265" s="27"/>
      <c r="AD265" s="27">
        <f t="shared" ref="AD265:AD270" si="541">AC265*1</f>
        <v>0</v>
      </c>
      <c r="AE265" s="27"/>
      <c r="AF265" s="27"/>
      <c r="AG265" s="27"/>
      <c r="AH265" s="27">
        <f t="shared" ref="AH265:AH270" si="542">AG265*1</f>
        <v>0</v>
      </c>
      <c r="AI265" s="27"/>
      <c r="AJ265" s="27"/>
      <c r="AK265" s="27"/>
      <c r="AL265" s="27">
        <f t="shared" ref="AL265:AL270" si="543">AK265*1</f>
        <v>0</v>
      </c>
      <c r="AM265" s="27"/>
      <c r="AN265" s="27"/>
      <c r="AO265" s="27">
        <v>3</v>
      </c>
      <c r="AP265" s="27">
        <f t="shared" ref="AP265:AP270" si="544">AO265*1</f>
        <v>3</v>
      </c>
      <c r="AQ265" s="27">
        <v>3</v>
      </c>
      <c r="AR265" s="27">
        <v>1.5</v>
      </c>
      <c r="AS265" s="27"/>
      <c r="AT265" s="27">
        <f t="shared" ref="AT265:AT270" si="545">AS265*1</f>
        <v>0</v>
      </c>
      <c r="AU265" s="27"/>
      <c r="AV265" s="27"/>
      <c r="AW265" s="27"/>
      <c r="AX265" s="27">
        <f t="shared" ref="AX265:AX270" si="546">AW265*1</f>
        <v>0</v>
      </c>
      <c r="AY265" s="27"/>
      <c r="AZ265" s="27"/>
      <c r="BA265" s="27"/>
      <c r="BB265" s="27">
        <f t="shared" ref="BB265:BB270" si="547">BA265*0.75</f>
        <v>0</v>
      </c>
      <c r="BC265" s="27">
        <f t="shared" ref="BC265:BC270" si="548">E265+I265+M265+U265+AC265+AK265+AW265</f>
        <v>1</v>
      </c>
      <c r="BD265" s="27">
        <f t="shared" ref="BD265:BD270" si="549">F265+J265+N265+R265+V265+Z265+AD265+AH265+AL265+AP265+AT265+AX265+BB265</f>
        <v>7.5</v>
      </c>
      <c r="BE265" s="27">
        <f t="shared" ref="BE265:BE270" si="550">G265+K265+O265+W265+AE265+AM265+AY265</f>
        <v>1</v>
      </c>
      <c r="BF265" s="27">
        <f t="shared" ref="BF265:BF270" si="551">H265+L265+P265+T265+X265+AB265+AF265+AJ265+AN265+AR265+AV265+AZ265</f>
        <v>3.5</v>
      </c>
      <c r="BG265" s="27">
        <v>729071</v>
      </c>
      <c r="BH265" s="27">
        <v>855613</v>
      </c>
      <c r="BI265" s="27">
        <v>496473</v>
      </c>
      <c r="BJ265" s="29">
        <v>3</v>
      </c>
      <c r="BK265" s="29">
        <v>3</v>
      </c>
      <c r="BL265" s="29">
        <v>3</v>
      </c>
      <c r="BM265" s="102">
        <v>2</v>
      </c>
      <c r="BN265" s="131" t="s">
        <v>49</v>
      </c>
      <c r="BO265" s="127">
        <v>563273.64</v>
      </c>
      <c r="BP265" s="139"/>
      <c r="BQ265" s="128">
        <f t="shared" ref="BQ265:BQ270" si="552">(BO265+BP265)*1.302</f>
        <v>733382.27928000002</v>
      </c>
      <c r="BR265" s="114">
        <f t="shared" ref="BR265:BR270" si="553">(BO265+BP265)*1.302-BG265</f>
        <v>4311.279280000017</v>
      </c>
      <c r="BS265" s="114">
        <f t="shared" si="533"/>
        <v>23469.735000000001</v>
      </c>
      <c r="BT265" s="116">
        <v>34836.300000000003</v>
      </c>
      <c r="BU265" s="121">
        <v>100</v>
      </c>
      <c r="BV265" s="122">
        <f t="shared" ref="BV265:BV270" si="554">ROUND((BD265*BT265*BU265/100*12)*1.302/1000,3)</f>
        <v>4082.1179999999999</v>
      </c>
      <c r="BW265" s="121">
        <f t="shared" si="534"/>
        <v>34836.300000000003</v>
      </c>
      <c r="BX265" s="120">
        <f t="shared" ref="BX265:BX270" si="555">ROUND((BM265*BT265*BU265/100*12)*1.302,0)</f>
        <v>1088565</v>
      </c>
      <c r="BY265" s="121">
        <v>0.354047</v>
      </c>
      <c r="BZ265" s="123">
        <f t="shared" ref="BZ265:BZ270" si="556">ROUND(BX265*BY265,0)</f>
        <v>385403</v>
      </c>
    </row>
    <row r="266" spans="1:84" ht="20.100000000000001" customHeight="1">
      <c r="A266" s="23">
        <v>260</v>
      </c>
      <c r="B266" s="24">
        <v>82204</v>
      </c>
      <c r="C266" s="25" t="s">
        <v>439</v>
      </c>
      <c r="D266" s="26" t="s">
        <v>440</v>
      </c>
      <c r="E266" s="27">
        <v>1</v>
      </c>
      <c r="F266" s="27">
        <f t="shared" si="535"/>
        <v>3</v>
      </c>
      <c r="G266" s="27">
        <v>1</v>
      </c>
      <c r="H266" s="27">
        <v>2.5</v>
      </c>
      <c r="I266" s="27"/>
      <c r="J266" s="27">
        <f t="shared" si="536"/>
        <v>0</v>
      </c>
      <c r="K266" s="27"/>
      <c r="L266" s="27"/>
      <c r="M266" s="27"/>
      <c r="N266" s="27">
        <f t="shared" si="537"/>
        <v>0</v>
      </c>
      <c r="O266" s="27"/>
      <c r="P266" s="27"/>
      <c r="Q266" s="27">
        <v>2</v>
      </c>
      <c r="R266" s="27">
        <f t="shared" si="538"/>
        <v>3</v>
      </c>
      <c r="S266" s="27">
        <v>2</v>
      </c>
      <c r="T266" s="27">
        <v>1.9</v>
      </c>
      <c r="U266" s="27"/>
      <c r="V266" s="27">
        <f t="shared" si="539"/>
        <v>0</v>
      </c>
      <c r="W266" s="27"/>
      <c r="X266" s="27"/>
      <c r="Y266" s="27">
        <v>2</v>
      </c>
      <c r="Z266" s="27">
        <f t="shared" si="540"/>
        <v>2</v>
      </c>
      <c r="AA266" s="27">
        <v>2</v>
      </c>
      <c r="AB266" s="27">
        <v>1.1499999999999999</v>
      </c>
      <c r="AC266" s="27"/>
      <c r="AD266" s="27">
        <f t="shared" si="541"/>
        <v>0</v>
      </c>
      <c r="AE266" s="27"/>
      <c r="AF266" s="27"/>
      <c r="AG266" s="27"/>
      <c r="AH266" s="27">
        <f t="shared" si="542"/>
        <v>0</v>
      </c>
      <c r="AI266" s="27"/>
      <c r="AJ266" s="27"/>
      <c r="AK266" s="27"/>
      <c r="AL266" s="27">
        <f t="shared" si="543"/>
        <v>0</v>
      </c>
      <c r="AM266" s="27"/>
      <c r="AN266" s="27"/>
      <c r="AO266" s="27">
        <v>1</v>
      </c>
      <c r="AP266" s="27">
        <f t="shared" si="544"/>
        <v>1</v>
      </c>
      <c r="AQ266" s="27">
        <v>1</v>
      </c>
      <c r="AR266" s="27">
        <v>0.25</v>
      </c>
      <c r="AS266" s="27"/>
      <c r="AT266" s="27">
        <f t="shared" si="545"/>
        <v>0</v>
      </c>
      <c r="AU266" s="27"/>
      <c r="AV266" s="27"/>
      <c r="AW266" s="27"/>
      <c r="AX266" s="27">
        <f t="shared" si="546"/>
        <v>0</v>
      </c>
      <c r="AY266" s="27"/>
      <c r="AZ266" s="27"/>
      <c r="BA266" s="27"/>
      <c r="BB266" s="27">
        <f t="shared" si="547"/>
        <v>0</v>
      </c>
      <c r="BC266" s="27">
        <f t="shared" si="548"/>
        <v>1</v>
      </c>
      <c r="BD266" s="27">
        <f t="shared" si="549"/>
        <v>9</v>
      </c>
      <c r="BE266" s="27">
        <f t="shared" si="550"/>
        <v>1</v>
      </c>
      <c r="BF266" s="27">
        <f t="shared" si="551"/>
        <v>5.8000000000000007</v>
      </c>
      <c r="BG266" s="27">
        <v>1464962</v>
      </c>
      <c r="BH266" s="27">
        <v>1418000</v>
      </c>
      <c r="BI266" s="27">
        <v>959847</v>
      </c>
      <c r="BJ266" s="29">
        <v>5.8</v>
      </c>
      <c r="BK266" s="29">
        <v>5.55</v>
      </c>
      <c r="BL266" s="29">
        <v>5.55</v>
      </c>
      <c r="BM266" s="102">
        <v>5.6</v>
      </c>
      <c r="BN266" s="131" t="s">
        <v>49</v>
      </c>
      <c r="BO266" s="127">
        <v>1171356.58</v>
      </c>
      <c r="BP266" s="139"/>
      <c r="BQ266" s="128">
        <f t="shared" si="552"/>
        <v>1525106.26716</v>
      </c>
      <c r="BR266" s="114">
        <f t="shared" si="553"/>
        <v>60144.267160000047</v>
      </c>
      <c r="BS266" s="114">
        <f t="shared" si="533"/>
        <v>17430.901488095242</v>
      </c>
      <c r="BT266" s="116">
        <v>34836.300000000003</v>
      </c>
      <c r="BU266" s="121">
        <v>100</v>
      </c>
      <c r="BV266" s="122">
        <f t="shared" si="554"/>
        <v>4898.5410000000002</v>
      </c>
      <c r="BW266" s="121">
        <f t="shared" si="534"/>
        <v>34836.300000000003</v>
      </c>
      <c r="BX266" s="120">
        <f t="shared" si="555"/>
        <v>3047981</v>
      </c>
      <c r="BY266" s="121">
        <v>0.354047</v>
      </c>
      <c r="BZ266" s="123">
        <f t="shared" si="556"/>
        <v>1079129</v>
      </c>
    </row>
    <row r="267" spans="1:84" ht="20.100000000000001" customHeight="1">
      <c r="A267" s="23">
        <v>261</v>
      </c>
      <c r="B267" s="24">
        <v>82205</v>
      </c>
      <c r="C267" s="25" t="s">
        <v>441</v>
      </c>
      <c r="D267" s="26" t="s">
        <v>397</v>
      </c>
      <c r="E267" s="27">
        <v>1</v>
      </c>
      <c r="F267" s="27">
        <f t="shared" si="535"/>
        <v>3</v>
      </c>
      <c r="G267" s="27">
        <v>1</v>
      </c>
      <c r="H267" s="27">
        <v>1</v>
      </c>
      <c r="I267" s="27"/>
      <c r="J267" s="27">
        <f t="shared" si="536"/>
        <v>0</v>
      </c>
      <c r="K267" s="27"/>
      <c r="L267" s="27"/>
      <c r="M267" s="27"/>
      <c r="N267" s="27">
        <f t="shared" si="537"/>
        <v>0</v>
      </c>
      <c r="O267" s="27"/>
      <c r="P267" s="27"/>
      <c r="Q267" s="27">
        <v>2</v>
      </c>
      <c r="R267" s="27">
        <f t="shared" si="538"/>
        <v>3</v>
      </c>
      <c r="S267" s="27">
        <v>2</v>
      </c>
      <c r="T267" s="27">
        <v>1.25</v>
      </c>
      <c r="U267" s="27"/>
      <c r="V267" s="27">
        <f t="shared" si="539"/>
        <v>0</v>
      </c>
      <c r="W267" s="27"/>
      <c r="X267" s="27"/>
      <c r="Y267" s="27"/>
      <c r="Z267" s="27">
        <f t="shared" si="540"/>
        <v>0</v>
      </c>
      <c r="AA267" s="27"/>
      <c r="AB267" s="27"/>
      <c r="AC267" s="27"/>
      <c r="AD267" s="27">
        <f t="shared" si="541"/>
        <v>0</v>
      </c>
      <c r="AE267" s="27"/>
      <c r="AF267" s="27"/>
      <c r="AG267" s="27"/>
      <c r="AH267" s="27">
        <f t="shared" si="542"/>
        <v>0</v>
      </c>
      <c r="AI267" s="27"/>
      <c r="AJ267" s="27"/>
      <c r="AK267" s="27"/>
      <c r="AL267" s="27">
        <f t="shared" si="543"/>
        <v>0</v>
      </c>
      <c r="AM267" s="27"/>
      <c r="AN267" s="27"/>
      <c r="AO267" s="27">
        <v>1</v>
      </c>
      <c r="AP267" s="27">
        <f t="shared" si="544"/>
        <v>1</v>
      </c>
      <c r="AQ267" s="27">
        <v>1</v>
      </c>
      <c r="AR267" s="27">
        <v>0.5</v>
      </c>
      <c r="AS267" s="27">
        <v>1</v>
      </c>
      <c r="AT267" s="27">
        <f t="shared" si="545"/>
        <v>1</v>
      </c>
      <c r="AU267" s="27">
        <v>1</v>
      </c>
      <c r="AV267" s="27"/>
      <c r="AW267" s="27"/>
      <c r="AX267" s="27">
        <f t="shared" si="546"/>
        <v>0</v>
      </c>
      <c r="AY267" s="27"/>
      <c r="AZ267" s="27"/>
      <c r="BA267" s="27"/>
      <c r="BB267" s="27">
        <f t="shared" si="547"/>
        <v>0</v>
      </c>
      <c r="BC267" s="27">
        <f t="shared" si="548"/>
        <v>1</v>
      </c>
      <c r="BD267" s="27">
        <f t="shared" si="549"/>
        <v>8</v>
      </c>
      <c r="BE267" s="27">
        <f t="shared" si="550"/>
        <v>1</v>
      </c>
      <c r="BF267" s="27">
        <f t="shared" si="551"/>
        <v>2.75</v>
      </c>
      <c r="BG267" s="27">
        <v>588000</v>
      </c>
      <c r="BH267" s="27">
        <v>683845</v>
      </c>
      <c r="BI267" s="27">
        <v>372354</v>
      </c>
      <c r="BJ267" s="29">
        <v>2.25</v>
      </c>
      <c r="BK267" s="29">
        <v>2.25</v>
      </c>
      <c r="BL267" s="29">
        <v>2.25</v>
      </c>
      <c r="BM267" s="102">
        <v>2</v>
      </c>
      <c r="BN267" s="131" t="s">
        <v>49</v>
      </c>
      <c r="BO267" s="127">
        <v>515673.81</v>
      </c>
      <c r="BP267" s="139"/>
      <c r="BQ267" s="128">
        <f t="shared" si="552"/>
        <v>671407.30061999999</v>
      </c>
      <c r="BR267" s="114">
        <f t="shared" si="553"/>
        <v>83407.300619999995</v>
      </c>
      <c r="BS267" s="114">
        <f t="shared" si="533"/>
        <v>21486.408749999999</v>
      </c>
      <c r="BT267" s="116">
        <v>34836.300000000003</v>
      </c>
      <c r="BU267" s="121">
        <v>100</v>
      </c>
      <c r="BV267" s="122">
        <f t="shared" si="554"/>
        <v>4354.259</v>
      </c>
      <c r="BW267" s="121">
        <f t="shared" si="534"/>
        <v>34836.300000000003</v>
      </c>
      <c r="BX267" s="120">
        <f t="shared" si="555"/>
        <v>1088565</v>
      </c>
      <c r="BY267" s="121">
        <v>0.354047</v>
      </c>
      <c r="BZ267" s="123">
        <f t="shared" si="556"/>
        <v>385403</v>
      </c>
    </row>
    <row r="268" spans="1:84" ht="20.100000000000001" customHeight="1">
      <c r="A268" s="23">
        <v>262</v>
      </c>
      <c r="B268" s="24">
        <v>82206</v>
      </c>
      <c r="C268" s="25" t="s">
        <v>442</v>
      </c>
      <c r="D268" s="26" t="s">
        <v>443</v>
      </c>
      <c r="E268" s="27">
        <v>1</v>
      </c>
      <c r="F268" s="27">
        <f t="shared" si="535"/>
        <v>3</v>
      </c>
      <c r="G268" s="27">
        <v>1</v>
      </c>
      <c r="H268" s="27">
        <v>1</v>
      </c>
      <c r="I268" s="27"/>
      <c r="J268" s="27">
        <f t="shared" si="536"/>
        <v>0</v>
      </c>
      <c r="K268" s="27"/>
      <c r="L268" s="27"/>
      <c r="M268" s="27"/>
      <c r="N268" s="27">
        <f t="shared" si="537"/>
        <v>0</v>
      </c>
      <c r="O268" s="27"/>
      <c r="P268" s="27"/>
      <c r="Q268" s="27">
        <v>1</v>
      </c>
      <c r="R268" s="27">
        <f t="shared" si="538"/>
        <v>1.5</v>
      </c>
      <c r="S268" s="27">
        <v>1</v>
      </c>
      <c r="T268" s="27">
        <v>0.5</v>
      </c>
      <c r="U268" s="27"/>
      <c r="V268" s="27">
        <f t="shared" si="539"/>
        <v>0</v>
      </c>
      <c r="W268" s="27"/>
      <c r="X268" s="27"/>
      <c r="Y268" s="27"/>
      <c r="Z268" s="27">
        <f t="shared" si="540"/>
        <v>0</v>
      </c>
      <c r="AA268" s="27"/>
      <c r="AB268" s="27"/>
      <c r="AC268" s="27"/>
      <c r="AD268" s="27">
        <f t="shared" si="541"/>
        <v>0</v>
      </c>
      <c r="AE268" s="27"/>
      <c r="AF268" s="27"/>
      <c r="AG268" s="27"/>
      <c r="AH268" s="27">
        <f t="shared" si="542"/>
        <v>0</v>
      </c>
      <c r="AI268" s="27"/>
      <c r="AJ268" s="27"/>
      <c r="AK268" s="27"/>
      <c r="AL268" s="27">
        <f t="shared" si="543"/>
        <v>0</v>
      </c>
      <c r="AM268" s="27"/>
      <c r="AN268" s="27"/>
      <c r="AO268" s="27">
        <v>1</v>
      </c>
      <c r="AP268" s="27">
        <f t="shared" si="544"/>
        <v>1</v>
      </c>
      <c r="AQ268" s="27">
        <v>1</v>
      </c>
      <c r="AR268" s="27">
        <v>0.5</v>
      </c>
      <c r="AS268" s="27"/>
      <c r="AT268" s="27">
        <f t="shared" si="545"/>
        <v>0</v>
      </c>
      <c r="AU268" s="27"/>
      <c r="AV268" s="27"/>
      <c r="AW268" s="27"/>
      <c r="AX268" s="27">
        <f t="shared" si="546"/>
        <v>0</v>
      </c>
      <c r="AY268" s="27"/>
      <c r="AZ268" s="27"/>
      <c r="BA268" s="27"/>
      <c r="BB268" s="27">
        <f t="shared" si="547"/>
        <v>0</v>
      </c>
      <c r="BC268" s="27">
        <f t="shared" si="548"/>
        <v>1</v>
      </c>
      <c r="BD268" s="27">
        <f t="shared" si="549"/>
        <v>5.5</v>
      </c>
      <c r="BE268" s="27">
        <f t="shared" si="550"/>
        <v>1</v>
      </c>
      <c r="BF268" s="27">
        <f t="shared" si="551"/>
        <v>2</v>
      </c>
      <c r="BG268" s="27">
        <v>461808</v>
      </c>
      <c r="BH268" s="27">
        <v>733417</v>
      </c>
      <c r="BI268" s="27">
        <v>496473</v>
      </c>
      <c r="BJ268" s="29">
        <v>2</v>
      </c>
      <c r="BK268" s="29">
        <v>2</v>
      </c>
      <c r="BL268" s="29">
        <v>2</v>
      </c>
      <c r="BM268" s="102">
        <v>1.5</v>
      </c>
      <c r="BN268" s="131" t="s">
        <v>49</v>
      </c>
      <c r="BO268" s="127">
        <v>375515.76</v>
      </c>
      <c r="BP268" s="139"/>
      <c r="BQ268" s="128">
        <f t="shared" si="552"/>
        <v>488921.51952000003</v>
      </c>
      <c r="BR268" s="114">
        <f t="shared" si="553"/>
        <v>27113.519520000031</v>
      </c>
      <c r="BS268" s="114">
        <f t="shared" si="533"/>
        <v>20861.986666666668</v>
      </c>
      <c r="BT268" s="116">
        <v>34836.300000000003</v>
      </c>
      <c r="BU268" s="121">
        <v>100</v>
      </c>
      <c r="BV268" s="122">
        <f t="shared" si="554"/>
        <v>2993.5529999999999</v>
      </c>
      <c r="BW268" s="121">
        <f t="shared" si="534"/>
        <v>34836.300000000003</v>
      </c>
      <c r="BX268" s="120">
        <f t="shared" si="555"/>
        <v>816424</v>
      </c>
      <c r="BY268" s="121">
        <v>0.354047</v>
      </c>
      <c r="BZ268" s="123">
        <f t="shared" si="556"/>
        <v>289052</v>
      </c>
    </row>
    <row r="269" spans="1:84" ht="20.100000000000001" customHeight="1">
      <c r="A269" s="23">
        <v>263</v>
      </c>
      <c r="B269" s="24">
        <v>82207</v>
      </c>
      <c r="C269" s="25" t="s">
        <v>444</v>
      </c>
      <c r="D269" s="26" t="s">
        <v>445</v>
      </c>
      <c r="E269" s="27">
        <v>1</v>
      </c>
      <c r="F269" s="27">
        <f t="shared" si="535"/>
        <v>3</v>
      </c>
      <c r="G269" s="27">
        <v>1</v>
      </c>
      <c r="H269" s="27">
        <v>1.95</v>
      </c>
      <c r="I269" s="27"/>
      <c r="J269" s="27">
        <f t="shared" si="536"/>
        <v>0</v>
      </c>
      <c r="K269" s="27"/>
      <c r="L269" s="27"/>
      <c r="M269" s="27"/>
      <c r="N269" s="27">
        <f t="shared" si="537"/>
        <v>0</v>
      </c>
      <c r="O269" s="27"/>
      <c r="P269" s="27"/>
      <c r="Q269" s="27">
        <v>1</v>
      </c>
      <c r="R269" s="27">
        <f t="shared" si="538"/>
        <v>1.5</v>
      </c>
      <c r="S269" s="27">
        <v>1</v>
      </c>
      <c r="T269" s="27">
        <v>0.95</v>
      </c>
      <c r="U269" s="27"/>
      <c r="V269" s="27">
        <f t="shared" si="539"/>
        <v>0</v>
      </c>
      <c r="W269" s="27"/>
      <c r="X269" s="27"/>
      <c r="Y269" s="27"/>
      <c r="Z269" s="27">
        <f t="shared" si="540"/>
        <v>0</v>
      </c>
      <c r="AA269" s="27"/>
      <c r="AB269" s="27"/>
      <c r="AC269" s="27"/>
      <c r="AD269" s="27">
        <f t="shared" si="541"/>
        <v>0</v>
      </c>
      <c r="AE269" s="27"/>
      <c r="AF269" s="27"/>
      <c r="AG269" s="27"/>
      <c r="AH269" s="27">
        <f t="shared" si="542"/>
        <v>0</v>
      </c>
      <c r="AI269" s="27"/>
      <c r="AJ269" s="27"/>
      <c r="AK269" s="27"/>
      <c r="AL269" s="27">
        <f t="shared" si="543"/>
        <v>0</v>
      </c>
      <c r="AM269" s="27"/>
      <c r="AN269" s="27"/>
      <c r="AO269" s="27">
        <v>1</v>
      </c>
      <c r="AP269" s="27">
        <f t="shared" si="544"/>
        <v>1</v>
      </c>
      <c r="AQ269" s="27">
        <v>1</v>
      </c>
      <c r="AR269" s="27">
        <v>0.15</v>
      </c>
      <c r="AS269" s="27"/>
      <c r="AT269" s="27">
        <f t="shared" si="545"/>
        <v>0</v>
      </c>
      <c r="AU269" s="27"/>
      <c r="AV269" s="27"/>
      <c r="AW269" s="27"/>
      <c r="AX269" s="27">
        <f t="shared" si="546"/>
        <v>0</v>
      </c>
      <c r="AY269" s="27"/>
      <c r="AZ269" s="27"/>
      <c r="BA269" s="27"/>
      <c r="BB269" s="27">
        <f t="shared" si="547"/>
        <v>0</v>
      </c>
      <c r="BC269" s="27">
        <f t="shared" si="548"/>
        <v>1</v>
      </c>
      <c r="BD269" s="27">
        <f t="shared" si="549"/>
        <v>5.5</v>
      </c>
      <c r="BE269" s="27">
        <f t="shared" si="550"/>
        <v>1</v>
      </c>
      <c r="BF269" s="27">
        <f t="shared" si="551"/>
        <v>3.05</v>
      </c>
      <c r="BG269" s="27">
        <v>797590</v>
      </c>
      <c r="BH269" s="27">
        <v>796300</v>
      </c>
      <c r="BI269" s="27">
        <v>479924</v>
      </c>
      <c r="BJ269" s="29">
        <v>2.9</v>
      </c>
      <c r="BK269" s="29">
        <v>2.9</v>
      </c>
      <c r="BL269" s="29">
        <v>2.9</v>
      </c>
      <c r="BM269" s="102">
        <v>2.9</v>
      </c>
      <c r="BN269" s="131" t="s">
        <v>49</v>
      </c>
      <c r="BO269" s="127">
        <v>611616</v>
      </c>
      <c r="BP269" s="139"/>
      <c r="BQ269" s="128">
        <f t="shared" si="552"/>
        <v>796324.03200000001</v>
      </c>
      <c r="BR269" s="114">
        <f t="shared" si="553"/>
        <v>-1265.9679999999935</v>
      </c>
      <c r="BS269" s="114">
        <f t="shared" si="533"/>
        <v>17575.172413793105</v>
      </c>
      <c r="BT269" s="116">
        <v>34836.300000000003</v>
      </c>
      <c r="BU269" s="121">
        <v>100</v>
      </c>
      <c r="BV269" s="122">
        <f t="shared" si="554"/>
        <v>2993.5529999999999</v>
      </c>
      <c r="BW269" s="121">
        <f t="shared" si="534"/>
        <v>34836.300000000003</v>
      </c>
      <c r="BX269" s="120">
        <f t="shared" si="555"/>
        <v>1578419</v>
      </c>
      <c r="BY269" s="121">
        <v>0.354047</v>
      </c>
      <c r="BZ269" s="123">
        <f t="shared" si="556"/>
        <v>558835</v>
      </c>
    </row>
    <row r="270" spans="1:84" ht="20.100000000000001" customHeight="1">
      <c r="A270" s="23">
        <v>264</v>
      </c>
      <c r="B270" s="24">
        <v>82208</v>
      </c>
      <c r="C270" s="25" t="s">
        <v>446</v>
      </c>
      <c r="D270" s="26" t="s">
        <v>265</v>
      </c>
      <c r="E270" s="27">
        <v>1</v>
      </c>
      <c r="F270" s="27">
        <f t="shared" si="535"/>
        <v>3</v>
      </c>
      <c r="G270" s="27">
        <v>1</v>
      </c>
      <c r="H270" s="27">
        <v>0.75</v>
      </c>
      <c r="I270" s="27"/>
      <c r="J270" s="27">
        <f t="shared" si="536"/>
        <v>0</v>
      </c>
      <c r="K270" s="27"/>
      <c r="L270" s="27"/>
      <c r="M270" s="27"/>
      <c r="N270" s="27">
        <f t="shared" si="537"/>
        <v>0</v>
      </c>
      <c r="O270" s="27"/>
      <c r="P270" s="27"/>
      <c r="Q270" s="27">
        <v>2</v>
      </c>
      <c r="R270" s="27">
        <f t="shared" si="538"/>
        <v>3</v>
      </c>
      <c r="S270" s="27">
        <v>2</v>
      </c>
      <c r="T270" s="27">
        <v>1.5</v>
      </c>
      <c r="U270" s="27"/>
      <c r="V270" s="27">
        <f t="shared" si="539"/>
        <v>0</v>
      </c>
      <c r="W270" s="27"/>
      <c r="X270" s="27"/>
      <c r="Y270" s="27"/>
      <c r="Z270" s="27">
        <f t="shared" si="540"/>
        <v>0</v>
      </c>
      <c r="AA270" s="27"/>
      <c r="AB270" s="27"/>
      <c r="AC270" s="27"/>
      <c r="AD270" s="27">
        <f t="shared" si="541"/>
        <v>0</v>
      </c>
      <c r="AE270" s="27"/>
      <c r="AF270" s="27"/>
      <c r="AG270" s="27"/>
      <c r="AH270" s="27">
        <f t="shared" si="542"/>
        <v>0</v>
      </c>
      <c r="AI270" s="27"/>
      <c r="AJ270" s="27"/>
      <c r="AK270" s="27"/>
      <c r="AL270" s="27">
        <f t="shared" si="543"/>
        <v>0</v>
      </c>
      <c r="AM270" s="27"/>
      <c r="AN270" s="27"/>
      <c r="AO270" s="27"/>
      <c r="AP270" s="27">
        <f t="shared" si="544"/>
        <v>0</v>
      </c>
      <c r="AQ270" s="27"/>
      <c r="AR270" s="27"/>
      <c r="AS270" s="27"/>
      <c r="AT270" s="27">
        <f t="shared" si="545"/>
        <v>0</v>
      </c>
      <c r="AU270" s="27"/>
      <c r="AV270" s="27"/>
      <c r="AW270" s="27"/>
      <c r="AX270" s="27">
        <f t="shared" si="546"/>
        <v>0</v>
      </c>
      <c r="AY270" s="27"/>
      <c r="AZ270" s="27"/>
      <c r="BA270" s="27"/>
      <c r="BB270" s="27">
        <f t="shared" si="547"/>
        <v>0</v>
      </c>
      <c r="BC270" s="27">
        <f t="shared" si="548"/>
        <v>1</v>
      </c>
      <c r="BD270" s="27">
        <f t="shared" si="549"/>
        <v>6</v>
      </c>
      <c r="BE270" s="27">
        <f t="shared" si="550"/>
        <v>1</v>
      </c>
      <c r="BF270" s="27">
        <f t="shared" si="551"/>
        <v>2.25</v>
      </c>
      <c r="BG270" s="27">
        <v>441595</v>
      </c>
      <c r="BH270" s="27">
        <v>522362</v>
      </c>
      <c r="BI270" s="27">
        <v>248236</v>
      </c>
      <c r="BJ270" s="29">
        <v>1.5</v>
      </c>
      <c r="BK270" s="29">
        <v>1.5</v>
      </c>
      <c r="BL270" s="29">
        <v>1.5</v>
      </c>
      <c r="BM270" s="102">
        <v>1.5</v>
      </c>
      <c r="BN270" s="131" t="s">
        <v>49</v>
      </c>
      <c r="BO270" s="127">
        <v>341051</v>
      </c>
      <c r="BP270" s="139"/>
      <c r="BQ270" s="128">
        <f t="shared" si="552"/>
        <v>444048.402</v>
      </c>
      <c r="BR270" s="114">
        <f t="shared" si="553"/>
        <v>2453.4020000000019</v>
      </c>
      <c r="BS270" s="114">
        <f t="shared" si="533"/>
        <v>18947.277777777777</v>
      </c>
      <c r="BT270" s="116">
        <v>34836.300000000003</v>
      </c>
      <c r="BU270" s="121">
        <v>100</v>
      </c>
      <c r="BV270" s="122">
        <f t="shared" si="554"/>
        <v>3265.694</v>
      </c>
      <c r="BW270" s="121">
        <f t="shared" si="534"/>
        <v>34836.300000000003</v>
      </c>
      <c r="BX270" s="120">
        <f t="shared" si="555"/>
        <v>816424</v>
      </c>
      <c r="BY270" s="121">
        <v>0.354047</v>
      </c>
      <c r="BZ270" s="123">
        <f t="shared" si="556"/>
        <v>289052</v>
      </c>
    </row>
    <row r="271" spans="1:84" s="22" customFormat="1" ht="20.100000000000001" customHeight="1">
      <c r="A271" s="16"/>
      <c r="B271" s="17"/>
      <c r="C271" s="32" t="s">
        <v>447</v>
      </c>
      <c r="D271" s="33" t="s">
        <v>447</v>
      </c>
      <c r="E271" s="20">
        <f t="shared" ref="E271:AJ271" si="557">SUM(E272:E287)</f>
        <v>6</v>
      </c>
      <c r="F271" s="20">
        <f t="shared" si="557"/>
        <v>18</v>
      </c>
      <c r="G271" s="20">
        <f t="shared" si="557"/>
        <v>6</v>
      </c>
      <c r="H271" s="20">
        <f t="shared" si="557"/>
        <v>10.799999999999999</v>
      </c>
      <c r="I271" s="20">
        <f t="shared" si="557"/>
        <v>0</v>
      </c>
      <c r="J271" s="20">
        <f t="shared" si="557"/>
        <v>0</v>
      </c>
      <c r="K271" s="20">
        <f t="shared" si="557"/>
        <v>0</v>
      </c>
      <c r="L271" s="20">
        <f t="shared" si="557"/>
        <v>0</v>
      </c>
      <c r="M271" s="20">
        <f t="shared" si="557"/>
        <v>13</v>
      </c>
      <c r="N271" s="20">
        <f t="shared" si="557"/>
        <v>26</v>
      </c>
      <c r="O271" s="20">
        <f t="shared" si="557"/>
        <v>13</v>
      </c>
      <c r="P271" s="20">
        <f t="shared" si="557"/>
        <v>21.54</v>
      </c>
      <c r="Q271" s="20">
        <f t="shared" si="557"/>
        <v>0</v>
      </c>
      <c r="R271" s="20">
        <f t="shared" si="557"/>
        <v>0</v>
      </c>
      <c r="S271" s="20">
        <f t="shared" si="557"/>
        <v>0</v>
      </c>
      <c r="T271" s="20">
        <f t="shared" si="557"/>
        <v>0</v>
      </c>
      <c r="U271" s="20">
        <f t="shared" si="557"/>
        <v>0</v>
      </c>
      <c r="V271" s="20">
        <f t="shared" si="557"/>
        <v>0</v>
      </c>
      <c r="W271" s="20">
        <f t="shared" si="557"/>
        <v>0</v>
      </c>
      <c r="X271" s="20">
        <f t="shared" si="557"/>
        <v>0</v>
      </c>
      <c r="Y271" s="20">
        <f t="shared" si="557"/>
        <v>10</v>
      </c>
      <c r="Z271" s="20">
        <f t="shared" si="557"/>
        <v>10</v>
      </c>
      <c r="AA271" s="20">
        <f t="shared" si="557"/>
        <v>10</v>
      </c>
      <c r="AB271" s="20">
        <f t="shared" si="557"/>
        <v>4.2</v>
      </c>
      <c r="AC271" s="20">
        <f t="shared" si="557"/>
        <v>0</v>
      </c>
      <c r="AD271" s="20">
        <f t="shared" si="557"/>
        <v>0</v>
      </c>
      <c r="AE271" s="20">
        <f t="shared" si="557"/>
        <v>0</v>
      </c>
      <c r="AF271" s="20">
        <f t="shared" si="557"/>
        <v>0</v>
      </c>
      <c r="AG271" s="20">
        <f t="shared" si="557"/>
        <v>0</v>
      </c>
      <c r="AH271" s="20">
        <f t="shared" si="557"/>
        <v>0</v>
      </c>
      <c r="AI271" s="20">
        <f t="shared" si="557"/>
        <v>0</v>
      </c>
      <c r="AJ271" s="20">
        <f t="shared" si="557"/>
        <v>0</v>
      </c>
      <c r="AK271" s="20">
        <f t="shared" ref="AK271:BP271" si="558">SUM(AK272:AK287)</f>
        <v>0</v>
      </c>
      <c r="AL271" s="20">
        <f t="shared" si="558"/>
        <v>0</v>
      </c>
      <c r="AM271" s="20">
        <f t="shared" si="558"/>
        <v>0</v>
      </c>
      <c r="AN271" s="20">
        <f t="shared" si="558"/>
        <v>0</v>
      </c>
      <c r="AO271" s="20">
        <f t="shared" si="558"/>
        <v>0</v>
      </c>
      <c r="AP271" s="20">
        <f t="shared" si="558"/>
        <v>0</v>
      </c>
      <c r="AQ271" s="20">
        <f t="shared" si="558"/>
        <v>0</v>
      </c>
      <c r="AR271" s="20">
        <f t="shared" si="558"/>
        <v>0</v>
      </c>
      <c r="AS271" s="20">
        <f t="shared" si="558"/>
        <v>0</v>
      </c>
      <c r="AT271" s="20">
        <f t="shared" si="558"/>
        <v>0</v>
      </c>
      <c r="AU271" s="20">
        <f t="shared" si="558"/>
        <v>0</v>
      </c>
      <c r="AV271" s="20">
        <f t="shared" si="558"/>
        <v>0</v>
      </c>
      <c r="AW271" s="20">
        <f t="shared" si="558"/>
        <v>0</v>
      </c>
      <c r="AX271" s="20">
        <f t="shared" si="558"/>
        <v>0</v>
      </c>
      <c r="AY271" s="20">
        <f t="shared" si="558"/>
        <v>0</v>
      </c>
      <c r="AZ271" s="20">
        <f t="shared" si="558"/>
        <v>0</v>
      </c>
      <c r="BA271" s="20">
        <f t="shared" si="558"/>
        <v>0</v>
      </c>
      <c r="BB271" s="20">
        <f t="shared" si="558"/>
        <v>0</v>
      </c>
      <c r="BC271" s="20">
        <f t="shared" si="558"/>
        <v>19</v>
      </c>
      <c r="BD271" s="20">
        <f t="shared" si="558"/>
        <v>54</v>
      </c>
      <c r="BE271" s="20">
        <f t="shared" si="558"/>
        <v>19</v>
      </c>
      <c r="BF271" s="20">
        <f t="shared" si="558"/>
        <v>36.540000000000006</v>
      </c>
      <c r="BG271" s="20">
        <f t="shared" si="558"/>
        <v>9998370</v>
      </c>
      <c r="BH271" s="20">
        <f t="shared" si="558"/>
        <v>8372953</v>
      </c>
      <c r="BI271" s="20">
        <f t="shared" si="558"/>
        <v>5833552</v>
      </c>
      <c r="BJ271" s="20">
        <f t="shared" si="558"/>
        <v>34.200000000000003</v>
      </c>
      <c r="BK271" s="20">
        <f t="shared" si="558"/>
        <v>36.350000000000009</v>
      </c>
      <c r="BL271" s="21">
        <f t="shared" si="558"/>
        <v>36.800000000000004</v>
      </c>
      <c r="BM271" s="113">
        <f t="shared" si="558"/>
        <v>37.1</v>
      </c>
      <c r="BN271" s="113">
        <f t="shared" si="558"/>
        <v>4.5</v>
      </c>
      <c r="BO271" s="113">
        <f t="shared" si="558"/>
        <v>6878143.7199999997</v>
      </c>
      <c r="BP271" s="113">
        <f t="shared" si="558"/>
        <v>371479.31</v>
      </c>
      <c r="BQ271" s="113">
        <f t="shared" ref="BQ271:BR271" si="559">SUM(BQ272:BQ287)</f>
        <v>9439006.5384599995</v>
      </c>
      <c r="BR271" s="113">
        <f t="shared" si="559"/>
        <v>-50511.461539999582</v>
      </c>
      <c r="BS271" s="114">
        <f t="shared" si="533"/>
        <v>15449.559119496853</v>
      </c>
      <c r="BT271" s="138">
        <v>34836.300000000003</v>
      </c>
      <c r="BU271" s="113">
        <v>100</v>
      </c>
      <c r="BV271" s="113">
        <f>SUM(BV272:BV287)</f>
        <v>29391.248999999996</v>
      </c>
      <c r="BW271" s="113">
        <f t="shared" si="534"/>
        <v>34836.300000000003</v>
      </c>
      <c r="BX271" s="138">
        <f>SUM(BX272:BX287)</f>
        <v>20192874</v>
      </c>
      <c r="BY271" s="121">
        <v>0.354047</v>
      </c>
      <c r="BZ271" s="115">
        <f>BZ272+BZ273+BZ274+BZ275+BZ276+BZ277+BZ278+BZ279+BZ280+BZ281+BZ282+BZ283+BZ284+BZ285+BZ286+BZ287</f>
        <v>7149227</v>
      </c>
      <c r="CA271" s="103"/>
      <c r="CB271" s="103"/>
      <c r="CC271" s="103"/>
      <c r="CD271" s="103"/>
      <c r="CE271" s="103"/>
      <c r="CF271" s="103"/>
    </row>
    <row r="272" spans="1:84" ht="20.100000000000001" customHeight="1">
      <c r="A272" s="23">
        <v>266</v>
      </c>
      <c r="B272" s="24">
        <v>82303</v>
      </c>
      <c r="C272" s="25" t="s">
        <v>448</v>
      </c>
      <c r="D272" s="26" t="s">
        <v>448</v>
      </c>
      <c r="E272" s="27">
        <v>1</v>
      </c>
      <c r="F272" s="27">
        <f t="shared" ref="F272:F287" si="560">E272*3</f>
        <v>3</v>
      </c>
      <c r="G272" s="27">
        <v>1</v>
      </c>
      <c r="H272" s="27">
        <v>2.75</v>
      </c>
      <c r="I272" s="27"/>
      <c r="J272" s="27">
        <f t="shared" ref="J272:J287" si="561">I272*3</f>
        <v>0</v>
      </c>
      <c r="K272" s="27"/>
      <c r="L272" s="27"/>
      <c r="M272" s="27"/>
      <c r="N272" s="27">
        <f t="shared" ref="N272:N287" si="562">M272*2</f>
        <v>0</v>
      </c>
      <c r="O272" s="27"/>
      <c r="P272" s="27"/>
      <c r="Q272" s="27"/>
      <c r="R272" s="27">
        <f t="shared" ref="R272:R287" si="563">Q272*1.5</f>
        <v>0</v>
      </c>
      <c r="S272" s="27"/>
      <c r="T272" s="27"/>
      <c r="U272" s="27"/>
      <c r="V272" s="27">
        <f t="shared" ref="V272:V287" si="564">U272*1</f>
        <v>0</v>
      </c>
      <c r="W272" s="27"/>
      <c r="X272" s="27"/>
      <c r="Y272" s="27">
        <v>1</v>
      </c>
      <c r="Z272" s="27">
        <f t="shared" ref="Z272:Z287" si="565">Y272*1</f>
        <v>1</v>
      </c>
      <c r="AA272" s="27">
        <v>1</v>
      </c>
      <c r="AB272" s="27">
        <v>0.75</v>
      </c>
      <c r="AC272" s="27"/>
      <c r="AD272" s="27">
        <f t="shared" ref="AD272:AD287" si="566">AC272*1</f>
        <v>0</v>
      </c>
      <c r="AE272" s="27"/>
      <c r="AF272" s="27"/>
      <c r="AG272" s="27"/>
      <c r="AH272" s="27">
        <f t="shared" ref="AH272:AH287" si="567">AG272*1</f>
        <v>0</v>
      </c>
      <c r="AI272" s="27"/>
      <c r="AJ272" s="27"/>
      <c r="AK272" s="27"/>
      <c r="AL272" s="27">
        <f t="shared" ref="AL272:AL287" si="568">AK272*1</f>
        <v>0</v>
      </c>
      <c r="AM272" s="27"/>
      <c r="AN272" s="27"/>
      <c r="AO272" s="27"/>
      <c r="AP272" s="27">
        <f t="shared" ref="AP272:AP287" si="569">AO272*1</f>
        <v>0</v>
      </c>
      <c r="AQ272" s="27"/>
      <c r="AR272" s="27"/>
      <c r="AS272" s="27"/>
      <c r="AT272" s="27">
        <f t="shared" ref="AT272:AT287" si="570">AS272*1</f>
        <v>0</v>
      </c>
      <c r="AU272" s="27"/>
      <c r="AV272" s="27"/>
      <c r="AW272" s="27"/>
      <c r="AX272" s="27">
        <f t="shared" ref="AX272:AX287" si="571">AW272*1</f>
        <v>0</v>
      </c>
      <c r="AY272" s="27"/>
      <c r="AZ272" s="27"/>
      <c r="BA272" s="27"/>
      <c r="BB272" s="27">
        <f t="shared" ref="BB272:BB287" si="572">BA272*0.75</f>
        <v>0</v>
      </c>
      <c r="BC272" s="27">
        <f t="shared" ref="BC272:BC287" si="573">E272+I272+M272+U272+AC272+AK272+AW272</f>
        <v>1</v>
      </c>
      <c r="BD272" s="27">
        <f t="shared" ref="BD272:BD287" si="574">F272+J272+N272+R272+V272+Z272+AD272+AH272+AL272+AP272+AT272+AX272+BB272</f>
        <v>4</v>
      </c>
      <c r="BE272" s="27">
        <f t="shared" ref="BE272:BE287" si="575">G272+K272+O272+W272+AE272+AM272+AY272</f>
        <v>1</v>
      </c>
      <c r="BF272" s="27">
        <f t="shared" ref="BF272:BF287" si="576">H272+L272+P272+T272+X272+AB272+AF272+AJ272+AN272+AR272+AV272+AZ272</f>
        <v>3.5</v>
      </c>
      <c r="BG272" s="27">
        <v>723278</v>
      </c>
      <c r="BH272" s="27">
        <v>63400</v>
      </c>
      <c r="BI272" s="27">
        <v>413727</v>
      </c>
      <c r="BJ272" s="29">
        <v>2.5</v>
      </c>
      <c r="BK272" s="29">
        <v>2.5</v>
      </c>
      <c r="BL272" s="29">
        <v>2.5</v>
      </c>
      <c r="BM272" s="116">
        <v>2.5</v>
      </c>
      <c r="BN272" s="127">
        <v>0.8</v>
      </c>
      <c r="BO272" s="127">
        <v>470290.51</v>
      </c>
      <c r="BP272" s="127">
        <v>85280.08</v>
      </c>
      <c r="BQ272" s="128">
        <f>(BO272+BP272)*1.302</f>
        <v>723352.90818000003</v>
      </c>
      <c r="BR272" s="114">
        <f>(BO272+BP272)*1.302-BG272</f>
        <v>74.908180000027642</v>
      </c>
      <c r="BS272" s="114">
        <f t="shared" si="533"/>
        <v>15676.350333333334</v>
      </c>
      <c r="BT272" s="116">
        <v>34836.300000000003</v>
      </c>
      <c r="BU272" s="121">
        <v>100</v>
      </c>
      <c r="BV272" s="122">
        <f t="shared" ref="BV272:BV287" si="577">ROUND((BD272*BT272*BU272/100*12)*1.302/1000,3)</f>
        <v>2177.1289999999999</v>
      </c>
      <c r="BW272" s="121">
        <f t="shared" si="534"/>
        <v>34836.300000000003</v>
      </c>
      <c r="BX272" s="120">
        <f t="shared" ref="BX272:BX287" si="578">ROUND((BM272*BT272*BU272/100*12)*1.302,0)</f>
        <v>1360706</v>
      </c>
      <c r="BY272" s="121">
        <v>0.354047</v>
      </c>
      <c r="BZ272" s="123">
        <f t="shared" ref="BZ272:BZ287" si="579">ROUND(BX272*BY272,0)</f>
        <v>481754</v>
      </c>
    </row>
    <row r="273" spans="1:84" ht="20.100000000000001" customHeight="1">
      <c r="A273" s="23">
        <v>267</v>
      </c>
      <c r="B273" s="24">
        <v>82304</v>
      </c>
      <c r="C273" s="25" t="s">
        <v>449</v>
      </c>
      <c r="D273" s="26" t="s">
        <v>449</v>
      </c>
      <c r="E273" s="27">
        <v>1</v>
      </c>
      <c r="F273" s="27">
        <f t="shared" si="560"/>
        <v>3</v>
      </c>
      <c r="G273" s="27">
        <v>1</v>
      </c>
      <c r="H273" s="27">
        <v>1.05</v>
      </c>
      <c r="I273" s="27"/>
      <c r="J273" s="27">
        <f t="shared" si="561"/>
        <v>0</v>
      </c>
      <c r="K273" s="27"/>
      <c r="L273" s="27"/>
      <c r="M273" s="27"/>
      <c r="N273" s="27">
        <f t="shared" si="562"/>
        <v>0</v>
      </c>
      <c r="O273" s="27"/>
      <c r="P273" s="27"/>
      <c r="Q273" s="27"/>
      <c r="R273" s="27">
        <f t="shared" si="563"/>
        <v>0</v>
      </c>
      <c r="S273" s="27"/>
      <c r="T273" s="27"/>
      <c r="U273" s="27"/>
      <c r="V273" s="27">
        <f t="shared" si="564"/>
        <v>0</v>
      </c>
      <c r="W273" s="27"/>
      <c r="X273" s="27"/>
      <c r="Y273" s="27">
        <v>2</v>
      </c>
      <c r="Z273" s="27">
        <f t="shared" si="565"/>
        <v>2</v>
      </c>
      <c r="AA273" s="27">
        <v>2</v>
      </c>
      <c r="AB273" s="27">
        <v>0.6</v>
      </c>
      <c r="AC273" s="27"/>
      <c r="AD273" s="27">
        <f t="shared" si="566"/>
        <v>0</v>
      </c>
      <c r="AE273" s="27"/>
      <c r="AF273" s="27"/>
      <c r="AG273" s="27"/>
      <c r="AH273" s="27">
        <f t="shared" si="567"/>
        <v>0</v>
      </c>
      <c r="AI273" s="27"/>
      <c r="AJ273" s="27"/>
      <c r="AK273" s="27"/>
      <c r="AL273" s="27">
        <f t="shared" si="568"/>
        <v>0</v>
      </c>
      <c r="AM273" s="27"/>
      <c r="AN273" s="27"/>
      <c r="AO273" s="27"/>
      <c r="AP273" s="27">
        <f t="shared" si="569"/>
        <v>0</v>
      </c>
      <c r="AQ273" s="27"/>
      <c r="AR273" s="27"/>
      <c r="AS273" s="27"/>
      <c r="AT273" s="27">
        <f t="shared" si="570"/>
        <v>0</v>
      </c>
      <c r="AU273" s="27"/>
      <c r="AV273" s="27"/>
      <c r="AW273" s="27"/>
      <c r="AX273" s="27">
        <f t="shared" si="571"/>
        <v>0</v>
      </c>
      <c r="AY273" s="27"/>
      <c r="AZ273" s="27"/>
      <c r="BA273" s="27"/>
      <c r="BB273" s="27">
        <f t="shared" si="572"/>
        <v>0</v>
      </c>
      <c r="BC273" s="27">
        <f t="shared" si="573"/>
        <v>1</v>
      </c>
      <c r="BD273" s="27">
        <f t="shared" si="574"/>
        <v>5</v>
      </c>
      <c r="BE273" s="27">
        <f t="shared" si="575"/>
        <v>1</v>
      </c>
      <c r="BF273" s="27">
        <f t="shared" si="576"/>
        <v>1.65</v>
      </c>
      <c r="BG273" s="27">
        <v>508852</v>
      </c>
      <c r="BH273" s="27">
        <v>517533</v>
      </c>
      <c r="BI273" s="27">
        <v>273060</v>
      </c>
      <c r="BJ273" s="29">
        <v>1.65</v>
      </c>
      <c r="BK273" s="29">
        <v>1.65</v>
      </c>
      <c r="BL273" s="29">
        <v>1.65</v>
      </c>
      <c r="BM273" s="116">
        <v>1.65</v>
      </c>
      <c r="BN273" s="143">
        <v>1.65</v>
      </c>
      <c r="BO273" s="143">
        <v>1.65</v>
      </c>
      <c r="BP273" s="143">
        <v>1.65</v>
      </c>
      <c r="BQ273" s="143">
        <v>1.65</v>
      </c>
      <c r="BR273" s="143">
        <v>1.65</v>
      </c>
      <c r="BS273" s="143">
        <v>1.65</v>
      </c>
      <c r="BT273" s="116">
        <v>34836.300000000003</v>
      </c>
      <c r="BU273" s="121">
        <v>100</v>
      </c>
      <c r="BV273" s="122">
        <f t="shared" si="577"/>
        <v>2721.4119999999998</v>
      </c>
      <c r="BW273" s="121">
        <f t="shared" si="534"/>
        <v>34836.300000000003</v>
      </c>
      <c r="BX273" s="120">
        <f t="shared" si="578"/>
        <v>898066</v>
      </c>
      <c r="BY273" s="121">
        <v>0.354047</v>
      </c>
      <c r="BZ273" s="123">
        <f t="shared" si="579"/>
        <v>317958</v>
      </c>
    </row>
    <row r="274" spans="1:84" ht="20.100000000000001" customHeight="1">
      <c r="A274" s="23">
        <v>268</v>
      </c>
      <c r="B274" s="24">
        <v>82305</v>
      </c>
      <c r="C274" s="25" t="s">
        <v>450</v>
      </c>
      <c r="D274" s="26" t="s">
        <v>450</v>
      </c>
      <c r="E274" s="27"/>
      <c r="F274" s="27">
        <f t="shared" si="560"/>
        <v>0</v>
      </c>
      <c r="G274" s="27"/>
      <c r="H274" s="27"/>
      <c r="I274" s="27"/>
      <c r="J274" s="27">
        <f t="shared" si="561"/>
        <v>0</v>
      </c>
      <c r="K274" s="27"/>
      <c r="L274" s="27"/>
      <c r="M274" s="27">
        <v>1</v>
      </c>
      <c r="N274" s="27">
        <f t="shared" si="562"/>
        <v>2</v>
      </c>
      <c r="O274" s="27">
        <v>1</v>
      </c>
      <c r="P274" s="27">
        <v>2.44</v>
      </c>
      <c r="Q274" s="27"/>
      <c r="R274" s="27">
        <f t="shared" si="563"/>
        <v>0</v>
      </c>
      <c r="S274" s="27"/>
      <c r="T274" s="27"/>
      <c r="U274" s="27"/>
      <c r="V274" s="27">
        <f t="shared" si="564"/>
        <v>0</v>
      </c>
      <c r="W274" s="27"/>
      <c r="X274" s="27"/>
      <c r="Y274" s="27"/>
      <c r="Z274" s="27">
        <f t="shared" si="565"/>
        <v>0</v>
      </c>
      <c r="AA274" s="27"/>
      <c r="AB274" s="27"/>
      <c r="AC274" s="27"/>
      <c r="AD274" s="27">
        <f t="shared" si="566"/>
        <v>0</v>
      </c>
      <c r="AE274" s="27"/>
      <c r="AF274" s="27"/>
      <c r="AG274" s="27"/>
      <c r="AH274" s="27">
        <f t="shared" si="567"/>
        <v>0</v>
      </c>
      <c r="AI274" s="27"/>
      <c r="AJ274" s="27"/>
      <c r="AK274" s="27"/>
      <c r="AL274" s="27">
        <f t="shared" si="568"/>
        <v>0</v>
      </c>
      <c r="AM274" s="27"/>
      <c r="AN274" s="27"/>
      <c r="AO274" s="27"/>
      <c r="AP274" s="27">
        <f t="shared" si="569"/>
        <v>0</v>
      </c>
      <c r="AQ274" s="27"/>
      <c r="AR274" s="27"/>
      <c r="AS274" s="27"/>
      <c r="AT274" s="27">
        <f t="shared" si="570"/>
        <v>0</v>
      </c>
      <c r="AU274" s="27"/>
      <c r="AV274" s="27"/>
      <c r="AW274" s="27"/>
      <c r="AX274" s="27">
        <f t="shared" si="571"/>
        <v>0</v>
      </c>
      <c r="AY274" s="27"/>
      <c r="AZ274" s="27"/>
      <c r="BA274" s="27"/>
      <c r="BB274" s="27">
        <f t="shared" si="572"/>
        <v>0</v>
      </c>
      <c r="BC274" s="27">
        <f t="shared" si="573"/>
        <v>1</v>
      </c>
      <c r="BD274" s="27">
        <f t="shared" si="574"/>
        <v>2</v>
      </c>
      <c r="BE274" s="27">
        <f t="shared" si="575"/>
        <v>1</v>
      </c>
      <c r="BF274" s="27">
        <f t="shared" si="576"/>
        <v>2.44</v>
      </c>
      <c r="BG274" s="27">
        <v>770571</v>
      </c>
      <c r="BH274" s="27">
        <v>807770</v>
      </c>
      <c r="BI274" s="27">
        <v>513021</v>
      </c>
      <c r="BJ274" s="29">
        <v>3.15</v>
      </c>
      <c r="BK274" s="29">
        <v>3.15</v>
      </c>
      <c r="BL274" s="29">
        <v>3.15</v>
      </c>
      <c r="BM274" s="116">
        <v>3.15</v>
      </c>
      <c r="BN274" s="131" t="s">
        <v>49</v>
      </c>
      <c r="BO274" s="127">
        <v>600659.07999999996</v>
      </c>
      <c r="BP274" s="131"/>
      <c r="BQ274" s="128">
        <f t="shared" ref="BQ274:BQ287" si="580">(BO274+BP274)*1.302</f>
        <v>782058.12216000003</v>
      </c>
      <c r="BR274" s="114">
        <f t="shared" ref="BR274:BR287" si="581">(BO274+BP274)*1.302-BG274</f>
        <v>11487.122160000028</v>
      </c>
      <c r="BS274" s="114">
        <f t="shared" ref="BS274:BS308" si="582">BO274/BM274/12</f>
        <v>15890.451851851851</v>
      </c>
      <c r="BT274" s="116">
        <v>34836.300000000003</v>
      </c>
      <c r="BU274" s="121">
        <v>100</v>
      </c>
      <c r="BV274" s="122">
        <f t="shared" si="577"/>
        <v>1088.5650000000001</v>
      </c>
      <c r="BW274" s="121">
        <f t="shared" si="534"/>
        <v>34836.300000000003</v>
      </c>
      <c r="BX274" s="120">
        <f t="shared" si="578"/>
        <v>1714489</v>
      </c>
      <c r="BY274" s="121">
        <v>0.354047</v>
      </c>
      <c r="BZ274" s="123">
        <f t="shared" si="579"/>
        <v>607010</v>
      </c>
    </row>
    <row r="275" spans="1:84" ht="20.100000000000001" customHeight="1">
      <c r="A275" s="23">
        <v>269</v>
      </c>
      <c r="B275" s="24">
        <v>82306</v>
      </c>
      <c r="C275" s="25" t="s">
        <v>451</v>
      </c>
      <c r="D275" s="26" t="s">
        <v>451</v>
      </c>
      <c r="E275" s="27"/>
      <c r="F275" s="27">
        <f t="shared" si="560"/>
        <v>0</v>
      </c>
      <c r="G275" s="27"/>
      <c r="H275" s="27"/>
      <c r="I275" s="27"/>
      <c r="J275" s="27">
        <f t="shared" si="561"/>
        <v>0</v>
      </c>
      <c r="K275" s="27"/>
      <c r="L275" s="27"/>
      <c r="M275" s="27">
        <v>1</v>
      </c>
      <c r="N275" s="27">
        <f t="shared" si="562"/>
        <v>2</v>
      </c>
      <c r="O275" s="27">
        <v>1</v>
      </c>
      <c r="P275" s="27">
        <v>2.4500000000000002</v>
      </c>
      <c r="Q275" s="27"/>
      <c r="R275" s="27">
        <f t="shared" si="563"/>
        <v>0</v>
      </c>
      <c r="S275" s="27"/>
      <c r="T275" s="27"/>
      <c r="U275" s="27"/>
      <c r="V275" s="27">
        <f t="shared" si="564"/>
        <v>0</v>
      </c>
      <c r="W275" s="27"/>
      <c r="X275" s="27"/>
      <c r="Y275" s="27"/>
      <c r="Z275" s="27">
        <f t="shared" si="565"/>
        <v>0</v>
      </c>
      <c r="AA275" s="27"/>
      <c r="AB275" s="27"/>
      <c r="AC275" s="27"/>
      <c r="AD275" s="27">
        <f t="shared" si="566"/>
        <v>0</v>
      </c>
      <c r="AE275" s="27"/>
      <c r="AF275" s="27"/>
      <c r="AG275" s="27"/>
      <c r="AH275" s="27">
        <f t="shared" si="567"/>
        <v>0</v>
      </c>
      <c r="AI275" s="27"/>
      <c r="AJ275" s="27"/>
      <c r="AK275" s="27"/>
      <c r="AL275" s="27">
        <f t="shared" si="568"/>
        <v>0</v>
      </c>
      <c r="AM275" s="27"/>
      <c r="AN275" s="27"/>
      <c r="AO275" s="27"/>
      <c r="AP275" s="27">
        <f t="shared" si="569"/>
        <v>0</v>
      </c>
      <c r="AQ275" s="27"/>
      <c r="AR275" s="27"/>
      <c r="AS275" s="27"/>
      <c r="AT275" s="27">
        <f t="shared" si="570"/>
        <v>0</v>
      </c>
      <c r="AU275" s="27"/>
      <c r="AV275" s="27"/>
      <c r="AW275" s="27"/>
      <c r="AX275" s="27">
        <f t="shared" si="571"/>
        <v>0</v>
      </c>
      <c r="AY275" s="27"/>
      <c r="AZ275" s="27"/>
      <c r="BA275" s="27"/>
      <c r="BB275" s="27">
        <f t="shared" si="572"/>
        <v>0</v>
      </c>
      <c r="BC275" s="27">
        <f t="shared" si="573"/>
        <v>1</v>
      </c>
      <c r="BD275" s="27">
        <f t="shared" si="574"/>
        <v>2</v>
      </c>
      <c r="BE275" s="27">
        <f t="shared" si="575"/>
        <v>1</v>
      </c>
      <c r="BF275" s="27">
        <f t="shared" si="576"/>
        <v>2.4500000000000002</v>
      </c>
      <c r="BG275" s="27">
        <v>617605</v>
      </c>
      <c r="BH275" s="27">
        <v>304820</v>
      </c>
      <c r="BI275" s="27">
        <v>372354</v>
      </c>
      <c r="BJ275" s="29">
        <v>2.25</v>
      </c>
      <c r="BK275" s="29">
        <v>2.25</v>
      </c>
      <c r="BL275" s="29">
        <v>2.25</v>
      </c>
      <c r="BM275" s="116">
        <v>2.25</v>
      </c>
      <c r="BN275" s="131" t="s">
        <v>49</v>
      </c>
      <c r="BO275" s="127">
        <v>487599</v>
      </c>
      <c r="BP275" s="131"/>
      <c r="BQ275" s="128">
        <f t="shared" si="580"/>
        <v>634853.89800000004</v>
      </c>
      <c r="BR275" s="114">
        <f t="shared" si="581"/>
        <v>17248.898000000045</v>
      </c>
      <c r="BS275" s="114">
        <f t="shared" si="582"/>
        <v>18059.222222222223</v>
      </c>
      <c r="BT275" s="116">
        <v>34836.300000000003</v>
      </c>
      <c r="BU275" s="121">
        <v>100</v>
      </c>
      <c r="BV275" s="122">
        <f t="shared" si="577"/>
        <v>1088.5650000000001</v>
      </c>
      <c r="BW275" s="121">
        <f t="shared" si="534"/>
        <v>34836.300000000003</v>
      </c>
      <c r="BX275" s="120">
        <f t="shared" si="578"/>
        <v>1224635</v>
      </c>
      <c r="BY275" s="121">
        <v>0.354047</v>
      </c>
      <c r="BZ275" s="123">
        <f t="shared" si="579"/>
        <v>433578</v>
      </c>
    </row>
    <row r="276" spans="1:84" ht="20.100000000000001" customHeight="1">
      <c r="A276" s="23">
        <v>270</v>
      </c>
      <c r="B276" s="24">
        <v>82307</v>
      </c>
      <c r="C276" s="25" t="s">
        <v>452</v>
      </c>
      <c r="D276" s="26" t="s">
        <v>452</v>
      </c>
      <c r="E276" s="27">
        <v>1</v>
      </c>
      <c r="F276" s="27">
        <f t="shared" si="560"/>
        <v>3</v>
      </c>
      <c r="G276" s="27">
        <v>1</v>
      </c>
      <c r="H276" s="27">
        <v>2.25</v>
      </c>
      <c r="I276" s="27"/>
      <c r="J276" s="27">
        <f t="shared" si="561"/>
        <v>0</v>
      </c>
      <c r="K276" s="27"/>
      <c r="L276" s="27"/>
      <c r="M276" s="27"/>
      <c r="N276" s="27">
        <f t="shared" si="562"/>
        <v>0</v>
      </c>
      <c r="O276" s="27"/>
      <c r="P276" s="27"/>
      <c r="Q276" s="27"/>
      <c r="R276" s="27">
        <f t="shared" si="563"/>
        <v>0</v>
      </c>
      <c r="S276" s="27"/>
      <c r="T276" s="27"/>
      <c r="U276" s="27"/>
      <c r="V276" s="27">
        <f t="shared" si="564"/>
        <v>0</v>
      </c>
      <c r="W276" s="27"/>
      <c r="X276" s="27"/>
      <c r="Y276" s="27">
        <v>2</v>
      </c>
      <c r="Z276" s="27">
        <f t="shared" si="565"/>
        <v>2</v>
      </c>
      <c r="AA276" s="27">
        <v>2</v>
      </c>
      <c r="AB276" s="27">
        <v>1.25</v>
      </c>
      <c r="AC276" s="27"/>
      <c r="AD276" s="27">
        <f t="shared" si="566"/>
        <v>0</v>
      </c>
      <c r="AE276" s="27"/>
      <c r="AF276" s="27"/>
      <c r="AG276" s="27"/>
      <c r="AH276" s="27">
        <f t="shared" si="567"/>
        <v>0</v>
      </c>
      <c r="AI276" s="27"/>
      <c r="AJ276" s="27"/>
      <c r="AK276" s="27"/>
      <c r="AL276" s="27">
        <f t="shared" si="568"/>
        <v>0</v>
      </c>
      <c r="AM276" s="27"/>
      <c r="AN276" s="27"/>
      <c r="AO276" s="27"/>
      <c r="AP276" s="27">
        <f t="shared" si="569"/>
        <v>0</v>
      </c>
      <c r="AQ276" s="27"/>
      <c r="AR276" s="27"/>
      <c r="AS276" s="27"/>
      <c r="AT276" s="27">
        <f t="shared" si="570"/>
        <v>0</v>
      </c>
      <c r="AU276" s="27"/>
      <c r="AV276" s="27"/>
      <c r="AW276" s="27"/>
      <c r="AX276" s="27">
        <f t="shared" si="571"/>
        <v>0</v>
      </c>
      <c r="AY276" s="27"/>
      <c r="AZ276" s="27"/>
      <c r="BA276" s="27"/>
      <c r="BB276" s="27">
        <f t="shared" si="572"/>
        <v>0</v>
      </c>
      <c r="BC276" s="27">
        <f t="shared" si="573"/>
        <v>1</v>
      </c>
      <c r="BD276" s="27">
        <f t="shared" si="574"/>
        <v>5</v>
      </c>
      <c r="BE276" s="27">
        <f t="shared" si="575"/>
        <v>1</v>
      </c>
      <c r="BF276" s="27">
        <f t="shared" si="576"/>
        <v>3.5</v>
      </c>
      <c r="BG276" s="27">
        <v>875722</v>
      </c>
      <c r="BH276" s="27">
        <v>1211305</v>
      </c>
      <c r="BI276" s="27">
        <v>579218</v>
      </c>
      <c r="BJ276" s="29">
        <v>3.3</v>
      </c>
      <c r="BK276" s="29">
        <v>4.3</v>
      </c>
      <c r="BL276" s="29">
        <v>4.6500000000000004</v>
      </c>
      <c r="BM276" s="116">
        <v>4.6500000000000004</v>
      </c>
      <c r="BN276" s="131" t="s">
        <v>49</v>
      </c>
      <c r="BO276" s="127">
        <v>645244.68999999994</v>
      </c>
      <c r="BP276" s="131"/>
      <c r="BQ276" s="128">
        <f t="shared" si="580"/>
        <v>840108.58637999999</v>
      </c>
      <c r="BR276" s="114">
        <f t="shared" si="581"/>
        <v>-35613.413620000007</v>
      </c>
      <c r="BS276" s="114">
        <f t="shared" si="582"/>
        <v>11563.524910394262</v>
      </c>
      <c r="BT276" s="116">
        <v>34836.300000000003</v>
      </c>
      <c r="BU276" s="121">
        <v>100</v>
      </c>
      <c r="BV276" s="122">
        <f t="shared" si="577"/>
        <v>2721.4119999999998</v>
      </c>
      <c r="BW276" s="121">
        <f t="shared" si="534"/>
        <v>34836.300000000003</v>
      </c>
      <c r="BX276" s="120">
        <f t="shared" si="578"/>
        <v>2530913</v>
      </c>
      <c r="BY276" s="121">
        <v>0.354047</v>
      </c>
      <c r="BZ276" s="123">
        <f t="shared" si="579"/>
        <v>896062</v>
      </c>
    </row>
    <row r="277" spans="1:84" ht="20.100000000000001" customHeight="1">
      <c r="A277" s="23">
        <v>271</v>
      </c>
      <c r="B277" s="24">
        <v>82308</v>
      </c>
      <c r="C277" s="25" t="s">
        <v>453</v>
      </c>
      <c r="D277" s="26" t="s">
        <v>453</v>
      </c>
      <c r="E277" s="27"/>
      <c r="F277" s="27">
        <f t="shared" si="560"/>
        <v>0</v>
      </c>
      <c r="G277" s="27"/>
      <c r="H277" s="27"/>
      <c r="I277" s="27"/>
      <c r="J277" s="27">
        <f t="shared" si="561"/>
        <v>0</v>
      </c>
      <c r="K277" s="27"/>
      <c r="L277" s="27"/>
      <c r="M277" s="27">
        <v>2</v>
      </c>
      <c r="N277" s="27">
        <f t="shared" si="562"/>
        <v>4</v>
      </c>
      <c r="O277" s="27">
        <v>2</v>
      </c>
      <c r="P277" s="27">
        <v>4.5</v>
      </c>
      <c r="Q277" s="27"/>
      <c r="R277" s="27">
        <f t="shared" si="563"/>
        <v>0</v>
      </c>
      <c r="S277" s="27"/>
      <c r="T277" s="27"/>
      <c r="U277" s="27"/>
      <c r="V277" s="27">
        <f t="shared" si="564"/>
        <v>0</v>
      </c>
      <c r="W277" s="27"/>
      <c r="X277" s="27"/>
      <c r="Y277" s="27"/>
      <c r="Z277" s="27">
        <f t="shared" si="565"/>
        <v>0</v>
      </c>
      <c r="AA277" s="27"/>
      <c r="AB277" s="27"/>
      <c r="AC277" s="27"/>
      <c r="AD277" s="27">
        <f t="shared" si="566"/>
        <v>0</v>
      </c>
      <c r="AE277" s="27"/>
      <c r="AF277" s="27"/>
      <c r="AG277" s="27"/>
      <c r="AH277" s="27">
        <f t="shared" si="567"/>
        <v>0</v>
      </c>
      <c r="AI277" s="27"/>
      <c r="AJ277" s="27"/>
      <c r="AK277" s="27"/>
      <c r="AL277" s="27">
        <f t="shared" si="568"/>
        <v>0</v>
      </c>
      <c r="AM277" s="27"/>
      <c r="AN277" s="27"/>
      <c r="AO277" s="27"/>
      <c r="AP277" s="27">
        <f t="shared" si="569"/>
        <v>0</v>
      </c>
      <c r="AQ277" s="27"/>
      <c r="AR277" s="27"/>
      <c r="AS277" s="27"/>
      <c r="AT277" s="27">
        <f t="shared" si="570"/>
        <v>0</v>
      </c>
      <c r="AU277" s="27"/>
      <c r="AV277" s="27"/>
      <c r="AW277" s="27"/>
      <c r="AX277" s="27">
        <f t="shared" si="571"/>
        <v>0</v>
      </c>
      <c r="AY277" s="27"/>
      <c r="AZ277" s="27"/>
      <c r="BA277" s="27"/>
      <c r="BB277" s="27">
        <f t="shared" si="572"/>
        <v>0</v>
      </c>
      <c r="BC277" s="27">
        <f t="shared" si="573"/>
        <v>2</v>
      </c>
      <c r="BD277" s="27">
        <f t="shared" si="574"/>
        <v>4</v>
      </c>
      <c r="BE277" s="27">
        <f t="shared" si="575"/>
        <v>2</v>
      </c>
      <c r="BF277" s="27">
        <f t="shared" si="576"/>
        <v>4.5</v>
      </c>
      <c r="BG277" s="27">
        <v>1072970</v>
      </c>
      <c r="BH277" s="27">
        <v>1264124</v>
      </c>
      <c r="BI277" s="27">
        <v>446825</v>
      </c>
      <c r="BJ277" s="29">
        <v>2.75</v>
      </c>
      <c r="BK277" s="29">
        <v>2.75</v>
      </c>
      <c r="BL277" s="29">
        <v>2.75</v>
      </c>
      <c r="BM277" s="116">
        <v>2.8</v>
      </c>
      <c r="BN277" s="127">
        <v>1</v>
      </c>
      <c r="BO277" s="127">
        <v>657945.03</v>
      </c>
      <c r="BP277" s="127">
        <v>148141.64000000001</v>
      </c>
      <c r="BQ277" s="128">
        <f t="shared" si="580"/>
        <v>1049524.8443400001</v>
      </c>
      <c r="BR277" s="114">
        <f t="shared" si="581"/>
        <v>-23445.155659999931</v>
      </c>
      <c r="BS277" s="114">
        <f t="shared" si="582"/>
        <v>19581.697321428572</v>
      </c>
      <c r="BT277" s="116">
        <v>34836.300000000003</v>
      </c>
      <c r="BU277" s="121">
        <v>100</v>
      </c>
      <c r="BV277" s="122">
        <f t="shared" si="577"/>
        <v>2177.1289999999999</v>
      </c>
      <c r="BW277" s="121">
        <f t="shared" si="534"/>
        <v>34836.300000000003</v>
      </c>
      <c r="BX277" s="120">
        <f t="shared" si="578"/>
        <v>1523991</v>
      </c>
      <c r="BY277" s="121">
        <v>0.354047</v>
      </c>
      <c r="BZ277" s="123">
        <f t="shared" si="579"/>
        <v>539564</v>
      </c>
    </row>
    <row r="278" spans="1:84" ht="20.100000000000001" customHeight="1">
      <c r="A278" s="23">
        <v>272</v>
      </c>
      <c r="B278" s="24">
        <v>82309</v>
      </c>
      <c r="C278" s="25" t="s">
        <v>454</v>
      </c>
      <c r="D278" s="26" t="s">
        <v>455</v>
      </c>
      <c r="E278" s="27"/>
      <c r="F278" s="27">
        <f t="shared" si="560"/>
        <v>0</v>
      </c>
      <c r="G278" s="27"/>
      <c r="H278" s="27"/>
      <c r="I278" s="27"/>
      <c r="J278" s="27">
        <f t="shared" si="561"/>
        <v>0</v>
      </c>
      <c r="K278" s="27"/>
      <c r="L278" s="27"/>
      <c r="M278" s="27">
        <v>1</v>
      </c>
      <c r="N278" s="27">
        <f t="shared" si="562"/>
        <v>2</v>
      </c>
      <c r="O278" s="27">
        <v>1</v>
      </c>
      <c r="P278" s="27">
        <v>1.2</v>
      </c>
      <c r="Q278" s="27"/>
      <c r="R278" s="27">
        <f t="shared" si="563"/>
        <v>0</v>
      </c>
      <c r="S278" s="27"/>
      <c r="T278" s="27"/>
      <c r="U278" s="27"/>
      <c r="V278" s="27">
        <f t="shared" si="564"/>
        <v>0</v>
      </c>
      <c r="W278" s="27"/>
      <c r="X278" s="27"/>
      <c r="Y278" s="27"/>
      <c r="Z278" s="27">
        <f t="shared" si="565"/>
        <v>0</v>
      </c>
      <c r="AA278" s="27"/>
      <c r="AB278" s="27"/>
      <c r="AC278" s="27"/>
      <c r="AD278" s="27">
        <f t="shared" si="566"/>
        <v>0</v>
      </c>
      <c r="AE278" s="27"/>
      <c r="AF278" s="27"/>
      <c r="AG278" s="27"/>
      <c r="AH278" s="27">
        <f t="shared" si="567"/>
        <v>0</v>
      </c>
      <c r="AI278" s="27"/>
      <c r="AJ278" s="27"/>
      <c r="AK278" s="27"/>
      <c r="AL278" s="27">
        <f t="shared" si="568"/>
        <v>0</v>
      </c>
      <c r="AM278" s="27"/>
      <c r="AN278" s="27"/>
      <c r="AO278" s="27"/>
      <c r="AP278" s="27">
        <f t="shared" si="569"/>
        <v>0</v>
      </c>
      <c r="AQ278" s="27"/>
      <c r="AR278" s="27"/>
      <c r="AS278" s="27"/>
      <c r="AT278" s="27">
        <f t="shared" si="570"/>
        <v>0</v>
      </c>
      <c r="AU278" s="27"/>
      <c r="AV278" s="27"/>
      <c r="AW278" s="27"/>
      <c r="AX278" s="27">
        <f t="shared" si="571"/>
        <v>0</v>
      </c>
      <c r="AY278" s="27"/>
      <c r="AZ278" s="27"/>
      <c r="BA278" s="27"/>
      <c r="BB278" s="27">
        <f t="shared" si="572"/>
        <v>0</v>
      </c>
      <c r="BC278" s="27">
        <f t="shared" si="573"/>
        <v>1</v>
      </c>
      <c r="BD278" s="27">
        <f t="shared" si="574"/>
        <v>2</v>
      </c>
      <c r="BE278" s="27">
        <f t="shared" si="575"/>
        <v>1</v>
      </c>
      <c r="BF278" s="27">
        <f t="shared" si="576"/>
        <v>1.2</v>
      </c>
      <c r="BG278" s="27">
        <v>391125</v>
      </c>
      <c r="BH278" s="27">
        <v>235188</v>
      </c>
      <c r="BI278" s="27">
        <v>182040</v>
      </c>
      <c r="BJ278" s="29">
        <v>1.1000000000000001</v>
      </c>
      <c r="BK278" s="29">
        <v>1.1000000000000001</v>
      </c>
      <c r="BL278" s="29">
        <v>1.1000000000000001</v>
      </c>
      <c r="BM278" s="116">
        <v>1.1000000000000001</v>
      </c>
      <c r="BN278" s="131" t="s">
        <v>49</v>
      </c>
      <c r="BO278" s="127">
        <v>300403.20000000001</v>
      </c>
      <c r="BP278" s="131"/>
      <c r="BQ278" s="128">
        <f t="shared" si="580"/>
        <v>391124.96640000003</v>
      </c>
      <c r="BR278" s="114">
        <f t="shared" si="581"/>
        <v>-3.3599999966099858E-2</v>
      </c>
      <c r="BS278" s="114">
        <f t="shared" si="582"/>
        <v>22757.81818181818</v>
      </c>
      <c r="BT278" s="116">
        <v>34836.300000000003</v>
      </c>
      <c r="BU278" s="121">
        <v>100</v>
      </c>
      <c r="BV278" s="122">
        <f t="shared" si="577"/>
        <v>1088.5650000000001</v>
      </c>
      <c r="BW278" s="121">
        <f t="shared" si="534"/>
        <v>34836.300000000003</v>
      </c>
      <c r="BX278" s="120">
        <f t="shared" si="578"/>
        <v>598711</v>
      </c>
      <c r="BY278" s="121">
        <v>0.354047</v>
      </c>
      <c r="BZ278" s="123">
        <f t="shared" si="579"/>
        <v>211972</v>
      </c>
    </row>
    <row r="279" spans="1:84" ht="20.100000000000001" customHeight="1">
      <c r="A279" s="23">
        <v>273</v>
      </c>
      <c r="B279" s="24">
        <v>82310</v>
      </c>
      <c r="C279" s="25" t="s">
        <v>456</v>
      </c>
      <c r="D279" s="26" t="s">
        <v>457</v>
      </c>
      <c r="E279" s="27"/>
      <c r="F279" s="27">
        <f t="shared" si="560"/>
        <v>0</v>
      </c>
      <c r="G279" s="27"/>
      <c r="H279" s="27"/>
      <c r="I279" s="27"/>
      <c r="J279" s="27">
        <f t="shared" si="561"/>
        <v>0</v>
      </c>
      <c r="K279" s="27"/>
      <c r="L279" s="27"/>
      <c r="M279" s="27">
        <v>1</v>
      </c>
      <c r="N279" s="27">
        <f t="shared" si="562"/>
        <v>2</v>
      </c>
      <c r="O279" s="27">
        <v>1</v>
      </c>
      <c r="P279" s="27">
        <v>1.6</v>
      </c>
      <c r="Q279" s="27"/>
      <c r="R279" s="27">
        <f t="shared" si="563"/>
        <v>0</v>
      </c>
      <c r="S279" s="27"/>
      <c r="T279" s="27"/>
      <c r="U279" s="27"/>
      <c r="V279" s="27">
        <f t="shared" si="564"/>
        <v>0</v>
      </c>
      <c r="W279" s="27"/>
      <c r="X279" s="27"/>
      <c r="Y279" s="27"/>
      <c r="Z279" s="27">
        <f t="shared" si="565"/>
        <v>0</v>
      </c>
      <c r="AA279" s="27"/>
      <c r="AB279" s="27"/>
      <c r="AC279" s="27"/>
      <c r="AD279" s="27">
        <f t="shared" si="566"/>
        <v>0</v>
      </c>
      <c r="AE279" s="27"/>
      <c r="AF279" s="27"/>
      <c r="AG279" s="27"/>
      <c r="AH279" s="27">
        <f t="shared" si="567"/>
        <v>0</v>
      </c>
      <c r="AI279" s="27"/>
      <c r="AJ279" s="27"/>
      <c r="AK279" s="27"/>
      <c r="AL279" s="27">
        <f t="shared" si="568"/>
        <v>0</v>
      </c>
      <c r="AM279" s="27"/>
      <c r="AN279" s="27"/>
      <c r="AO279" s="27"/>
      <c r="AP279" s="27">
        <f t="shared" si="569"/>
        <v>0</v>
      </c>
      <c r="AQ279" s="27"/>
      <c r="AR279" s="27"/>
      <c r="AS279" s="27"/>
      <c r="AT279" s="27">
        <f t="shared" si="570"/>
        <v>0</v>
      </c>
      <c r="AU279" s="27"/>
      <c r="AV279" s="27"/>
      <c r="AW279" s="27"/>
      <c r="AX279" s="27">
        <f t="shared" si="571"/>
        <v>0</v>
      </c>
      <c r="AY279" s="27"/>
      <c r="AZ279" s="27"/>
      <c r="BA279" s="27"/>
      <c r="BB279" s="27">
        <f t="shared" si="572"/>
        <v>0</v>
      </c>
      <c r="BC279" s="27">
        <f t="shared" si="573"/>
        <v>1</v>
      </c>
      <c r="BD279" s="27">
        <f t="shared" si="574"/>
        <v>2</v>
      </c>
      <c r="BE279" s="27">
        <f t="shared" si="575"/>
        <v>1</v>
      </c>
      <c r="BF279" s="27">
        <f t="shared" si="576"/>
        <v>1.6</v>
      </c>
      <c r="BG279" s="27">
        <v>693661</v>
      </c>
      <c r="BH279" s="27">
        <v>263045</v>
      </c>
      <c r="BI279" s="27">
        <v>330982</v>
      </c>
      <c r="BJ279" s="29">
        <v>2</v>
      </c>
      <c r="BK279" s="29">
        <v>2</v>
      </c>
      <c r="BL279" s="29">
        <v>2</v>
      </c>
      <c r="BM279" s="116">
        <v>2</v>
      </c>
      <c r="BN279" s="131" t="s">
        <v>49</v>
      </c>
      <c r="BO279" s="127">
        <v>489037.6</v>
      </c>
      <c r="BP279" s="131"/>
      <c r="BQ279" s="128">
        <f t="shared" si="580"/>
        <v>636726.95519999997</v>
      </c>
      <c r="BR279" s="114">
        <f t="shared" si="581"/>
        <v>-56934.044800000032</v>
      </c>
      <c r="BS279" s="114">
        <f t="shared" si="582"/>
        <v>20376.566666666666</v>
      </c>
      <c r="BT279" s="116">
        <v>34836.300000000003</v>
      </c>
      <c r="BU279" s="121">
        <v>100</v>
      </c>
      <c r="BV279" s="122">
        <f t="shared" si="577"/>
        <v>1088.5650000000001</v>
      </c>
      <c r="BW279" s="121">
        <f t="shared" si="534"/>
        <v>34836.300000000003</v>
      </c>
      <c r="BX279" s="120">
        <f t="shared" si="578"/>
        <v>1088565</v>
      </c>
      <c r="BY279" s="121">
        <v>0.354047</v>
      </c>
      <c r="BZ279" s="123">
        <f t="shared" si="579"/>
        <v>385403</v>
      </c>
    </row>
    <row r="280" spans="1:84" ht="20.100000000000001" customHeight="1">
      <c r="A280" s="23">
        <v>274</v>
      </c>
      <c r="B280" s="24">
        <v>82311</v>
      </c>
      <c r="C280" s="25" t="s">
        <v>458</v>
      </c>
      <c r="D280" s="26" t="s">
        <v>458</v>
      </c>
      <c r="E280" s="27"/>
      <c r="F280" s="27">
        <f t="shared" si="560"/>
        <v>0</v>
      </c>
      <c r="G280" s="27"/>
      <c r="H280" s="27"/>
      <c r="I280" s="27"/>
      <c r="J280" s="27">
        <f t="shared" si="561"/>
        <v>0</v>
      </c>
      <c r="K280" s="27"/>
      <c r="L280" s="27"/>
      <c r="M280" s="27">
        <v>1</v>
      </c>
      <c r="N280" s="27">
        <f t="shared" si="562"/>
        <v>2</v>
      </c>
      <c r="O280" s="27">
        <v>1</v>
      </c>
      <c r="P280" s="27">
        <v>2.25</v>
      </c>
      <c r="Q280" s="27"/>
      <c r="R280" s="27">
        <f t="shared" si="563"/>
        <v>0</v>
      </c>
      <c r="S280" s="27"/>
      <c r="T280" s="27"/>
      <c r="U280" s="27"/>
      <c r="V280" s="27">
        <f t="shared" si="564"/>
        <v>0</v>
      </c>
      <c r="W280" s="27"/>
      <c r="X280" s="27"/>
      <c r="Y280" s="27"/>
      <c r="Z280" s="27">
        <f t="shared" si="565"/>
        <v>0</v>
      </c>
      <c r="AA280" s="27"/>
      <c r="AB280" s="27"/>
      <c r="AC280" s="27"/>
      <c r="AD280" s="27">
        <f t="shared" si="566"/>
        <v>0</v>
      </c>
      <c r="AE280" s="27"/>
      <c r="AF280" s="27"/>
      <c r="AG280" s="27"/>
      <c r="AH280" s="27">
        <f t="shared" si="567"/>
        <v>0</v>
      </c>
      <c r="AI280" s="27"/>
      <c r="AJ280" s="27"/>
      <c r="AK280" s="27"/>
      <c r="AL280" s="27">
        <f t="shared" si="568"/>
        <v>0</v>
      </c>
      <c r="AM280" s="27"/>
      <c r="AN280" s="27"/>
      <c r="AO280" s="27"/>
      <c r="AP280" s="27">
        <f t="shared" si="569"/>
        <v>0</v>
      </c>
      <c r="AQ280" s="27"/>
      <c r="AR280" s="27"/>
      <c r="AS280" s="27"/>
      <c r="AT280" s="27">
        <f t="shared" si="570"/>
        <v>0</v>
      </c>
      <c r="AU280" s="27"/>
      <c r="AV280" s="27"/>
      <c r="AW280" s="27"/>
      <c r="AX280" s="27">
        <f t="shared" si="571"/>
        <v>0</v>
      </c>
      <c r="AY280" s="27"/>
      <c r="AZ280" s="27"/>
      <c r="BA280" s="27"/>
      <c r="BB280" s="27">
        <f t="shared" si="572"/>
        <v>0</v>
      </c>
      <c r="BC280" s="27">
        <f t="shared" si="573"/>
        <v>1</v>
      </c>
      <c r="BD280" s="27">
        <f t="shared" si="574"/>
        <v>2</v>
      </c>
      <c r="BE280" s="27">
        <f t="shared" si="575"/>
        <v>1</v>
      </c>
      <c r="BF280" s="27">
        <f t="shared" si="576"/>
        <v>2.25</v>
      </c>
      <c r="BG280" s="27">
        <v>492105</v>
      </c>
      <c r="BH280" s="27">
        <v>358039</v>
      </c>
      <c r="BI280" s="27">
        <v>198589</v>
      </c>
      <c r="BJ280" s="29">
        <v>1</v>
      </c>
      <c r="BK280" s="29">
        <v>1</v>
      </c>
      <c r="BL280" s="29">
        <v>1</v>
      </c>
      <c r="BM280" s="116">
        <v>1</v>
      </c>
      <c r="BN280" s="127">
        <v>0.8</v>
      </c>
      <c r="BO280" s="127">
        <v>300422.36</v>
      </c>
      <c r="BP280" s="127">
        <v>82004.429999999993</v>
      </c>
      <c r="BQ280" s="128">
        <f t="shared" si="580"/>
        <v>497919.68057999999</v>
      </c>
      <c r="BR280" s="114">
        <f t="shared" si="581"/>
        <v>5814.6805799999856</v>
      </c>
      <c r="BS280" s="114">
        <f t="shared" si="582"/>
        <v>25035.196666666667</v>
      </c>
      <c r="BT280" s="116">
        <v>34836.300000000003</v>
      </c>
      <c r="BU280" s="121">
        <v>100</v>
      </c>
      <c r="BV280" s="122">
        <f t="shared" si="577"/>
        <v>1088.5650000000001</v>
      </c>
      <c r="BW280" s="121">
        <f t="shared" si="534"/>
        <v>34836.300000000003</v>
      </c>
      <c r="BX280" s="120">
        <f t="shared" si="578"/>
        <v>544282</v>
      </c>
      <c r="BY280" s="121">
        <v>0.354047</v>
      </c>
      <c r="BZ280" s="123">
        <f t="shared" si="579"/>
        <v>192701</v>
      </c>
    </row>
    <row r="281" spans="1:84" ht="20.100000000000001" customHeight="1">
      <c r="A281" s="23">
        <v>275</v>
      </c>
      <c r="B281" s="24">
        <v>82312</v>
      </c>
      <c r="C281" s="25" t="s">
        <v>459</v>
      </c>
      <c r="D281" s="26" t="s">
        <v>459</v>
      </c>
      <c r="E281" s="27">
        <v>1</v>
      </c>
      <c r="F281" s="27">
        <f t="shared" si="560"/>
        <v>3</v>
      </c>
      <c r="G281" s="27">
        <v>1</v>
      </c>
      <c r="H281" s="27">
        <v>1.4</v>
      </c>
      <c r="I281" s="27"/>
      <c r="J281" s="27">
        <f t="shared" si="561"/>
        <v>0</v>
      </c>
      <c r="K281" s="27"/>
      <c r="L281" s="27"/>
      <c r="M281" s="27"/>
      <c r="N281" s="27">
        <f t="shared" si="562"/>
        <v>0</v>
      </c>
      <c r="O281" s="27"/>
      <c r="P281" s="27"/>
      <c r="Q281" s="27"/>
      <c r="R281" s="27">
        <f t="shared" si="563"/>
        <v>0</v>
      </c>
      <c r="S281" s="27"/>
      <c r="T281" s="27"/>
      <c r="U281" s="27"/>
      <c r="V281" s="27">
        <f t="shared" si="564"/>
        <v>0</v>
      </c>
      <c r="W281" s="27"/>
      <c r="X281" s="27"/>
      <c r="Y281" s="27">
        <v>2</v>
      </c>
      <c r="Z281" s="27">
        <f t="shared" si="565"/>
        <v>2</v>
      </c>
      <c r="AA281" s="27">
        <v>2</v>
      </c>
      <c r="AB281" s="27">
        <v>0.2</v>
      </c>
      <c r="AC281" s="27"/>
      <c r="AD281" s="27">
        <f t="shared" si="566"/>
        <v>0</v>
      </c>
      <c r="AE281" s="27"/>
      <c r="AF281" s="27"/>
      <c r="AG281" s="27"/>
      <c r="AH281" s="27">
        <f t="shared" si="567"/>
        <v>0</v>
      </c>
      <c r="AI281" s="27"/>
      <c r="AJ281" s="27"/>
      <c r="AK281" s="27"/>
      <c r="AL281" s="27">
        <f t="shared" si="568"/>
        <v>0</v>
      </c>
      <c r="AM281" s="27"/>
      <c r="AN281" s="27"/>
      <c r="AO281" s="27"/>
      <c r="AP281" s="27">
        <f t="shared" si="569"/>
        <v>0</v>
      </c>
      <c r="AQ281" s="27"/>
      <c r="AR281" s="27"/>
      <c r="AS281" s="27"/>
      <c r="AT281" s="27">
        <f t="shared" si="570"/>
        <v>0</v>
      </c>
      <c r="AU281" s="27"/>
      <c r="AV281" s="27"/>
      <c r="AW281" s="27"/>
      <c r="AX281" s="27">
        <f t="shared" si="571"/>
        <v>0</v>
      </c>
      <c r="AY281" s="27"/>
      <c r="AZ281" s="27"/>
      <c r="BA281" s="27"/>
      <c r="BB281" s="27">
        <f t="shared" si="572"/>
        <v>0</v>
      </c>
      <c r="BC281" s="27">
        <f t="shared" si="573"/>
        <v>1</v>
      </c>
      <c r="BD281" s="27">
        <f t="shared" si="574"/>
        <v>5</v>
      </c>
      <c r="BE281" s="27">
        <f t="shared" si="575"/>
        <v>1</v>
      </c>
      <c r="BF281" s="27">
        <f t="shared" si="576"/>
        <v>1.5999999999999999</v>
      </c>
      <c r="BG281" s="27">
        <v>524998</v>
      </c>
      <c r="BH281" s="27">
        <v>535000</v>
      </c>
      <c r="BI281" s="27">
        <v>314433</v>
      </c>
      <c r="BJ281" s="29">
        <v>1.9</v>
      </c>
      <c r="BK281" s="29">
        <v>1.8</v>
      </c>
      <c r="BL281" s="29">
        <v>1.9</v>
      </c>
      <c r="BM281" s="116">
        <v>1.9</v>
      </c>
      <c r="BN281" s="127">
        <v>0.25</v>
      </c>
      <c r="BO281" s="127">
        <v>357765.4</v>
      </c>
      <c r="BP281" s="127">
        <v>56051.51</v>
      </c>
      <c r="BQ281" s="128">
        <f t="shared" si="580"/>
        <v>538789.61682000011</v>
      </c>
      <c r="BR281" s="114">
        <f t="shared" si="581"/>
        <v>13791.616820000112</v>
      </c>
      <c r="BS281" s="114">
        <f t="shared" si="582"/>
        <v>15691.464912280704</v>
      </c>
      <c r="BT281" s="116">
        <v>34836.300000000003</v>
      </c>
      <c r="BU281" s="121">
        <v>100</v>
      </c>
      <c r="BV281" s="122">
        <f t="shared" si="577"/>
        <v>2721.4119999999998</v>
      </c>
      <c r="BW281" s="121">
        <f t="shared" si="534"/>
        <v>34836.300000000003</v>
      </c>
      <c r="BX281" s="120">
        <f t="shared" si="578"/>
        <v>1034136</v>
      </c>
      <c r="BY281" s="121">
        <v>0.354047</v>
      </c>
      <c r="BZ281" s="123">
        <f t="shared" si="579"/>
        <v>366133</v>
      </c>
    </row>
    <row r="282" spans="1:84" ht="20.100000000000001" customHeight="1">
      <c r="A282" s="23">
        <v>276</v>
      </c>
      <c r="B282" s="24">
        <v>82313</v>
      </c>
      <c r="C282" s="25" t="s">
        <v>460</v>
      </c>
      <c r="D282" s="26" t="s">
        <v>461</v>
      </c>
      <c r="E282" s="27"/>
      <c r="F282" s="27">
        <f t="shared" si="560"/>
        <v>0</v>
      </c>
      <c r="G282" s="27"/>
      <c r="H282" s="27"/>
      <c r="I282" s="27"/>
      <c r="J282" s="27">
        <f t="shared" si="561"/>
        <v>0</v>
      </c>
      <c r="K282" s="27"/>
      <c r="L282" s="27"/>
      <c r="M282" s="27">
        <v>1</v>
      </c>
      <c r="N282" s="27">
        <f t="shared" si="562"/>
        <v>2</v>
      </c>
      <c r="O282" s="27">
        <v>1</v>
      </c>
      <c r="P282" s="27">
        <v>0.35</v>
      </c>
      <c r="Q282" s="27"/>
      <c r="R282" s="27">
        <f t="shared" si="563"/>
        <v>0</v>
      </c>
      <c r="S282" s="27"/>
      <c r="T282" s="27"/>
      <c r="U282" s="27"/>
      <c r="V282" s="27">
        <f t="shared" si="564"/>
        <v>0</v>
      </c>
      <c r="W282" s="27"/>
      <c r="X282" s="27"/>
      <c r="Y282" s="27"/>
      <c r="Z282" s="27">
        <f t="shared" si="565"/>
        <v>0</v>
      </c>
      <c r="AA282" s="27"/>
      <c r="AB282" s="27"/>
      <c r="AC282" s="27"/>
      <c r="AD282" s="27">
        <f t="shared" si="566"/>
        <v>0</v>
      </c>
      <c r="AE282" s="27"/>
      <c r="AF282" s="27"/>
      <c r="AG282" s="27"/>
      <c r="AH282" s="27">
        <f t="shared" si="567"/>
        <v>0</v>
      </c>
      <c r="AI282" s="27"/>
      <c r="AJ282" s="27"/>
      <c r="AK282" s="27"/>
      <c r="AL282" s="27">
        <f t="shared" si="568"/>
        <v>0</v>
      </c>
      <c r="AM282" s="27"/>
      <c r="AN282" s="27"/>
      <c r="AO282" s="27"/>
      <c r="AP282" s="27">
        <f t="shared" si="569"/>
        <v>0</v>
      </c>
      <c r="AQ282" s="27"/>
      <c r="AR282" s="27"/>
      <c r="AS282" s="27"/>
      <c r="AT282" s="27">
        <f t="shared" si="570"/>
        <v>0</v>
      </c>
      <c r="AU282" s="27"/>
      <c r="AV282" s="27"/>
      <c r="AW282" s="27"/>
      <c r="AX282" s="27">
        <f t="shared" si="571"/>
        <v>0</v>
      </c>
      <c r="AY282" s="27"/>
      <c r="AZ282" s="27"/>
      <c r="BA282" s="27"/>
      <c r="BB282" s="27">
        <f t="shared" si="572"/>
        <v>0</v>
      </c>
      <c r="BC282" s="27">
        <f t="shared" si="573"/>
        <v>1</v>
      </c>
      <c r="BD282" s="27">
        <f t="shared" si="574"/>
        <v>2</v>
      </c>
      <c r="BE282" s="27">
        <f t="shared" si="575"/>
        <v>1</v>
      </c>
      <c r="BF282" s="27">
        <f t="shared" si="576"/>
        <v>0.35</v>
      </c>
      <c r="BG282" s="27">
        <v>140324</v>
      </c>
      <c r="BH282" s="27">
        <v>121130</v>
      </c>
      <c r="BI282" s="27">
        <v>82745</v>
      </c>
      <c r="BJ282" s="29">
        <v>0.5</v>
      </c>
      <c r="BK282" s="29">
        <v>0.5</v>
      </c>
      <c r="BL282" s="29">
        <v>0.5</v>
      </c>
      <c r="BM282" s="116">
        <v>0.5</v>
      </c>
      <c r="BN282" s="131" t="s">
        <v>49</v>
      </c>
      <c r="BO282" s="127">
        <v>106797.5</v>
      </c>
      <c r="BP282" s="131"/>
      <c r="BQ282" s="128">
        <f t="shared" si="580"/>
        <v>139050.345</v>
      </c>
      <c r="BR282" s="114">
        <f t="shared" si="581"/>
        <v>-1273.6549999999988</v>
      </c>
      <c r="BS282" s="114">
        <f t="shared" si="582"/>
        <v>17799.583333333332</v>
      </c>
      <c r="BT282" s="116">
        <v>34836.300000000003</v>
      </c>
      <c r="BU282" s="121">
        <v>100</v>
      </c>
      <c r="BV282" s="122">
        <f t="shared" si="577"/>
        <v>1088.5650000000001</v>
      </c>
      <c r="BW282" s="121">
        <f t="shared" si="534"/>
        <v>34836.300000000003</v>
      </c>
      <c r="BX282" s="120">
        <f t="shared" si="578"/>
        <v>272141</v>
      </c>
      <c r="BY282" s="121">
        <v>0.354047</v>
      </c>
      <c r="BZ282" s="123">
        <f t="shared" si="579"/>
        <v>96351</v>
      </c>
    </row>
    <row r="283" spans="1:84" ht="20.100000000000001" customHeight="1">
      <c r="A283" s="23">
        <v>277</v>
      </c>
      <c r="B283" s="24">
        <v>82314</v>
      </c>
      <c r="C283" s="25" t="s">
        <v>462</v>
      </c>
      <c r="D283" s="26" t="s">
        <v>462</v>
      </c>
      <c r="E283" s="27"/>
      <c r="F283" s="27">
        <f t="shared" si="560"/>
        <v>0</v>
      </c>
      <c r="G283" s="27"/>
      <c r="H283" s="27"/>
      <c r="I283" s="27"/>
      <c r="J283" s="27">
        <f t="shared" si="561"/>
        <v>0</v>
      </c>
      <c r="K283" s="27"/>
      <c r="L283" s="27"/>
      <c r="M283" s="27">
        <v>1</v>
      </c>
      <c r="N283" s="27">
        <f t="shared" si="562"/>
        <v>2</v>
      </c>
      <c r="O283" s="27">
        <v>1</v>
      </c>
      <c r="P283" s="27">
        <v>2</v>
      </c>
      <c r="Q283" s="27"/>
      <c r="R283" s="27">
        <f t="shared" si="563"/>
        <v>0</v>
      </c>
      <c r="S283" s="27"/>
      <c r="T283" s="27"/>
      <c r="U283" s="27"/>
      <c r="V283" s="27">
        <f t="shared" si="564"/>
        <v>0</v>
      </c>
      <c r="W283" s="27"/>
      <c r="X283" s="27"/>
      <c r="Y283" s="27"/>
      <c r="Z283" s="27">
        <f t="shared" si="565"/>
        <v>0</v>
      </c>
      <c r="AA283" s="27"/>
      <c r="AB283" s="27"/>
      <c r="AC283" s="27"/>
      <c r="AD283" s="27">
        <f t="shared" si="566"/>
        <v>0</v>
      </c>
      <c r="AE283" s="27"/>
      <c r="AF283" s="27"/>
      <c r="AG283" s="27"/>
      <c r="AH283" s="27">
        <f t="shared" si="567"/>
        <v>0</v>
      </c>
      <c r="AI283" s="27"/>
      <c r="AJ283" s="27"/>
      <c r="AK283" s="27"/>
      <c r="AL283" s="27">
        <f t="shared" si="568"/>
        <v>0</v>
      </c>
      <c r="AM283" s="27"/>
      <c r="AN283" s="27"/>
      <c r="AO283" s="27"/>
      <c r="AP283" s="27">
        <f t="shared" si="569"/>
        <v>0</v>
      </c>
      <c r="AQ283" s="27"/>
      <c r="AR283" s="27"/>
      <c r="AS283" s="27"/>
      <c r="AT283" s="27">
        <f t="shared" si="570"/>
        <v>0</v>
      </c>
      <c r="AU283" s="27"/>
      <c r="AV283" s="27"/>
      <c r="AW283" s="27"/>
      <c r="AX283" s="27">
        <f t="shared" si="571"/>
        <v>0</v>
      </c>
      <c r="AY283" s="27"/>
      <c r="AZ283" s="27"/>
      <c r="BA283" s="27"/>
      <c r="BB283" s="27">
        <f t="shared" si="572"/>
        <v>0</v>
      </c>
      <c r="BC283" s="27">
        <f t="shared" si="573"/>
        <v>1</v>
      </c>
      <c r="BD283" s="27">
        <f t="shared" si="574"/>
        <v>2</v>
      </c>
      <c r="BE283" s="27">
        <f t="shared" si="575"/>
        <v>1</v>
      </c>
      <c r="BF283" s="27">
        <f t="shared" si="576"/>
        <v>2</v>
      </c>
      <c r="BG283" s="27">
        <v>488852</v>
      </c>
      <c r="BH283" s="27">
        <v>44300</v>
      </c>
      <c r="BI283" s="27">
        <v>455100</v>
      </c>
      <c r="BJ283" s="29">
        <v>2</v>
      </c>
      <c r="BK283" s="29">
        <v>2.75</v>
      </c>
      <c r="BL283" s="29">
        <v>2.75</v>
      </c>
      <c r="BM283" s="116">
        <v>2.75</v>
      </c>
      <c r="BN283" s="131" t="s">
        <v>49</v>
      </c>
      <c r="BO283" s="127">
        <v>375515.76</v>
      </c>
      <c r="BP283" s="131"/>
      <c r="BQ283" s="128">
        <f t="shared" si="580"/>
        <v>488921.51952000003</v>
      </c>
      <c r="BR283" s="114">
        <f t="shared" si="581"/>
        <v>69.519520000030752</v>
      </c>
      <c r="BS283" s="114">
        <f t="shared" si="582"/>
        <v>11379.265454545455</v>
      </c>
      <c r="BT283" s="116">
        <v>34836.300000000003</v>
      </c>
      <c r="BU283" s="121">
        <v>100</v>
      </c>
      <c r="BV283" s="122">
        <f t="shared" si="577"/>
        <v>1088.5650000000001</v>
      </c>
      <c r="BW283" s="121">
        <f t="shared" si="534"/>
        <v>34836.300000000003</v>
      </c>
      <c r="BX283" s="120">
        <f t="shared" si="578"/>
        <v>1496776</v>
      </c>
      <c r="BY283" s="121">
        <v>0.354047</v>
      </c>
      <c r="BZ283" s="123">
        <f t="shared" si="579"/>
        <v>529929</v>
      </c>
    </row>
    <row r="284" spans="1:84" ht="20.100000000000001" customHeight="1">
      <c r="A284" s="23">
        <v>278</v>
      </c>
      <c r="B284" s="24">
        <v>82315</v>
      </c>
      <c r="C284" s="25" t="s">
        <v>463</v>
      </c>
      <c r="D284" s="26" t="s">
        <v>464</v>
      </c>
      <c r="E284" s="27"/>
      <c r="F284" s="27">
        <f t="shared" si="560"/>
        <v>0</v>
      </c>
      <c r="G284" s="27"/>
      <c r="H284" s="27"/>
      <c r="I284" s="27"/>
      <c r="J284" s="27">
        <f t="shared" si="561"/>
        <v>0</v>
      </c>
      <c r="K284" s="27"/>
      <c r="L284" s="27"/>
      <c r="M284" s="27">
        <v>2</v>
      </c>
      <c r="N284" s="27">
        <f t="shared" si="562"/>
        <v>4</v>
      </c>
      <c r="O284" s="27">
        <v>2</v>
      </c>
      <c r="P284" s="27">
        <v>2</v>
      </c>
      <c r="Q284" s="27"/>
      <c r="R284" s="27">
        <f t="shared" si="563"/>
        <v>0</v>
      </c>
      <c r="S284" s="27"/>
      <c r="T284" s="27"/>
      <c r="U284" s="27"/>
      <c r="V284" s="27">
        <f t="shared" si="564"/>
        <v>0</v>
      </c>
      <c r="W284" s="27"/>
      <c r="X284" s="27"/>
      <c r="Y284" s="27"/>
      <c r="Z284" s="27">
        <f t="shared" si="565"/>
        <v>0</v>
      </c>
      <c r="AA284" s="27"/>
      <c r="AB284" s="27"/>
      <c r="AC284" s="27"/>
      <c r="AD284" s="27">
        <f t="shared" si="566"/>
        <v>0</v>
      </c>
      <c r="AE284" s="27"/>
      <c r="AF284" s="27"/>
      <c r="AG284" s="27"/>
      <c r="AH284" s="27">
        <f t="shared" si="567"/>
        <v>0</v>
      </c>
      <c r="AI284" s="27"/>
      <c r="AJ284" s="27"/>
      <c r="AK284" s="27"/>
      <c r="AL284" s="27">
        <f t="shared" si="568"/>
        <v>0</v>
      </c>
      <c r="AM284" s="27"/>
      <c r="AN284" s="27"/>
      <c r="AO284" s="27"/>
      <c r="AP284" s="27">
        <f t="shared" si="569"/>
        <v>0</v>
      </c>
      <c r="AQ284" s="27"/>
      <c r="AR284" s="27"/>
      <c r="AS284" s="27"/>
      <c r="AT284" s="27">
        <f t="shared" si="570"/>
        <v>0</v>
      </c>
      <c r="AU284" s="27"/>
      <c r="AV284" s="27"/>
      <c r="AW284" s="27"/>
      <c r="AX284" s="27">
        <f t="shared" si="571"/>
        <v>0</v>
      </c>
      <c r="AY284" s="27"/>
      <c r="AZ284" s="27"/>
      <c r="BA284" s="27"/>
      <c r="BB284" s="27">
        <f t="shared" si="572"/>
        <v>0</v>
      </c>
      <c r="BC284" s="27">
        <f t="shared" si="573"/>
        <v>2</v>
      </c>
      <c r="BD284" s="27">
        <f t="shared" si="574"/>
        <v>4</v>
      </c>
      <c r="BE284" s="27">
        <f t="shared" si="575"/>
        <v>2</v>
      </c>
      <c r="BF284" s="27">
        <f t="shared" si="576"/>
        <v>2</v>
      </c>
      <c r="BG284" s="27">
        <v>669328</v>
      </c>
      <c r="BH284" s="27">
        <v>51661</v>
      </c>
      <c r="BI284" s="27">
        <v>430276</v>
      </c>
      <c r="BJ284" s="29">
        <v>2.6</v>
      </c>
      <c r="BK284" s="29">
        <v>2.6</v>
      </c>
      <c r="BL284" s="29">
        <v>2.6</v>
      </c>
      <c r="BM284" s="116">
        <v>2.6</v>
      </c>
      <c r="BN284" s="131" t="s">
        <v>49</v>
      </c>
      <c r="BO284" s="127">
        <v>523031.79</v>
      </c>
      <c r="BP284" s="131"/>
      <c r="BQ284" s="128">
        <f t="shared" si="580"/>
        <v>680987.39058000001</v>
      </c>
      <c r="BR284" s="114">
        <f t="shared" si="581"/>
        <v>11659.390580000007</v>
      </c>
      <c r="BS284" s="114">
        <f t="shared" si="582"/>
        <v>16763.839423076923</v>
      </c>
      <c r="BT284" s="116">
        <v>34836.300000000003</v>
      </c>
      <c r="BU284" s="121">
        <v>100</v>
      </c>
      <c r="BV284" s="122">
        <f t="shared" si="577"/>
        <v>2177.1289999999999</v>
      </c>
      <c r="BW284" s="121">
        <f t="shared" si="534"/>
        <v>34836.300000000003</v>
      </c>
      <c r="BX284" s="120">
        <f t="shared" si="578"/>
        <v>1415134</v>
      </c>
      <c r="BY284" s="121">
        <v>0.354047</v>
      </c>
      <c r="BZ284" s="123">
        <f t="shared" si="579"/>
        <v>501024</v>
      </c>
    </row>
    <row r="285" spans="1:84" ht="20.100000000000001" customHeight="1">
      <c r="A285" s="23">
        <v>279</v>
      </c>
      <c r="B285" s="24">
        <v>82316</v>
      </c>
      <c r="C285" s="25" t="s">
        <v>465</v>
      </c>
      <c r="D285" s="26" t="s">
        <v>465</v>
      </c>
      <c r="E285" s="27">
        <v>1</v>
      </c>
      <c r="F285" s="27">
        <f t="shared" si="560"/>
        <v>3</v>
      </c>
      <c r="G285" s="27">
        <v>1</v>
      </c>
      <c r="H285" s="27">
        <v>2.1</v>
      </c>
      <c r="I285" s="27"/>
      <c r="J285" s="27">
        <f t="shared" si="561"/>
        <v>0</v>
      </c>
      <c r="K285" s="27"/>
      <c r="L285" s="27"/>
      <c r="M285" s="27"/>
      <c r="N285" s="27">
        <f t="shared" si="562"/>
        <v>0</v>
      </c>
      <c r="O285" s="27"/>
      <c r="P285" s="27"/>
      <c r="Q285" s="27"/>
      <c r="R285" s="27">
        <f t="shared" si="563"/>
        <v>0</v>
      </c>
      <c r="S285" s="27"/>
      <c r="T285" s="27"/>
      <c r="U285" s="27"/>
      <c r="V285" s="27">
        <f t="shared" si="564"/>
        <v>0</v>
      </c>
      <c r="W285" s="27"/>
      <c r="X285" s="27"/>
      <c r="Y285" s="27">
        <v>2</v>
      </c>
      <c r="Z285" s="27">
        <f t="shared" si="565"/>
        <v>2</v>
      </c>
      <c r="AA285" s="27">
        <v>2</v>
      </c>
      <c r="AB285" s="27">
        <v>0.9</v>
      </c>
      <c r="AC285" s="27"/>
      <c r="AD285" s="27">
        <f t="shared" si="566"/>
        <v>0</v>
      </c>
      <c r="AE285" s="27"/>
      <c r="AF285" s="27"/>
      <c r="AG285" s="27"/>
      <c r="AH285" s="27">
        <f t="shared" si="567"/>
        <v>0</v>
      </c>
      <c r="AI285" s="27"/>
      <c r="AJ285" s="27"/>
      <c r="AK285" s="27"/>
      <c r="AL285" s="27">
        <f t="shared" si="568"/>
        <v>0</v>
      </c>
      <c r="AM285" s="27"/>
      <c r="AN285" s="27"/>
      <c r="AO285" s="27"/>
      <c r="AP285" s="27">
        <f t="shared" si="569"/>
        <v>0</v>
      </c>
      <c r="AQ285" s="27"/>
      <c r="AR285" s="27"/>
      <c r="AS285" s="27"/>
      <c r="AT285" s="27">
        <f t="shared" si="570"/>
        <v>0</v>
      </c>
      <c r="AU285" s="27"/>
      <c r="AV285" s="27"/>
      <c r="AW285" s="27"/>
      <c r="AX285" s="27">
        <f t="shared" si="571"/>
        <v>0</v>
      </c>
      <c r="AY285" s="27"/>
      <c r="AZ285" s="27"/>
      <c r="BA285" s="27"/>
      <c r="BB285" s="27">
        <f t="shared" si="572"/>
        <v>0</v>
      </c>
      <c r="BC285" s="27">
        <f t="shared" si="573"/>
        <v>1</v>
      </c>
      <c r="BD285" s="27">
        <f t="shared" si="574"/>
        <v>5</v>
      </c>
      <c r="BE285" s="27">
        <f t="shared" si="575"/>
        <v>1</v>
      </c>
      <c r="BF285" s="27">
        <f t="shared" si="576"/>
        <v>3</v>
      </c>
      <c r="BG285" s="27">
        <v>890872</v>
      </c>
      <c r="BH285" s="27">
        <v>1038262</v>
      </c>
      <c r="BI285" s="27">
        <v>496473</v>
      </c>
      <c r="BJ285" s="29">
        <v>3</v>
      </c>
      <c r="BK285" s="29">
        <v>3.5</v>
      </c>
      <c r="BL285" s="29">
        <v>3.5</v>
      </c>
      <c r="BM285" s="116">
        <v>3.5</v>
      </c>
      <c r="BN285" s="131" t="s">
        <v>49</v>
      </c>
      <c r="BO285" s="127">
        <v>685883</v>
      </c>
      <c r="BP285" s="131"/>
      <c r="BQ285" s="128">
        <f t="shared" si="580"/>
        <v>893019.66600000008</v>
      </c>
      <c r="BR285" s="114">
        <f t="shared" si="581"/>
        <v>2147.6660000000848</v>
      </c>
      <c r="BS285" s="114">
        <f t="shared" si="582"/>
        <v>16330.547619047618</v>
      </c>
      <c r="BT285" s="116">
        <v>34836.300000000003</v>
      </c>
      <c r="BU285" s="121">
        <v>100</v>
      </c>
      <c r="BV285" s="122">
        <f t="shared" si="577"/>
        <v>2721.4119999999998</v>
      </c>
      <c r="BW285" s="121">
        <f t="shared" si="534"/>
        <v>34836.300000000003</v>
      </c>
      <c r="BX285" s="120">
        <f t="shared" si="578"/>
        <v>1904988</v>
      </c>
      <c r="BY285" s="121">
        <v>0.354047</v>
      </c>
      <c r="BZ285" s="123">
        <f t="shared" si="579"/>
        <v>674455</v>
      </c>
    </row>
    <row r="286" spans="1:84" ht="20.100000000000001" customHeight="1">
      <c r="A286" s="23">
        <v>280</v>
      </c>
      <c r="B286" s="24">
        <v>82317</v>
      </c>
      <c r="C286" s="25" t="s">
        <v>466</v>
      </c>
      <c r="D286" s="26" t="s">
        <v>466</v>
      </c>
      <c r="E286" s="27">
        <v>1</v>
      </c>
      <c r="F286" s="27">
        <f t="shared" si="560"/>
        <v>3</v>
      </c>
      <c r="G286" s="27">
        <v>1</v>
      </c>
      <c r="H286" s="27">
        <v>1.25</v>
      </c>
      <c r="I286" s="27"/>
      <c r="J286" s="27">
        <f t="shared" si="561"/>
        <v>0</v>
      </c>
      <c r="K286" s="27"/>
      <c r="L286" s="27"/>
      <c r="M286" s="27">
        <v>1</v>
      </c>
      <c r="N286" s="27">
        <f t="shared" si="562"/>
        <v>2</v>
      </c>
      <c r="O286" s="27">
        <v>1</v>
      </c>
      <c r="P286" s="27">
        <v>1.25</v>
      </c>
      <c r="Q286" s="27"/>
      <c r="R286" s="27">
        <f t="shared" si="563"/>
        <v>0</v>
      </c>
      <c r="S286" s="27"/>
      <c r="T286" s="27"/>
      <c r="U286" s="27"/>
      <c r="V286" s="27">
        <f t="shared" si="564"/>
        <v>0</v>
      </c>
      <c r="W286" s="27"/>
      <c r="X286" s="27"/>
      <c r="Y286" s="27">
        <v>1</v>
      </c>
      <c r="Z286" s="27">
        <f t="shared" si="565"/>
        <v>1</v>
      </c>
      <c r="AA286" s="27">
        <v>1</v>
      </c>
      <c r="AB286" s="27">
        <v>0.5</v>
      </c>
      <c r="AC286" s="27"/>
      <c r="AD286" s="27">
        <f t="shared" si="566"/>
        <v>0</v>
      </c>
      <c r="AE286" s="27"/>
      <c r="AF286" s="27"/>
      <c r="AG286" s="27"/>
      <c r="AH286" s="27">
        <f t="shared" si="567"/>
        <v>0</v>
      </c>
      <c r="AI286" s="27"/>
      <c r="AJ286" s="27"/>
      <c r="AK286" s="27"/>
      <c r="AL286" s="27">
        <f t="shared" si="568"/>
        <v>0</v>
      </c>
      <c r="AM286" s="27"/>
      <c r="AN286" s="27"/>
      <c r="AO286" s="27"/>
      <c r="AP286" s="27">
        <f t="shared" si="569"/>
        <v>0</v>
      </c>
      <c r="AQ286" s="27"/>
      <c r="AR286" s="27"/>
      <c r="AS286" s="27"/>
      <c r="AT286" s="27">
        <f t="shared" si="570"/>
        <v>0</v>
      </c>
      <c r="AU286" s="27"/>
      <c r="AV286" s="27"/>
      <c r="AW286" s="27"/>
      <c r="AX286" s="27">
        <f t="shared" si="571"/>
        <v>0</v>
      </c>
      <c r="AY286" s="27"/>
      <c r="AZ286" s="27"/>
      <c r="BA286" s="27"/>
      <c r="BB286" s="27">
        <f t="shared" si="572"/>
        <v>0</v>
      </c>
      <c r="BC286" s="27">
        <f t="shared" si="573"/>
        <v>2</v>
      </c>
      <c r="BD286" s="27">
        <f t="shared" si="574"/>
        <v>6</v>
      </c>
      <c r="BE286" s="27">
        <f t="shared" si="575"/>
        <v>2</v>
      </c>
      <c r="BF286" s="27">
        <f t="shared" si="576"/>
        <v>3</v>
      </c>
      <c r="BG286" s="27">
        <v>771428</v>
      </c>
      <c r="BH286" s="27">
        <v>1038250</v>
      </c>
      <c r="BI286" s="27">
        <v>496473</v>
      </c>
      <c r="BJ286" s="29">
        <v>3</v>
      </c>
      <c r="BK286" s="29">
        <v>3</v>
      </c>
      <c r="BL286" s="29">
        <v>3</v>
      </c>
      <c r="BM286" s="116">
        <v>3</v>
      </c>
      <c r="BN286" s="131" t="s">
        <v>49</v>
      </c>
      <c r="BO286" s="127">
        <v>586552.93999999994</v>
      </c>
      <c r="BP286" s="131"/>
      <c r="BQ286" s="128">
        <f t="shared" si="580"/>
        <v>763691.92787999997</v>
      </c>
      <c r="BR286" s="114">
        <f t="shared" si="581"/>
        <v>-7736.0721200000262</v>
      </c>
      <c r="BS286" s="114">
        <f t="shared" si="582"/>
        <v>16293.13722222222</v>
      </c>
      <c r="BT286" s="116">
        <v>34836.300000000003</v>
      </c>
      <c r="BU286" s="121">
        <v>100</v>
      </c>
      <c r="BV286" s="122">
        <f t="shared" si="577"/>
        <v>3265.694</v>
      </c>
      <c r="BW286" s="121">
        <f t="shared" si="534"/>
        <v>34836.300000000003</v>
      </c>
      <c r="BX286" s="120">
        <f t="shared" si="578"/>
        <v>1632847</v>
      </c>
      <c r="BY286" s="121">
        <v>0.354047</v>
      </c>
      <c r="BZ286" s="123">
        <f t="shared" si="579"/>
        <v>578105</v>
      </c>
    </row>
    <row r="287" spans="1:84" ht="20.100000000000001" customHeight="1">
      <c r="A287" s="23">
        <v>281</v>
      </c>
      <c r="B287" s="24">
        <v>82318</v>
      </c>
      <c r="C287" s="25" t="s">
        <v>467</v>
      </c>
      <c r="D287" s="26" t="s">
        <v>468</v>
      </c>
      <c r="E287" s="27"/>
      <c r="F287" s="27">
        <f t="shared" si="560"/>
        <v>0</v>
      </c>
      <c r="G287" s="27"/>
      <c r="H287" s="27"/>
      <c r="I287" s="27"/>
      <c r="J287" s="27">
        <f t="shared" si="561"/>
        <v>0</v>
      </c>
      <c r="K287" s="27"/>
      <c r="L287" s="27"/>
      <c r="M287" s="27">
        <v>1</v>
      </c>
      <c r="N287" s="27">
        <f t="shared" si="562"/>
        <v>2</v>
      </c>
      <c r="O287" s="27">
        <v>1</v>
      </c>
      <c r="P287" s="27">
        <v>1.5</v>
      </c>
      <c r="Q287" s="27"/>
      <c r="R287" s="27">
        <f t="shared" si="563"/>
        <v>0</v>
      </c>
      <c r="S287" s="27"/>
      <c r="T287" s="27"/>
      <c r="U287" s="27"/>
      <c r="V287" s="27">
        <f t="shared" si="564"/>
        <v>0</v>
      </c>
      <c r="W287" s="27"/>
      <c r="X287" s="27"/>
      <c r="Y287" s="27"/>
      <c r="Z287" s="27">
        <f t="shared" si="565"/>
        <v>0</v>
      </c>
      <c r="AA287" s="27"/>
      <c r="AB287" s="27"/>
      <c r="AC287" s="27"/>
      <c r="AD287" s="27">
        <f t="shared" si="566"/>
        <v>0</v>
      </c>
      <c r="AE287" s="27"/>
      <c r="AF287" s="27"/>
      <c r="AG287" s="27"/>
      <c r="AH287" s="27">
        <f t="shared" si="567"/>
        <v>0</v>
      </c>
      <c r="AI287" s="27"/>
      <c r="AJ287" s="27"/>
      <c r="AK287" s="27"/>
      <c r="AL287" s="27">
        <f t="shared" si="568"/>
        <v>0</v>
      </c>
      <c r="AM287" s="27"/>
      <c r="AN287" s="27"/>
      <c r="AO287" s="27"/>
      <c r="AP287" s="27">
        <f t="shared" si="569"/>
        <v>0</v>
      </c>
      <c r="AQ287" s="27"/>
      <c r="AR287" s="27"/>
      <c r="AS287" s="27"/>
      <c r="AT287" s="27">
        <f t="shared" si="570"/>
        <v>0</v>
      </c>
      <c r="AU287" s="27"/>
      <c r="AV287" s="27"/>
      <c r="AW287" s="27"/>
      <c r="AX287" s="27">
        <f t="shared" si="571"/>
        <v>0</v>
      </c>
      <c r="AY287" s="27"/>
      <c r="AZ287" s="27"/>
      <c r="BA287" s="27"/>
      <c r="BB287" s="27">
        <f t="shared" si="572"/>
        <v>0</v>
      </c>
      <c r="BC287" s="27">
        <f t="shared" si="573"/>
        <v>1</v>
      </c>
      <c r="BD287" s="27">
        <f t="shared" si="574"/>
        <v>2</v>
      </c>
      <c r="BE287" s="27">
        <f t="shared" si="575"/>
        <v>1</v>
      </c>
      <c r="BF287" s="27">
        <f t="shared" si="576"/>
        <v>1.5</v>
      </c>
      <c r="BG287" s="27">
        <v>366679</v>
      </c>
      <c r="BH287" s="27">
        <v>519126</v>
      </c>
      <c r="BI287" s="27">
        <v>248236</v>
      </c>
      <c r="BJ287" s="29">
        <v>1.5</v>
      </c>
      <c r="BK287" s="29">
        <v>1.5</v>
      </c>
      <c r="BL287" s="29">
        <v>1.5</v>
      </c>
      <c r="BM287" s="116">
        <v>1.75</v>
      </c>
      <c r="BN287" s="131" t="s">
        <v>49</v>
      </c>
      <c r="BO287" s="127">
        <v>290994.21000000002</v>
      </c>
      <c r="BP287" s="131"/>
      <c r="BQ287" s="128">
        <f t="shared" si="580"/>
        <v>378874.46142000007</v>
      </c>
      <c r="BR287" s="114">
        <f t="shared" si="581"/>
        <v>12195.461420000065</v>
      </c>
      <c r="BS287" s="114">
        <f t="shared" si="582"/>
        <v>13856.867142857145</v>
      </c>
      <c r="BT287" s="116">
        <v>34836.300000000003</v>
      </c>
      <c r="BU287" s="121">
        <v>100</v>
      </c>
      <c r="BV287" s="122">
        <f t="shared" si="577"/>
        <v>1088.5650000000001</v>
      </c>
      <c r="BW287" s="121">
        <f t="shared" si="534"/>
        <v>34836.300000000003</v>
      </c>
      <c r="BX287" s="120">
        <f t="shared" si="578"/>
        <v>952494</v>
      </c>
      <c r="BY287" s="121">
        <v>0.354047</v>
      </c>
      <c r="BZ287" s="123">
        <f t="shared" si="579"/>
        <v>337228</v>
      </c>
    </row>
    <row r="288" spans="1:84" s="22" customFormat="1" ht="20.100000000000001" customHeight="1">
      <c r="A288" s="16"/>
      <c r="B288" s="17"/>
      <c r="C288" s="32" t="s">
        <v>469</v>
      </c>
      <c r="D288" s="33" t="s">
        <v>469</v>
      </c>
      <c r="E288" s="20">
        <f t="shared" ref="E288:AJ288" si="583">SUM(E289:E296)</f>
        <v>6</v>
      </c>
      <c r="F288" s="20">
        <f t="shared" si="583"/>
        <v>18</v>
      </c>
      <c r="G288" s="20">
        <f t="shared" si="583"/>
        <v>6</v>
      </c>
      <c r="H288" s="20">
        <f t="shared" si="583"/>
        <v>9.4</v>
      </c>
      <c r="I288" s="20">
        <f t="shared" si="583"/>
        <v>0</v>
      </c>
      <c r="J288" s="20">
        <f t="shared" si="583"/>
        <v>0</v>
      </c>
      <c r="K288" s="20">
        <f t="shared" si="583"/>
        <v>0</v>
      </c>
      <c r="L288" s="20">
        <f t="shared" si="583"/>
        <v>0</v>
      </c>
      <c r="M288" s="20">
        <f t="shared" si="583"/>
        <v>3</v>
      </c>
      <c r="N288" s="20">
        <f t="shared" si="583"/>
        <v>6</v>
      </c>
      <c r="O288" s="20">
        <f t="shared" si="583"/>
        <v>3</v>
      </c>
      <c r="P288" s="20">
        <f t="shared" si="583"/>
        <v>4.5</v>
      </c>
      <c r="Q288" s="20">
        <f t="shared" si="583"/>
        <v>4</v>
      </c>
      <c r="R288" s="20">
        <f t="shared" si="583"/>
        <v>6</v>
      </c>
      <c r="S288" s="20">
        <f t="shared" si="583"/>
        <v>4</v>
      </c>
      <c r="T288" s="20">
        <f t="shared" si="583"/>
        <v>5.05</v>
      </c>
      <c r="U288" s="20">
        <f t="shared" si="583"/>
        <v>1</v>
      </c>
      <c r="V288" s="20">
        <f t="shared" si="583"/>
        <v>1</v>
      </c>
      <c r="W288" s="20">
        <f t="shared" si="583"/>
        <v>1</v>
      </c>
      <c r="X288" s="20">
        <f t="shared" si="583"/>
        <v>1</v>
      </c>
      <c r="Y288" s="20">
        <f t="shared" si="583"/>
        <v>5</v>
      </c>
      <c r="Z288" s="20">
        <f t="shared" si="583"/>
        <v>5</v>
      </c>
      <c r="AA288" s="20">
        <f t="shared" si="583"/>
        <v>5</v>
      </c>
      <c r="AB288" s="20">
        <f t="shared" si="583"/>
        <v>3.35</v>
      </c>
      <c r="AC288" s="20">
        <f t="shared" si="583"/>
        <v>0</v>
      </c>
      <c r="AD288" s="20">
        <f t="shared" si="583"/>
        <v>0</v>
      </c>
      <c r="AE288" s="20">
        <f t="shared" si="583"/>
        <v>0</v>
      </c>
      <c r="AF288" s="20">
        <f t="shared" si="583"/>
        <v>0</v>
      </c>
      <c r="AG288" s="20">
        <f t="shared" si="583"/>
        <v>3</v>
      </c>
      <c r="AH288" s="20">
        <f t="shared" si="583"/>
        <v>3</v>
      </c>
      <c r="AI288" s="20">
        <f t="shared" si="583"/>
        <v>3</v>
      </c>
      <c r="AJ288" s="20">
        <f t="shared" si="583"/>
        <v>1.85</v>
      </c>
      <c r="AK288" s="20">
        <f t="shared" ref="AK288:BP288" si="584">SUM(AK289:AK296)</f>
        <v>0</v>
      </c>
      <c r="AL288" s="20">
        <f t="shared" si="584"/>
        <v>0</v>
      </c>
      <c r="AM288" s="20">
        <f t="shared" si="584"/>
        <v>0</v>
      </c>
      <c r="AN288" s="20">
        <f t="shared" si="584"/>
        <v>0</v>
      </c>
      <c r="AO288" s="20">
        <f t="shared" si="584"/>
        <v>0</v>
      </c>
      <c r="AP288" s="20">
        <f t="shared" si="584"/>
        <v>0</v>
      </c>
      <c r="AQ288" s="20">
        <f t="shared" si="584"/>
        <v>0</v>
      </c>
      <c r="AR288" s="20">
        <f t="shared" si="584"/>
        <v>0</v>
      </c>
      <c r="AS288" s="20">
        <f t="shared" si="584"/>
        <v>0</v>
      </c>
      <c r="AT288" s="20">
        <f t="shared" si="584"/>
        <v>0</v>
      </c>
      <c r="AU288" s="20">
        <f t="shared" si="584"/>
        <v>0</v>
      </c>
      <c r="AV288" s="20">
        <f t="shared" si="584"/>
        <v>0</v>
      </c>
      <c r="AW288" s="20">
        <f t="shared" si="584"/>
        <v>0</v>
      </c>
      <c r="AX288" s="20">
        <f t="shared" si="584"/>
        <v>0</v>
      </c>
      <c r="AY288" s="20">
        <f t="shared" si="584"/>
        <v>0</v>
      </c>
      <c r="AZ288" s="20">
        <f t="shared" si="584"/>
        <v>0</v>
      </c>
      <c r="BA288" s="20">
        <f t="shared" si="584"/>
        <v>0</v>
      </c>
      <c r="BB288" s="20">
        <f t="shared" si="584"/>
        <v>0</v>
      </c>
      <c r="BC288" s="20">
        <f t="shared" si="584"/>
        <v>10</v>
      </c>
      <c r="BD288" s="20">
        <f t="shared" si="584"/>
        <v>39</v>
      </c>
      <c r="BE288" s="20">
        <f t="shared" si="584"/>
        <v>10</v>
      </c>
      <c r="BF288" s="20">
        <f t="shared" si="584"/>
        <v>25.15</v>
      </c>
      <c r="BG288" s="20">
        <f t="shared" si="584"/>
        <v>6071721</v>
      </c>
      <c r="BH288" s="20">
        <f t="shared" si="584"/>
        <v>6512527</v>
      </c>
      <c r="BI288" s="20">
        <f t="shared" si="584"/>
        <v>3526933</v>
      </c>
      <c r="BJ288" s="20">
        <f t="shared" si="584"/>
        <v>22.530000000000005</v>
      </c>
      <c r="BK288" s="20">
        <f t="shared" si="584"/>
        <v>20.549999999999997</v>
      </c>
      <c r="BL288" s="21">
        <f t="shared" si="584"/>
        <v>25.099999999999998</v>
      </c>
      <c r="BM288" s="113">
        <f t="shared" si="584"/>
        <v>23.569999999999997</v>
      </c>
      <c r="BN288" s="113">
        <f t="shared" si="584"/>
        <v>0.95</v>
      </c>
      <c r="BO288" s="113">
        <f t="shared" si="584"/>
        <v>4552070.91</v>
      </c>
      <c r="BP288" s="113">
        <f t="shared" si="584"/>
        <v>109324.81</v>
      </c>
      <c r="BQ288" s="113">
        <f t="shared" ref="BQ288:BR288" si="585">SUM(BQ289:BQ296)</f>
        <v>6069137.2274400005</v>
      </c>
      <c r="BR288" s="113">
        <f t="shared" si="585"/>
        <v>-2583.772559999954</v>
      </c>
      <c r="BS288" s="114">
        <f t="shared" si="582"/>
        <v>16094.155388205349</v>
      </c>
      <c r="BT288" s="138">
        <v>34836.300000000003</v>
      </c>
      <c r="BU288" s="113">
        <v>100</v>
      </c>
      <c r="BV288" s="113">
        <f>SUM(BV289:BV296)</f>
        <v>21227.012000000002</v>
      </c>
      <c r="BW288" s="113">
        <f t="shared" si="534"/>
        <v>34836.300000000003</v>
      </c>
      <c r="BX288" s="138">
        <f>SUM(BX289:BX296)</f>
        <v>12828735</v>
      </c>
      <c r="BY288" s="121">
        <v>0.354047</v>
      </c>
      <c r="BZ288" s="115">
        <f>BZ289+BZ290+BZ291+BZ292+BZ293+BZ294+BZ295+BZ296</f>
        <v>4541975</v>
      </c>
      <c r="CA288" s="103"/>
      <c r="CB288" s="103"/>
      <c r="CC288" s="103"/>
      <c r="CD288" s="103"/>
      <c r="CE288" s="103"/>
      <c r="CF288" s="103"/>
    </row>
    <row r="289" spans="1:84" ht="20.100000000000001" customHeight="1">
      <c r="A289" s="23">
        <v>283</v>
      </c>
      <c r="B289" s="24">
        <v>82403</v>
      </c>
      <c r="C289" s="25" t="s">
        <v>470</v>
      </c>
      <c r="D289" s="26" t="s">
        <v>471</v>
      </c>
      <c r="E289" s="27">
        <v>1</v>
      </c>
      <c r="F289" s="27">
        <f t="shared" ref="F289:F296" si="586">E289*3</f>
        <v>3</v>
      </c>
      <c r="G289" s="27">
        <v>1</v>
      </c>
      <c r="H289" s="27">
        <v>1.2</v>
      </c>
      <c r="I289" s="27"/>
      <c r="J289" s="27">
        <f t="shared" ref="J289:J296" si="587">I289*3</f>
        <v>0</v>
      </c>
      <c r="K289" s="27"/>
      <c r="L289" s="27"/>
      <c r="M289" s="27"/>
      <c r="N289" s="27">
        <f t="shared" ref="N289:N296" si="588">M289*2</f>
        <v>0</v>
      </c>
      <c r="O289" s="27"/>
      <c r="P289" s="27"/>
      <c r="Q289" s="27">
        <v>1</v>
      </c>
      <c r="R289" s="27">
        <f t="shared" ref="R289:R296" si="589">Q289*1.5</f>
        <v>1.5</v>
      </c>
      <c r="S289" s="27">
        <v>1</v>
      </c>
      <c r="T289" s="27">
        <v>1.1000000000000001</v>
      </c>
      <c r="U289" s="27"/>
      <c r="V289" s="27">
        <f t="shared" ref="V289:V296" si="590">U289*1</f>
        <v>0</v>
      </c>
      <c r="W289" s="27"/>
      <c r="X289" s="27"/>
      <c r="Y289" s="27">
        <v>1</v>
      </c>
      <c r="Z289" s="27">
        <f t="shared" ref="Z289:Z296" si="591">Y289*1</f>
        <v>1</v>
      </c>
      <c r="AA289" s="27">
        <v>1</v>
      </c>
      <c r="AB289" s="27">
        <v>0.5</v>
      </c>
      <c r="AC289" s="27"/>
      <c r="AD289" s="27">
        <f t="shared" ref="AD289:AD296" si="592">AC289*1</f>
        <v>0</v>
      </c>
      <c r="AE289" s="27"/>
      <c r="AF289" s="27"/>
      <c r="AG289" s="27"/>
      <c r="AH289" s="27">
        <f t="shared" ref="AH289:AH296" si="593">AG289*1</f>
        <v>0</v>
      </c>
      <c r="AI289" s="27"/>
      <c r="AJ289" s="27"/>
      <c r="AK289" s="27"/>
      <c r="AL289" s="27">
        <f t="shared" ref="AL289:AL296" si="594">AK289*1</f>
        <v>0</v>
      </c>
      <c r="AM289" s="27"/>
      <c r="AN289" s="27"/>
      <c r="AO289" s="27"/>
      <c r="AP289" s="27">
        <f t="shared" ref="AP289:AP296" si="595">AO289*1</f>
        <v>0</v>
      </c>
      <c r="AQ289" s="27"/>
      <c r="AR289" s="27"/>
      <c r="AS289" s="27"/>
      <c r="AT289" s="27">
        <f t="shared" ref="AT289:AT296" si="596">AS289*1</f>
        <v>0</v>
      </c>
      <c r="AU289" s="27"/>
      <c r="AV289" s="27"/>
      <c r="AW289" s="27"/>
      <c r="AX289" s="27">
        <f t="shared" ref="AX289:AX296" si="597">AW289*1</f>
        <v>0</v>
      </c>
      <c r="AY289" s="27"/>
      <c r="AZ289" s="27"/>
      <c r="BA289" s="27"/>
      <c r="BB289" s="27">
        <f t="shared" ref="BB289:BB296" si="598">BA289*0.75</f>
        <v>0</v>
      </c>
      <c r="BC289" s="27">
        <f t="shared" ref="BC289:BC296" si="599">E289+I289+M289+U289+AC289+AK289+AW289</f>
        <v>1</v>
      </c>
      <c r="BD289" s="27">
        <f t="shared" ref="BD289:BD296" si="600">F289+J289+N289+R289+V289+Z289+AD289+AH289+AL289+AP289+AT289+AX289+BB289</f>
        <v>5.5</v>
      </c>
      <c r="BE289" s="27">
        <f t="shared" ref="BE289:BE296" si="601">G289+K289+O289+W289+AE289+AM289+AY289</f>
        <v>1</v>
      </c>
      <c r="BF289" s="27">
        <f t="shared" ref="BF289:BF296" si="602">H289+L289+P289+T289+X289+AB289+AF289+AJ289+AN289+AR289+AV289+AZ289</f>
        <v>2.8</v>
      </c>
      <c r="BG289" s="27">
        <v>589101</v>
      </c>
      <c r="BH289" s="27">
        <v>795965</v>
      </c>
      <c r="BI289" s="62">
        <f>'[1]расчет (5)'!$I$281</f>
        <v>225391</v>
      </c>
      <c r="BJ289" s="29">
        <v>2.9</v>
      </c>
      <c r="BK289" s="29">
        <v>2.9</v>
      </c>
      <c r="BL289" s="29">
        <v>2.9</v>
      </c>
      <c r="BM289" s="116">
        <v>3.3</v>
      </c>
      <c r="BN289" s="131" t="s">
        <v>49</v>
      </c>
      <c r="BO289" s="127">
        <v>452458</v>
      </c>
      <c r="BP289" s="131"/>
      <c r="BQ289" s="128">
        <f t="shared" ref="BQ289:BQ296" si="603">(BO289+BP289)*1.302</f>
        <v>589100.31599999999</v>
      </c>
      <c r="BR289" s="114">
        <f t="shared" ref="BR289:BR296" si="604">(BO289+BP289)*1.302-BG289</f>
        <v>-0.6840000000083819</v>
      </c>
      <c r="BS289" s="114">
        <f t="shared" si="582"/>
        <v>11425.707070707072</v>
      </c>
      <c r="BT289" s="116">
        <v>34836.300000000003</v>
      </c>
      <c r="BU289" s="121">
        <v>100</v>
      </c>
      <c r="BV289" s="122">
        <f t="shared" ref="BV289:BV296" si="605">ROUND((BD289*BT289*BU289/100*12)*1.302/1000,3)</f>
        <v>2993.5529999999999</v>
      </c>
      <c r="BW289" s="121">
        <f t="shared" si="534"/>
        <v>34836.300000000003</v>
      </c>
      <c r="BX289" s="120">
        <f t="shared" ref="BX289:BX296" si="606">ROUND((BM289*BT289*BU289/100*12)*1.302,0)</f>
        <v>1796132</v>
      </c>
      <c r="BY289" s="121">
        <v>0.354047</v>
      </c>
      <c r="BZ289" s="123">
        <f t="shared" ref="BZ289:BZ296" si="607">ROUND(BX289*BY289,0)</f>
        <v>635915</v>
      </c>
    </row>
    <row r="290" spans="1:84" ht="20.100000000000001" customHeight="1">
      <c r="A290" s="23">
        <v>284</v>
      </c>
      <c r="B290" s="24">
        <v>82404</v>
      </c>
      <c r="C290" s="25" t="s">
        <v>472</v>
      </c>
      <c r="D290" s="26" t="s">
        <v>473</v>
      </c>
      <c r="E290" s="27">
        <v>1</v>
      </c>
      <c r="F290" s="27">
        <f t="shared" si="586"/>
        <v>3</v>
      </c>
      <c r="G290" s="27">
        <v>1</v>
      </c>
      <c r="H290" s="27">
        <v>1.6</v>
      </c>
      <c r="I290" s="27"/>
      <c r="J290" s="27">
        <f t="shared" si="587"/>
        <v>0</v>
      </c>
      <c r="K290" s="27"/>
      <c r="L290" s="27"/>
      <c r="M290" s="27"/>
      <c r="N290" s="27">
        <f t="shared" si="588"/>
        <v>0</v>
      </c>
      <c r="O290" s="27"/>
      <c r="P290" s="27"/>
      <c r="Q290" s="27">
        <v>1</v>
      </c>
      <c r="R290" s="27">
        <f t="shared" si="589"/>
        <v>1.5</v>
      </c>
      <c r="S290" s="27">
        <v>1</v>
      </c>
      <c r="T290" s="27">
        <v>1.2</v>
      </c>
      <c r="U290" s="27"/>
      <c r="V290" s="27">
        <f t="shared" si="590"/>
        <v>0</v>
      </c>
      <c r="W290" s="27"/>
      <c r="X290" s="27"/>
      <c r="Y290" s="27"/>
      <c r="Z290" s="27">
        <f t="shared" si="591"/>
        <v>0</v>
      </c>
      <c r="AA290" s="27"/>
      <c r="AB290" s="27"/>
      <c r="AC290" s="27"/>
      <c r="AD290" s="27">
        <f t="shared" si="592"/>
        <v>0</v>
      </c>
      <c r="AE290" s="27"/>
      <c r="AF290" s="27"/>
      <c r="AG290" s="27"/>
      <c r="AH290" s="27">
        <f t="shared" si="593"/>
        <v>0</v>
      </c>
      <c r="AI290" s="27"/>
      <c r="AJ290" s="27"/>
      <c r="AK290" s="27"/>
      <c r="AL290" s="27">
        <f t="shared" si="594"/>
        <v>0</v>
      </c>
      <c r="AM290" s="27"/>
      <c r="AN290" s="27"/>
      <c r="AO290" s="27"/>
      <c r="AP290" s="27">
        <f t="shared" si="595"/>
        <v>0</v>
      </c>
      <c r="AQ290" s="27"/>
      <c r="AR290" s="27"/>
      <c r="AS290" s="27"/>
      <c r="AT290" s="27">
        <f t="shared" si="596"/>
        <v>0</v>
      </c>
      <c r="AU290" s="27"/>
      <c r="AV290" s="27"/>
      <c r="AW290" s="27"/>
      <c r="AX290" s="27">
        <f t="shared" si="597"/>
        <v>0</v>
      </c>
      <c r="AY290" s="27"/>
      <c r="AZ290" s="27"/>
      <c r="BA290" s="27"/>
      <c r="BB290" s="27">
        <f t="shared" si="598"/>
        <v>0</v>
      </c>
      <c r="BC290" s="27">
        <f t="shared" si="599"/>
        <v>1</v>
      </c>
      <c r="BD290" s="27">
        <f t="shared" si="600"/>
        <v>4.5</v>
      </c>
      <c r="BE290" s="27">
        <f t="shared" si="601"/>
        <v>1</v>
      </c>
      <c r="BF290" s="27">
        <f t="shared" si="602"/>
        <v>2.8</v>
      </c>
      <c r="BG290" s="27">
        <v>717164</v>
      </c>
      <c r="BH290" s="27">
        <v>554825</v>
      </c>
      <c r="BI290" s="62">
        <f>'[1]расчет (5)'!$I$282</f>
        <v>364080</v>
      </c>
      <c r="BJ290" s="29">
        <v>2.16</v>
      </c>
      <c r="BK290" s="29">
        <v>2.2000000000000002</v>
      </c>
      <c r="BL290" s="29">
        <v>2.2000000000000002</v>
      </c>
      <c r="BM290" s="116">
        <v>1.7</v>
      </c>
      <c r="BN290" s="131" t="s">
        <v>49</v>
      </c>
      <c r="BO290" s="127">
        <v>550817.92000000004</v>
      </c>
      <c r="BP290" s="131"/>
      <c r="BQ290" s="128">
        <f t="shared" si="603"/>
        <v>717164.93184000009</v>
      </c>
      <c r="BR290" s="114">
        <f t="shared" si="604"/>
        <v>0.93184000009205192</v>
      </c>
      <c r="BS290" s="114">
        <f t="shared" si="582"/>
        <v>27000.878431372552</v>
      </c>
      <c r="BT290" s="116">
        <v>34836.300000000003</v>
      </c>
      <c r="BU290" s="121">
        <v>100</v>
      </c>
      <c r="BV290" s="122">
        <f t="shared" si="605"/>
        <v>2449.2710000000002</v>
      </c>
      <c r="BW290" s="121">
        <f t="shared" si="534"/>
        <v>34836.300000000003</v>
      </c>
      <c r="BX290" s="120">
        <f t="shared" si="606"/>
        <v>925280</v>
      </c>
      <c r="BY290" s="121">
        <v>0.354047</v>
      </c>
      <c r="BZ290" s="123">
        <f t="shared" si="607"/>
        <v>327593</v>
      </c>
    </row>
    <row r="291" spans="1:84" ht="20.100000000000001" customHeight="1">
      <c r="A291" s="23">
        <v>285</v>
      </c>
      <c r="B291" s="24">
        <v>82405</v>
      </c>
      <c r="C291" s="25" t="s">
        <v>474</v>
      </c>
      <c r="D291" s="26" t="s">
        <v>475</v>
      </c>
      <c r="E291" s="27">
        <v>1</v>
      </c>
      <c r="F291" s="27">
        <f t="shared" si="586"/>
        <v>3</v>
      </c>
      <c r="G291" s="27">
        <v>1</v>
      </c>
      <c r="H291" s="27">
        <v>1.8</v>
      </c>
      <c r="I291" s="27"/>
      <c r="J291" s="27">
        <f t="shared" si="587"/>
        <v>0</v>
      </c>
      <c r="K291" s="27"/>
      <c r="L291" s="27"/>
      <c r="M291" s="27"/>
      <c r="N291" s="27">
        <f t="shared" si="588"/>
        <v>0</v>
      </c>
      <c r="O291" s="27"/>
      <c r="P291" s="27"/>
      <c r="Q291" s="27"/>
      <c r="R291" s="27">
        <f t="shared" si="589"/>
        <v>0</v>
      </c>
      <c r="S291" s="27"/>
      <c r="T291" s="27"/>
      <c r="U291" s="27"/>
      <c r="V291" s="27">
        <f t="shared" si="590"/>
        <v>0</v>
      </c>
      <c r="W291" s="27"/>
      <c r="X291" s="27"/>
      <c r="Y291" s="27">
        <v>1</v>
      </c>
      <c r="Z291" s="27">
        <f t="shared" si="591"/>
        <v>1</v>
      </c>
      <c r="AA291" s="27">
        <v>1</v>
      </c>
      <c r="AB291" s="27">
        <v>0.5</v>
      </c>
      <c r="AC291" s="27"/>
      <c r="AD291" s="27">
        <f t="shared" si="592"/>
        <v>0</v>
      </c>
      <c r="AE291" s="27"/>
      <c r="AF291" s="27"/>
      <c r="AG291" s="27">
        <v>1</v>
      </c>
      <c r="AH291" s="27">
        <f t="shared" si="593"/>
        <v>1</v>
      </c>
      <c r="AI291" s="27">
        <v>1</v>
      </c>
      <c r="AJ291" s="27">
        <v>0.5</v>
      </c>
      <c r="AK291" s="27"/>
      <c r="AL291" s="27">
        <f t="shared" si="594"/>
        <v>0</v>
      </c>
      <c r="AM291" s="27"/>
      <c r="AN291" s="27"/>
      <c r="AO291" s="27"/>
      <c r="AP291" s="27">
        <f t="shared" si="595"/>
        <v>0</v>
      </c>
      <c r="AQ291" s="27"/>
      <c r="AR291" s="27"/>
      <c r="AS291" s="27"/>
      <c r="AT291" s="27">
        <f t="shared" si="596"/>
        <v>0</v>
      </c>
      <c r="AU291" s="27"/>
      <c r="AV291" s="27"/>
      <c r="AW291" s="27"/>
      <c r="AX291" s="27">
        <f t="shared" si="597"/>
        <v>0</v>
      </c>
      <c r="AY291" s="27"/>
      <c r="AZ291" s="27"/>
      <c r="BA291" s="27"/>
      <c r="BB291" s="27">
        <f t="shared" si="598"/>
        <v>0</v>
      </c>
      <c r="BC291" s="27">
        <f t="shared" si="599"/>
        <v>1</v>
      </c>
      <c r="BD291" s="27">
        <f t="shared" si="600"/>
        <v>5</v>
      </c>
      <c r="BE291" s="27">
        <f t="shared" si="601"/>
        <v>1</v>
      </c>
      <c r="BF291" s="27">
        <f t="shared" si="602"/>
        <v>2.8</v>
      </c>
      <c r="BG291" s="27">
        <v>653160</v>
      </c>
      <c r="BH291" s="27">
        <v>493721</v>
      </c>
      <c r="BI291" s="62">
        <f>'[1]расчет (5)'!$I$283</f>
        <v>463374</v>
      </c>
      <c r="BJ291" s="29">
        <v>2.34</v>
      </c>
      <c r="BK291" s="29">
        <v>2.8</v>
      </c>
      <c r="BL291" s="29">
        <v>2.8</v>
      </c>
      <c r="BM291" s="116">
        <v>3.1</v>
      </c>
      <c r="BN291" s="131" t="s">
        <v>49</v>
      </c>
      <c r="BO291" s="127">
        <v>501660</v>
      </c>
      <c r="BP291" s="131"/>
      <c r="BQ291" s="128">
        <f t="shared" si="603"/>
        <v>653161.32000000007</v>
      </c>
      <c r="BR291" s="114">
        <f t="shared" si="604"/>
        <v>1.3200000000651926</v>
      </c>
      <c r="BS291" s="114">
        <f t="shared" si="582"/>
        <v>13485.483870967742</v>
      </c>
      <c r="BT291" s="116">
        <v>34836.300000000003</v>
      </c>
      <c r="BU291" s="121">
        <v>100</v>
      </c>
      <c r="BV291" s="122">
        <f t="shared" si="605"/>
        <v>2721.4119999999998</v>
      </c>
      <c r="BW291" s="121">
        <f t="shared" si="534"/>
        <v>34836.300000000003</v>
      </c>
      <c r="BX291" s="120">
        <f t="shared" si="606"/>
        <v>1687275</v>
      </c>
      <c r="BY291" s="121">
        <v>0.354047</v>
      </c>
      <c r="BZ291" s="123">
        <f t="shared" si="607"/>
        <v>597375</v>
      </c>
    </row>
    <row r="292" spans="1:84" ht="20.100000000000001" customHeight="1">
      <c r="A292" s="23">
        <v>286</v>
      </c>
      <c r="B292" s="24">
        <v>82406</v>
      </c>
      <c r="C292" s="25" t="s">
        <v>476</v>
      </c>
      <c r="D292" s="26" t="s">
        <v>429</v>
      </c>
      <c r="E292" s="27">
        <v>1</v>
      </c>
      <c r="F292" s="27">
        <f t="shared" si="586"/>
        <v>3</v>
      </c>
      <c r="G292" s="27">
        <v>1</v>
      </c>
      <c r="H292" s="27">
        <v>1.2</v>
      </c>
      <c r="I292" s="27"/>
      <c r="J292" s="27">
        <f t="shared" si="587"/>
        <v>0</v>
      </c>
      <c r="K292" s="27"/>
      <c r="L292" s="27"/>
      <c r="M292" s="27"/>
      <c r="N292" s="27">
        <f t="shared" si="588"/>
        <v>0</v>
      </c>
      <c r="O292" s="27"/>
      <c r="P292" s="27"/>
      <c r="Q292" s="27">
        <v>1</v>
      </c>
      <c r="R292" s="27">
        <f t="shared" si="589"/>
        <v>1.5</v>
      </c>
      <c r="S292" s="27">
        <v>1</v>
      </c>
      <c r="T292" s="27">
        <v>1.1499999999999999</v>
      </c>
      <c r="U292" s="27"/>
      <c r="V292" s="27">
        <f t="shared" si="590"/>
        <v>0</v>
      </c>
      <c r="W292" s="27"/>
      <c r="X292" s="27"/>
      <c r="Y292" s="27"/>
      <c r="Z292" s="27">
        <f t="shared" si="591"/>
        <v>0</v>
      </c>
      <c r="AA292" s="27"/>
      <c r="AB292" s="27"/>
      <c r="AC292" s="27"/>
      <c r="AD292" s="27">
        <f t="shared" si="592"/>
        <v>0</v>
      </c>
      <c r="AE292" s="27"/>
      <c r="AF292" s="27"/>
      <c r="AG292" s="27"/>
      <c r="AH292" s="27">
        <f t="shared" si="593"/>
        <v>0</v>
      </c>
      <c r="AI292" s="27"/>
      <c r="AJ292" s="27"/>
      <c r="AK292" s="27"/>
      <c r="AL292" s="27">
        <f t="shared" si="594"/>
        <v>0</v>
      </c>
      <c r="AM292" s="27"/>
      <c r="AN292" s="27"/>
      <c r="AO292" s="27"/>
      <c r="AP292" s="27">
        <f t="shared" si="595"/>
        <v>0</v>
      </c>
      <c r="AQ292" s="27"/>
      <c r="AR292" s="27"/>
      <c r="AS292" s="27"/>
      <c r="AT292" s="27">
        <f t="shared" si="596"/>
        <v>0</v>
      </c>
      <c r="AU292" s="27"/>
      <c r="AV292" s="27"/>
      <c r="AW292" s="27"/>
      <c r="AX292" s="27">
        <f t="shared" si="597"/>
        <v>0</v>
      </c>
      <c r="AY292" s="27"/>
      <c r="AZ292" s="27"/>
      <c r="BA292" s="27"/>
      <c r="BB292" s="27">
        <f t="shared" si="598"/>
        <v>0</v>
      </c>
      <c r="BC292" s="27">
        <f t="shared" si="599"/>
        <v>1</v>
      </c>
      <c r="BD292" s="27">
        <f t="shared" si="600"/>
        <v>4.5</v>
      </c>
      <c r="BE292" s="27">
        <f t="shared" si="601"/>
        <v>1</v>
      </c>
      <c r="BF292" s="27">
        <f t="shared" si="602"/>
        <v>2.3499999999999996</v>
      </c>
      <c r="BG292" s="27">
        <v>589305</v>
      </c>
      <c r="BH292" s="27">
        <v>813298</v>
      </c>
      <c r="BI292" s="69">
        <f>'[1]расчет (5)'!$I$284</f>
        <v>0</v>
      </c>
      <c r="BJ292" s="29">
        <v>2.33</v>
      </c>
      <c r="BK292" s="29">
        <v>2.75</v>
      </c>
      <c r="BL292" s="29">
        <v>2.75</v>
      </c>
      <c r="BM292" s="116">
        <v>2.1</v>
      </c>
      <c r="BN292" s="131" t="s">
        <v>49</v>
      </c>
      <c r="BO292" s="127">
        <v>452474.32</v>
      </c>
      <c r="BP292" s="131"/>
      <c r="BQ292" s="128">
        <f t="shared" si="603"/>
        <v>589121.56464</v>
      </c>
      <c r="BR292" s="114">
        <f t="shared" si="604"/>
        <v>-183.43536000000313</v>
      </c>
      <c r="BS292" s="114">
        <f t="shared" si="582"/>
        <v>17955.330158730158</v>
      </c>
      <c r="BT292" s="116">
        <v>34836.300000000003</v>
      </c>
      <c r="BU292" s="121">
        <v>100</v>
      </c>
      <c r="BV292" s="122">
        <f t="shared" si="605"/>
        <v>2449.2710000000002</v>
      </c>
      <c r="BW292" s="121">
        <f t="shared" si="534"/>
        <v>34836.300000000003</v>
      </c>
      <c r="BX292" s="120">
        <f t="shared" si="606"/>
        <v>1142993</v>
      </c>
      <c r="BY292" s="121">
        <v>0.354047</v>
      </c>
      <c r="BZ292" s="123">
        <f t="shared" si="607"/>
        <v>404673</v>
      </c>
    </row>
    <row r="293" spans="1:84" ht="20.100000000000001" customHeight="1">
      <c r="A293" s="23">
        <v>287</v>
      </c>
      <c r="B293" s="24">
        <v>82407</v>
      </c>
      <c r="C293" s="25" t="s">
        <v>477</v>
      </c>
      <c r="D293" s="26" t="s">
        <v>478</v>
      </c>
      <c r="E293" s="27">
        <v>1</v>
      </c>
      <c r="F293" s="27">
        <f t="shared" si="586"/>
        <v>3</v>
      </c>
      <c r="G293" s="27">
        <v>1</v>
      </c>
      <c r="H293" s="27">
        <v>1.6</v>
      </c>
      <c r="I293" s="27"/>
      <c r="J293" s="27">
        <f t="shared" si="587"/>
        <v>0</v>
      </c>
      <c r="K293" s="27"/>
      <c r="L293" s="27"/>
      <c r="M293" s="27"/>
      <c r="N293" s="27">
        <f t="shared" si="588"/>
        <v>0</v>
      </c>
      <c r="O293" s="27"/>
      <c r="P293" s="27"/>
      <c r="Q293" s="27"/>
      <c r="R293" s="27">
        <f t="shared" si="589"/>
        <v>0</v>
      </c>
      <c r="S293" s="27"/>
      <c r="T293" s="27"/>
      <c r="U293" s="27"/>
      <c r="V293" s="27">
        <f t="shared" si="590"/>
        <v>0</v>
      </c>
      <c r="W293" s="27"/>
      <c r="X293" s="27"/>
      <c r="Y293" s="27">
        <v>1</v>
      </c>
      <c r="Z293" s="27">
        <f t="shared" si="591"/>
        <v>1</v>
      </c>
      <c r="AA293" s="27">
        <v>1</v>
      </c>
      <c r="AB293" s="27">
        <v>0.7</v>
      </c>
      <c r="AC293" s="27"/>
      <c r="AD293" s="27">
        <f t="shared" si="592"/>
        <v>0</v>
      </c>
      <c r="AE293" s="27"/>
      <c r="AF293" s="27"/>
      <c r="AG293" s="27"/>
      <c r="AH293" s="27">
        <f t="shared" si="593"/>
        <v>0</v>
      </c>
      <c r="AI293" s="27"/>
      <c r="AJ293" s="27"/>
      <c r="AK293" s="27"/>
      <c r="AL293" s="27">
        <f t="shared" si="594"/>
        <v>0</v>
      </c>
      <c r="AM293" s="27"/>
      <c r="AN293" s="27"/>
      <c r="AO293" s="27"/>
      <c r="AP293" s="27">
        <f t="shared" si="595"/>
        <v>0</v>
      </c>
      <c r="AQ293" s="27"/>
      <c r="AR293" s="27"/>
      <c r="AS293" s="27"/>
      <c r="AT293" s="27">
        <f t="shared" si="596"/>
        <v>0</v>
      </c>
      <c r="AU293" s="27"/>
      <c r="AV293" s="27"/>
      <c r="AW293" s="27"/>
      <c r="AX293" s="27">
        <f t="shared" si="597"/>
        <v>0</v>
      </c>
      <c r="AY293" s="27"/>
      <c r="AZ293" s="27"/>
      <c r="BA293" s="27"/>
      <c r="BB293" s="27">
        <f t="shared" si="598"/>
        <v>0</v>
      </c>
      <c r="BC293" s="27">
        <f t="shared" si="599"/>
        <v>1</v>
      </c>
      <c r="BD293" s="27">
        <f t="shared" si="600"/>
        <v>4</v>
      </c>
      <c r="BE293" s="27">
        <f t="shared" si="601"/>
        <v>1</v>
      </c>
      <c r="BF293" s="27">
        <f t="shared" si="602"/>
        <v>2.2999999999999998</v>
      </c>
      <c r="BG293" s="27">
        <v>575024</v>
      </c>
      <c r="BH293" s="27">
        <v>497496</v>
      </c>
      <c r="BI293" s="69">
        <f>'[1]расчет (5)'!$I$285</f>
        <v>380629</v>
      </c>
      <c r="BJ293" s="29">
        <v>1.81</v>
      </c>
      <c r="BK293" s="29">
        <v>2.2999999999999998</v>
      </c>
      <c r="BL293" s="29">
        <v>2.2999999999999998</v>
      </c>
      <c r="BM293" s="116">
        <v>2</v>
      </c>
      <c r="BN293" s="131" t="s">
        <v>49</v>
      </c>
      <c r="BO293" s="127">
        <v>441646.99</v>
      </c>
      <c r="BP293" s="131"/>
      <c r="BQ293" s="128">
        <f t="shared" si="603"/>
        <v>575024.38098000002</v>
      </c>
      <c r="BR293" s="114">
        <f t="shared" si="604"/>
        <v>0.38098000001627952</v>
      </c>
      <c r="BS293" s="114">
        <f t="shared" si="582"/>
        <v>18401.957916666666</v>
      </c>
      <c r="BT293" s="116">
        <v>34836.300000000003</v>
      </c>
      <c r="BU293" s="121">
        <v>100</v>
      </c>
      <c r="BV293" s="122">
        <f t="shared" si="605"/>
        <v>2177.1289999999999</v>
      </c>
      <c r="BW293" s="121">
        <f t="shared" si="534"/>
        <v>34836.300000000003</v>
      </c>
      <c r="BX293" s="120">
        <f t="shared" si="606"/>
        <v>1088565</v>
      </c>
      <c r="BY293" s="121">
        <v>0.354047</v>
      </c>
      <c r="BZ293" s="123">
        <f t="shared" si="607"/>
        <v>385403</v>
      </c>
    </row>
    <row r="294" spans="1:84" ht="20.100000000000001" customHeight="1">
      <c r="A294" s="23">
        <v>288</v>
      </c>
      <c r="B294" s="24">
        <v>82408</v>
      </c>
      <c r="C294" s="25" t="s">
        <v>479</v>
      </c>
      <c r="D294" s="26" t="s">
        <v>480</v>
      </c>
      <c r="E294" s="27">
        <v>1</v>
      </c>
      <c r="F294" s="27">
        <f t="shared" si="586"/>
        <v>3</v>
      </c>
      <c r="G294" s="27">
        <v>1</v>
      </c>
      <c r="H294" s="27">
        <v>2</v>
      </c>
      <c r="I294" s="27"/>
      <c r="J294" s="27">
        <f t="shared" si="587"/>
        <v>0</v>
      </c>
      <c r="K294" s="27"/>
      <c r="L294" s="27"/>
      <c r="M294" s="27"/>
      <c r="N294" s="27">
        <f t="shared" si="588"/>
        <v>0</v>
      </c>
      <c r="O294" s="27"/>
      <c r="P294" s="27"/>
      <c r="Q294" s="27">
        <v>1</v>
      </c>
      <c r="R294" s="27">
        <f t="shared" si="589"/>
        <v>1.5</v>
      </c>
      <c r="S294" s="27">
        <v>1</v>
      </c>
      <c r="T294" s="27">
        <v>1.6</v>
      </c>
      <c r="U294" s="27"/>
      <c r="V294" s="27">
        <f t="shared" si="590"/>
        <v>0</v>
      </c>
      <c r="W294" s="27"/>
      <c r="X294" s="27"/>
      <c r="Y294" s="27">
        <v>1</v>
      </c>
      <c r="Z294" s="27">
        <f t="shared" si="591"/>
        <v>1</v>
      </c>
      <c r="AA294" s="27">
        <v>1</v>
      </c>
      <c r="AB294" s="27">
        <v>0.4</v>
      </c>
      <c r="AC294" s="27"/>
      <c r="AD294" s="27">
        <f t="shared" si="592"/>
        <v>0</v>
      </c>
      <c r="AE294" s="27"/>
      <c r="AF294" s="27"/>
      <c r="AG294" s="27">
        <v>1</v>
      </c>
      <c r="AH294" s="27">
        <f t="shared" si="593"/>
        <v>1</v>
      </c>
      <c r="AI294" s="27">
        <v>1</v>
      </c>
      <c r="AJ294" s="27">
        <v>0.6</v>
      </c>
      <c r="AK294" s="27"/>
      <c r="AL294" s="27">
        <f t="shared" si="594"/>
        <v>0</v>
      </c>
      <c r="AM294" s="27"/>
      <c r="AN294" s="27"/>
      <c r="AO294" s="27"/>
      <c r="AP294" s="27">
        <f t="shared" si="595"/>
        <v>0</v>
      </c>
      <c r="AQ294" s="27"/>
      <c r="AR294" s="27"/>
      <c r="AS294" s="27"/>
      <c r="AT294" s="27">
        <f t="shared" si="596"/>
        <v>0</v>
      </c>
      <c r="AU294" s="27"/>
      <c r="AV294" s="27"/>
      <c r="AW294" s="27"/>
      <c r="AX294" s="27">
        <f t="shared" si="597"/>
        <v>0</v>
      </c>
      <c r="AY294" s="27"/>
      <c r="AZ294" s="27"/>
      <c r="BA294" s="27"/>
      <c r="BB294" s="27">
        <f t="shared" si="598"/>
        <v>0</v>
      </c>
      <c r="BC294" s="27">
        <f t="shared" si="599"/>
        <v>1</v>
      </c>
      <c r="BD294" s="27">
        <f t="shared" si="600"/>
        <v>6.5</v>
      </c>
      <c r="BE294" s="27">
        <f t="shared" si="601"/>
        <v>1</v>
      </c>
      <c r="BF294" s="27">
        <f t="shared" si="602"/>
        <v>4.5999999999999996</v>
      </c>
      <c r="BG294" s="27">
        <v>1190199</v>
      </c>
      <c r="BH294" s="27">
        <v>1572000</v>
      </c>
      <c r="BI294" s="69">
        <f>'[1]расчет (5)'!$I$286</f>
        <v>761258</v>
      </c>
      <c r="BJ294" s="29">
        <v>4.4800000000000004</v>
      </c>
      <c r="BK294" s="29">
        <v>4.5999999999999996</v>
      </c>
      <c r="BL294" s="29">
        <v>4.5999999999999996</v>
      </c>
      <c r="BM294" s="116">
        <v>4.17</v>
      </c>
      <c r="BN294" s="131" t="s">
        <v>49</v>
      </c>
      <c r="BO294" s="127">
        <v>914131.94</v>
      </c>
      <c r="BP294" s="131"/>
      <c r="BQ294" s="128">
        <f t="shared" si="603"/>
        <v>1190199.7858799999</v>
      </c>
      <c r="BR294" s="114">
        <f t="shared" si="604"/>
        <v>0.78587999986484647</v>
      </c>
      <c r="BS294" s="114">
        <f t="shared" si="582"/>
        <v>18268.024380495601</v>
      </c>
      <c r="BT294" s="116">
        <v>34836.300000000003</v>
      </c>
      <c r="BU294" s="121">
        <v>100</v>
      </c>
      <c r="BV294" s="122">
        <f t="shared" si="605"/>
        <v>3537.835</v>
      </c>
      <c r="BW294" s="121">
        <f t="shared" si="534"/>
        <v>34836.300000000003</v>
      </c>
      <c r="BX294" s="120">
        <f t="shared" si="606"/>
        <v>2269657</v>
      </c>
      <c r="BY294" s="121">
        <v>0.354047</v>
      </c>
      <c r="BZ294" s="123">
        <f t="shared" si="607"/>
        <v>803565</v>
      </c>
    </row>
    <row r="295" spans="1:84" ht="20.100000000000001" customHeight="1">
      <c r="A295" s="23">
        <v>289</v>
      </c>
      <c r="B295" s="24">
        <v>82409</v>
      </c>
      <c r="C295" s="25" t="s">
        <v>481</v>
      </c>
      <c r="D295" s="26" t="s">
        <v>482</v>
      </c>
      <c r="E295" s="27"/>
      <c r="F295" s="27">
        <f t="shared" si="586"/>
        <v>0</v>
      </c>
      <c r="G295" s="27"/>
      <c r="H295" s="27"/>
      <c r="I295" s="27"/>
      <c r="J295" s="27">
        <f t="shared" si="587"/>
        <v>0</v>
      </c>
      <c r="K295" s="27"/>
      <c r="L295" s="27"/>
      <c r="M295" s="27"/>
      <c r="N295" s="27">
        <f t="shared" si="588"/>
        <v>0</v>
      </c>
      <c r="O295" s="27"/>
      <c r="P295" s="27"/>
      <c r="Q295" s="27"/>
      <c r="R295" s="27">
        <f t="shared" si="589"/>
        <v>0</v>
      </c>
      <c r="S295" s="27"/>
      <c r="T295" s="27"/>
      <c r="U295" s="27">
        <v>1</v>
      </c>
      <c r="V295" s="27">
        <f t="shared" si="590"/>
        <v>1</v>
      </c>
      <c r="W295" s="27">
        <v>1</v>
      </c>
      <c r="X295" s="27">
        <v>1</v>
      </c>
      <c r="Y295" s="27">
        <v>1</v>
      </c>
      <c r="Z295" s="27">
        <f t="shared" si="591"/>
        <v>1</v>
      </c>
      <c r="AA295" s="27">
        <v>1</v>
      </c>
      <c r="AB295" s="27">
        <v>1.25</v>
      </c>
      <c r="AC295" s="27"/>
      <c r="AD295" s="27">
        <f t="shared" si="592"/>
        <v>0</v>
      </c>
      <c r="AE295" s="27"/>
      <c r="AF295" s="27"/>
      <c r="AG295" s="27">
        <v>1</v>
      </c>
      <c r="AH295" s="27">
        <f t="shared" si="593"/>
        <v>1</v>
      </c>
      <c r="AI295" s="27">
        <v>1</v>
      </c>
      <c r="AJ295" s="27">
        <v>0.75</v>
      </c>
      <c r="AK295" s="27"/>
      <c r="AL295" s="27">
        <f t="shared" si="594"/>
        <v>0</v>
      </c>
      <c r="AM295" s="27"/>
      <c r="AN295" s="27"/>
      <c r="AO295" s="27"/>
      <c r="AP295" s="27">
        <f t="shared" si="595"/>
        <v>0</v>
      </c>
      <c r="AQ295" s="27"/>
      <c r="AR295" s="27"/>
      <c r="AS295" s="27"/>
      <c r="AT295" s="27">
        <f t="shared" si="596"/>
        <v>0</v>
      </c>
      <c r="AU295" s="27"/>
      <c r="AV295" s="27"/>
      <c r="AW295" s="27"/>
      <c r="AX295" s="27">
        <f t="shared" si="597"/>
        <v>0</v>
      </c>
      <c r="AY295" s="27"/>
      <c r="AZ295" s="27"/>
      <c r="BA295" s="27"/>
      <c r="BB295" s="27">
        <f t="shared" si="598"/>
        <v>0</v>
      </c>
      <c r="BC295" s="27">
        <f t="shared" si="599"/>
        <v>1</v>
      </c>
      <c r="BD295" s="27">
        <f t="shared" si="600"/>
        <v>3</v>
      </c>
      <c r="BE295" s="27">
        <f t="shared" si="601"/>
        <v>1</v>
      </c>
      <c r="BF295" s="27">
        <f t="shared" si="602"/>
        <v>3</v>
      </c>
      <c r="BG295" s="27">
        <v>654089</v>
      </c>
      <c r="BH295" s="27">
        <v>654256</v>
      </c>
      <c r="BI295" s="69">
        <f>'[1]расчет (5)'!$I$287</f>
        <v>579218</v>
      </c>
      <c r="BJ295" s="29">
        <v>1.96</v>
      </c>
      <c r="BK295" s="29">
        <v>3</v>
      </c>
      <c r="BL295" s="29">
        <v>3</v>
      </c>
      <c r="BM295" s="116">
        <v>3</v>
      </c>
      <c r="BN295" s="127">
        <v>0.75</v>
      </c>
      <c r="BO295" s="127">
        <v>431985.34</v>
      </c>
      <c r="BP295" s="127">
        <v>68788.81</v>
      </c>
      <c r="BQ295" s="128">
        <f t="shared" si="603"/>
        <v>652007.94330000004</v>
      </c>
      <c r="BR295" s="114">
        <f t="shared" si="604"/>
        <v>-2081.0566999999573</v>
      </c>
      <c r="BS295" s="114">
        <f t="shared" si="582"/>
        <v>11999.592777777778</v>
      </c>
      <c r="BT295" s="116">
        <v>34836.300000000003</v>
      </c>
      <c r="BU295" s="121">
        <v>100</v>
      </c>
      <c r="BV295" s="122">
        <f t="shared" si="605"/>
        <v>1632.847</v>
      </c>
      <c r="BW295" s="121">
        <f t="shared" si="534"/>
        <v>34836.300000000003</v>
      </c>
      <c r="BX295" s="120">
        <f t="shared" si="606"/>
        <v>1632847</v>
      </c>
      <c r="BY295" s="121">
        <v>0.354047</v>
      </c>
      <c r="BZ295" s="123">
        <f t="shared" si="607"/>
        <v>578105</v>
      </c>
    </row>
    <row r="296" spans="1:84" ht="20.100000000000001" customHeight="1">
      <c r="A296" s="23">
        <v>290</v>
      </c>
      <c r="B296" s="24">
        <v>82410</v>
      </c>
      <c r="C296" s="25" t="s">
        <v>483</v>
      </c>
      <c r="D296" s="26" t="s">
        <v>214</v>
      </c>
      <c r="E296" s="27"/>
      <c r="F296" s="27">
        <f t="shared" si="586"/>
        <v>0</v>
      </c>
      <c r="G296" s="27"/>
      <c r="H296" s="27"/>
      <c r="I296" s="27"/>
      <c r="J296" s="27">
        <f t="shared" si="587"/>
        <v>0</v>
      </c>
      <c r="K296" s="27"/>
      <c r="L296" s="27"/>
      <c r="M296" s="27">
        <v>3</v>
      </c>
      <c r="N296" s="27">
        <f t="shared" si="588"/>
        <v>6</v>
      </c>
      <c r="O296" s="27">
        <v>3</v>
      </c>
      <c r="P296" s="27">
        <v>4.5</v>
      </c>
      <c r="Q296" s="27"/>
      <c r="R296" s="27">
        <f t="shared" si="589"/>
        <v>0</v>
      </c>
      <c r="S296" s="27"/>
      <c r="T296" s="27"/>
      <c r="U296" s="27"/>
      <c r="V296" s="27">
        <f t="shared" si="590"/>
        <v>0</v>
      </c>
      <c r="W296" s="27"/>
      <c r="X296" s="27"/>
      <c r="Y296" s="27"/>
      <c r="Z296" s="27">
        <f t="shared" si="591"/>
        <v>0</v>
      </c>
      <c r="AA296" s="27"/>
      <c r="AB296" s="27"/>
      <c r="AC296" s="27"/>
      <c r="AD296" s="27">
        <f t="shared" si="592"/>
        <v>0</v>
      </c>
      <c r="AE296" s="27"/>
      <c r="AF296" s="27"/>
      <c r="AG296" s="27"/>
      <c r="AH296" s="27">
        <f t="shared" si="593"/>
        <v>0</v>
      </c>
      <c r="AI296" s="27"/>
      <c r="AJ296" s="27"/>
      <c r="AK296" s="27"/>
      <c r="AL296" s="27">
        <f t="shared" si="594"/>
        <v>0</v>
      </c>
      <c r="AM296" s="27"/>
      <c r="AN296" s="27"/>
      <c r="AO296" s="27"/>
      <c r="AP296" s="27">
        <f t="shared" si="595"/>
        <v>0</v>
      </c>
      <c r="AQ296" s="27"/>
      <c r="AR296" s="27"/>
      <c r="AS296" s="27"/>
      <c r="AT296" s="27">
        <f t="shared" si="596"/>
        <v>0</v>
      </c>
      <c r="AU296" s="27"/>
      <c r="AV296" s="27"/>
      <c r="AW296" s="27"/>
      <c r="AX296" s="27">
        <f t="shared" si="597"/>
        <v>0</v>
      </c>
      <c r="AY296" s="27"/>
      <c r="AZ296" s="27"/>
      <c r="BA296" s="27"/>
      <c r="BB296" s="27">
        <f t="shared" si="598"/>
        <v>0</v>
      </c>
      <c r="BC296" s="27">
        <f t="shared" si="599"/>
        <v>3</v>
      </c>
      <c r="BD296" s="27">
        <f t="shared" si="600"/>
        <v>6</v>
      </c>
      <c r="BE296" s="27">
        <f t="shared" si="601"/>
        <v>3</v>
      </c>
      <c r="BF296" s="27">
        <f t="shared" si="602"/>
        <v>4.5</v>
      </c>
      <c r="BG296" s="27">
        <v>1103679</v>
      </c>
      <c r="BH296" s="27">
        <v>1130966</v>
      </c>
      <c r="BI296" s="69">
        <f>'[1]расчет (5)'!$I$288</f>
        <v>752983</v>
      </c>
      <c r="BJ296" s="29">
        <v>4.55</v>
      </c>
      <c r="BK296" s="29" t="s">
        <v>484</v>
      </c>
      <c r="BL296" s="29">
        <v>4.55</v>
      </c>
      <c r="BM296" s="116">
        <v>4.2</v>
      </c>
      <c r="BN296" s="127">
        <v>0.2</v>
      </c>
      <c r="BO296" s="127">
        <v>806896.4</v>
      </c>
      <c r="BP296" s="127">
        <v>40536</v>
      </c>
      <c r="BQ296" s="128">
        <f t="shared" si="603"/>
        <v>1103356.9848</v>
      </c>
      <c r="BR296" s="114">
        <f t="shared" si="604"/>
        <v>-322.01520000002347</v>
      </c>
      <c r="BS296" s="114">
        <f t="shared" si="582"/>
        <v>16009.849206349207</v>
      </c>
      <c r="BT296" s="116">
        <v>34836.300000000003</v>
      </c>
      <c r="BU296" s="121">
        <v>100</v>
      </c>
      <c r="BV296" s="122">
        <f t="shared" si="605"/>
        <v>3265.694</v>
      </c>
      <c r="BW296" s="121">
        <f t="shared" si="534"/>
        <v>34836.300000000003</v>
      </c>
      <c r="BX296" s="120">
        <f t="shared" si="606"/>
        <v>2285986</v>
      </c>
      <c r="BY296" s="121">
        <v>0.354047</v>
      </c>
      <c r="BZ296" s="123">
        <f t="shared" si="607"/>
        <v>809346</v>
      </c>
    </row>
    <row r="297" spans="1:84" s="22" customFormat="1" ht="20.100000000000001" customHeight="1">
      <c r="A297" s="16"/>
      <c r="B297" s="17"/>
      <c r="C297" s="32" t="s">
        <v>485</v>
      </c>
      <c r="D297" s="33" t="s">
        <v>486</v>
      </c>
      <c r="E297" s="20">
        <f t="shared" ref="E297:AJ297" si="608">SUM(E299:E308)</f>
        <v>0</v>
      </c>
      <c r="F297" s="20">
        <f t="shared" si="608"/>
        <v>0</v>
      </c>
      <c r="G297" s="20">
        <f t="shared" si="608"/>
        <v>0</v>
      </c>
      <c r="H297" s="20">
        <f t="shared" si="608"/>
        <v>0</v>
      </c>
      <c r="I297" s="20">
        <f t="shared" si="608"/>
        <v>0</v>
      </c>
      <c r="J297" s="20">
        <f t="shared" si="608"/>
        <v>0</v>
      </c>
      <c r="K297" s="20">
        <f t="shared" si="608"/>
        <v>0</v>
      </c>
      <c r="L297" s="20">
        <f t="shared" si="608"/>
        <v>0</v>
      </c>
      <c r="M297" s="20">
        <f t="shared" si="608"/>
        <v>15</v>
      </c>
      <c r="N297" s="20">
        <f t="shared" si="608"/>
        <v>30</v>
      </c>
      <c r="O297" s="20">
        <f t="shared" si="608"/>
        <v>14</v>
      </c>
      <c r="P297" s="20">
        <f t="shared" si="608"/>
        <v>20.350000000000001</v>
      </c>
      <c r="Q297" s="20">
        <f t="shared" si="608"/>
        <v>1</v>
      </c>
      <c r="R297" s="20">
        <f t="shared" si="608"/>
        <v>1.5</v>
      </c>
      <c r="S297" s="20">
        <f t="shared" si="608"/>
        <v>1</v>
      </c>
      <c r="T297" s="20">
        <f t="shared" si="608"/>
        <v>0.5</v>
      </c>
      <c r="U297" s="20">
        <f t="shared" si="608"/>
        <v>3</v>
      </c>
      <c r="V297" s="20">
        <f t="shared" si="608"/>
        <v>3</v>
      </c>
      <c r="W297" s="20">
        <f t="shared" si="608"/>
        <v>4</v>
      </c>
      <c r="X297" s="20">
        <f t="shared" si="608"/>
        <v>2.4</v>
      </c>
      <c r="Y297" s="20">
        <f t="shared" si="608"/>
        <v>3</v>
      </c>
      <c r="Z297" s="20">
        <f t="shared" si="608"/>
        <v>3</v>
      </c>
      <c r="AA297" s="20">
        <f t="shared" si="608"/>
        <v>3</v>
      </c>
      <c r="AB297" s="20">
        <f t="shared" si="608"/>
        <v>0.5</v>
      </c>
      <c r="AC297" s="20">
        <f t="shared" si="608"/>
        <v>0</v>
      </c>
      <c r="AD297" s="20">
        <f t="shared" si="608"/>
        <v>0</v>
      </c>
      <c r="AE297" s="20">
        <f t="shared" si="608"/>
        <v>0</v>
      </c>
      <c r="AF297" s="20">
        <f t="shared" si="608"/>
        <v>0</v>
      </c>
      <c r="AG297" s="20">
        <f t="shared" si="608"/>
        <v>0</v>
      </c>
      <c r="AH297" s="20">
        <f t="shared" si="608"/>
        <v>0</v>
      </c>
      <c r="AI297" s="20">
        <f t="shared" si="608"/>
        <v>0</v>
      </c>
      <c r="AJ297" s="20">
        <f t="shared" si="608"/>
        <v>0</v>
      </c>
      <c r="AK297" s="20">
        <f t="shared" ref="AK297:BR297" si="609">SUM(AK299:AK308)</f>
        <v>0</v>
      </c>
      <c r="AL297" s="20">
        <f t="shared" si="609"/>
        <v>0</v>
      </c>
      <c r="AM297" s="20">
        <f t="shared" si="609"/>
        <v>0</v>
      </c>
      <c r="AN297" s="20">
        <f t="shared" si="609"/>
        <v>0</v>
      </c>
      <c r="AO297" s="20">
        <f t="shared" si="609"/>
        <v>0</v>
      </c>
      <c r="AP297" s="20">
        <f t="shared" si="609"/>
        <v>0</v>
      </c>
      <c r="AQ297" s="20">
        <f t="shared" si="609"/>
        <v>0</v>
      </c>
      <c r="AR297" s="20">
        <f t="shared" si="609"/>
        <v>0</v>
      </c>
      <c r="AS297" s="20">
        <f t="shared" si="609"/>
        <v>1</v>
      </c>
      <c r="AT297" s="20">
        <f t="shared" si="609"/>
        <v>1</v>
      </c>
      <c r="AU297" s="20">
        <f t="shared" si="609"/>
        <v>0</v>
      </c>
      <c r="AV297" s="20">
        <f t="shared" si="609"/>
        <v>0</v>
      </c>
      <c r="AW297" s="20">
        <f t="shared" si="609"/>
        <v>0</v>
      </c>
      <c r="AX297" s="20">
        <f t="shared" si="609"/>
        <v>0</v>
      </c>
      <c r="AY297" s="20">
        <f t="shared" si="609"/>
        <v>0</v>
      </c>
      <c r="AZ297" s="20">
        <f t="shared" si="609"/>
        <v>0</v>
      </c>
      <c r="BA297" s="20">
        <f t="shared" si="609"/>
        <v>0</v>
      </c>
      <c r="BB297" s="20">
        <f t="shared" si="609"/>
        <v>0</v>
      </c>
      <c r="BC297" s="20">
        <f t="shared" si="609"/>
        <v>18</v>
      </c>
      <c r="BD297" s="20">
        <f t="shared" si="609"/>
        <v>38.5</v>
      </c>
      <c r="BE297" s="20">
        <f t="shared" si="609"/>
        <v>18</v>
      </c>
      <c r="BF297" s="20">
        <f t="shared" si="609"/>
        <v>23.75</v>
      </c>
      <c r="BG297" s="20">
        <f t="shared" si="609"/>
        <v>5688068.46</v>
      </c>
      <c r="BH297" s="20">
        <f t="shared" si="609"/>
        <v>4149200</v>
      </c>
      <c r="BI297" s="20">
        <f t="shared" si="609"/>
        <v>3442210</v>
      </c>
      <c r="BJ297" s="20">
        <f t="shared" si="609"/>
        <v>18.100000000000001</v>
      </c>
      <c r="BK297" s="20">
        <f t="shared" si="609"/>
        <v>19</v>
      </c>
      <c r="BL297" s="21">
        <f t="shared" si="609"/>
        <v>19</v>
      </c>
      <c r="BM297" s="113">
        <f t="shared" si="609"/>
        <v>15.3</v>
      </c>
      <c r="BN297" s="113">
        <f t="shared" si="609"/>
        <v>2.8</v>
      </c>
      <c r="BO297" s="113">
        <f t="shared" si="609"/>
        <v>4128873.8200000003</v>
      </c>
      <c r="BP297" s="113">
        <f t="shared" si="609"/>
        <v>448877.14</v>
      </c>
      <c r="BQ297" s="113">
        <f t="shared" si="609"/>
        <v>5960231.7499200003</v>
      </c>
      <c r="BR297" s="113">
        <f t="shared" si="609"/>
        <v>272163.28992000007</v>
      </c>
      <c r="BS297" s="114">
        <f t="shared" si="582"/>
        <v>22488.419498910676</v>
      </c>
      <c r="BT297" s="138">
        <v>34836.300000000003</v>
      </c>
      <c r="BU297" s="113">
        <v>100</v>
      </c>
      <c r="BV297" s="113">
        <f>SUM(BV299:BV308)</f>
        <v>20954.871000000003</v>
      </c>
      <c r="BW297" s="113">
        <f t="shared" si="534"/>
        <v>34836.300000000003</v>
      </c>
      <c r="BX297" s="138">
        <f>SUM(BX299:BX308)</f>
        <v>8327520</v>
      </c>
      <c r="BY297" s="121">
        <v>0.354047</v>
      </c>
      <c r="BZ297" s="115">
        <f>BZ299+BZ300+BZ301+BZ302+BZ303+BZ304+BZ305+BZ306+BZ307+BZ308</f>
        <v>2948331</v>
      </c>
      <c r="CA297" s="103"/>
      <c r="CB297" s="103"/>
      <c r="CC297" s="103"/>
      <c r="CD297" s="103"/>
      <c r="CE297" s="103"/>
      <c r="CF297" s="103"/>
    </row>
    <row r="298" spans="1:84" s="22" customFormat="1" ht="0.75" hidden="1" customHeight="1">
      <c r="A298" s="16"/>
      <c r="B298" s="17"/>
      <c r="C298" s="47" t="s">
        <v>487</v>
      </c>
      <c r="D298" s="26" t="s">
        <v>487</v>
      </c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  <c r="AC298" s="20"/>
      <c r="AD298" s="20"/>
      <c r="AE298" s="20"/>
      <c r="AF298" s="20"/>
      <c r="AG298" s="20"/>
      <c r="AH298" s="20"/>
      <c r="AI298" s="20"/>
      <c r="AJ298" s="20"/>
      <c r="AK298" s="20"/>
      <c r="AL298" s="20"/>
      <c r="AM298" s="20"/>
      <c r="AN298" s="20"/>
      <c r="AO298" s="20"/>
      <c r="AP298" s="20"/>
      <c r="AQ298" s="20"/>
      <c r="AR298" s="20"/>
      <c r="AS298" s="20"/>
      <c r="AT298" s="20"/>
      <c r="AU298" s="20"/>
      <c r="AV298" s="20"/>
      <c r="AW298" s="20"/>
      <c r="AX298" s="20"/>
      <c r="AY298" s="20"/>
      <c r="AZ298" s="20"/>
      <c r="BA298" s="20"/>
      <c r="BB298" s="20"/>
      <c r="BC298" s="20"/>
      <c r="BD298" s="20"/>
      <c r="BE298" s="20"/>
      <c r="BF298" s="20"/>
      <c r="BG298" s="20"/>
      <c r="BH298" s="20"/>
      <c r="BI298" s="20"/>
      <c r="BJ298" s="37"/>
      <c r="BK298" s="37"/>
      <c r="BL298" s="31"/>
      <c r="BM298" s="125"/>
      <c r="BN298" s="127"/>
      <c r="BO298" s="127"/>
      <c r="BP298" s="127"/>
      <c r="BQ298" s="128">
        <f t="shared" ref="BQ298:BQ308" si="610">(BO298+BP298)*1.302</f>
        <v>0</v>
      </c>
      <c r="BR298" s="114">
        <f t="shared" ref="BR298:BR308" si="611">(BO298+BP298)*1.302-BG298</f>
        <v>0</v>
      </c>
      <c r="BS298" s="114" t="e">
        <f t="shared" si="582"/>
        <v>#DIV/0!</v>
      </c>
      <c r="BT298" s="138">
        <v>34836.300000000003</v>
      </c>
      <c r="BU298" s="113">
        <v>100</v>
      </c>
      <c r="BV298" s="129">
        <f t="shared" ref="BV298:BV308" si="612">ROUND((BD298*BT298*BU298/100*12)*1.302/1000,3)</f>
        <v>0</v>
      </c>
      <c r="BW298" s="113">
        <f t="shared" si="534"/>
        <v>34836.300000000003</v>
      </c>
      <c r="BX298" s="138"/>
      <c r="BY298" s="121">
        <v>0.354047</v>
      </c>
      <c r="BZ298" s="115"/>
      <c r="CA298" s="103"/>
      <c r="CB298" s="103"/>
      <c r="CC298" s="103"/>
      <c r="CD298" s="103"/>
      <c r="CE298" s="103"/>
      <c r="CF298" s="103"/>
    </row>
    <row r="299" spans="1:84" ht="20.100000000000001" customHeight="1">
      <c r="A299" s="23">
        <v>292</v>
      </c>
      <c r="B299" s="24">
        <v>82503</v>
      </c>
      <c r="C299" s="97" t="s">
        <v>488</v>
      </c>
      <c r="D299" s="98" t="s">
        <v>489</v>
      </c>
      <c r="E299" s="99"/>
      <c r="F299" s="99">
        <f t="shared" ref="F299:F308" si="613">E299*3</f>
        <v>0</v>
      </c>
      <c r="G299" s="99"/>
      <c r="H299" s="99"/>
      <c r="I299" s="99"/>
      <c r="J299" s="99">
        <f t="shared" ref="J299:J308" si="614">I299*3</f>
        <v>0</v>
      </c>
      <c r="K299" s="99"/>
      <c r="L299" s="99"/>
      <c r="M299" s="99">
        <v>3</v>
      </c>
      <c r="N299" s="99">
        <f t="shared" ref="N299:N308" si="615">M299*2</f>
        <v>6</v>
      </c>
      <c r="O299" s="99">
        <v>3</v>
      </c>
      <c r="P299" s="99">
        <v>3.25</v>
      </c>
      <c r="Q299" s="99">
        <v>1</v>
      </c>
      <c r="R299" s="99">
        <f t="shared" ref="R299:R308" si="616">Q299*1.5</f>
        <v>1.5</v>
      </c>
      <c r="S299" s="99">
        <v>1</v>
      </c>
      <c r="T299" s="99">
        <v>0.5</v>
      </c>
      <c r="U299" s="99"/>
      <c r="V299" s="99">
        <f t="shared" ref="V299:V308" si="617">U299*1</f>
        <v>0</v>
      </c>
      <c r="W299" s="99"/>
      <c r="X299" s="99"/>
      <c r="Y299" s="99">
        <v>2</v>
      </c>
      <c r="Z299" s="99">
        <f t="shared" ref="Z299:Z308" si="618">Y299*1</f>
        <v>2</v>
      </c>
      <c r="AA299" s="99">
        <v>2</v>
      </c>
      <c r="AB299" s="99">
        <v>0.5</v>
      </c>
      <c r="AC299" s="99"/>
      <c r="AD299" s="99">
        <f t="shared" ref="AD299:AD308" si="619">AC299*1</f>
        <v>0</v>
      </c>
      <c r="AE299" s="99"/>
      <c r="AF299" s="99"/>
      <c r="AG299" s="99"/>
      <c r="AH299" s="99">
        <f t="shared" ref="AH299:AH308" si="620">AG299*1</f>
        <v>0</v>
      </c>
      <c r="AI299" s="99"/>
      <c r="AJ299" s="99"/>
      <c r="AK299" s="99"/>
      <c r="AL299" s="99">
        <f t="shared" ref="AL299:AL308" si="621">AK299*1</f>
        <v>0</v>
      </c>
      <c r="AM299" s="99"/>
      <c r="AN299" s="99"/>
      <c r="AO299" s="99"/>
      <c r="AP299" s="99">
        <f t="shared" ref="AP299:AP308" si="622">AO299*1</f>
        <v>0</v>
      </c>
      <c r="AQ299" s="99"/>
      <c r="AR299" s="99"/>
      <c r="AS299" s="99">
        <v>1</v>
      </c>
      <c r="AT299" s="99">
        <f t="shared" ref="AT299:AT308" si="623">AS299*1</f>
        <v>1</v>
      </c>
      <c r="AU299" s="99"/>
      <c r="AV299" s="99"/>
      <c r="AW299" s="99"/>
      <c r="AX299" s="99">
        <f t="shared" ref="AX299:AX308" si="624">AW299*1</f>
        <v>0</v>
      </c>
      <c r="AY299" s="99"/>
      <c r="AZ299" s="99"/>
      <c r="BA299" s="99"/>
      <c r="BB299" s="99">
        <f t="shared" ref="BB299:BB308" si="625">BA299*0.75</f>
        <v>0</v>
      </c>
      <c r="BC299" s="99">
        <f t="shared" ref="BC299:BC308" si="626">E299+I299+M299+U299+AC299+AK299+AW299</f>
        <v>3</v>
      </c>
      <c r="BD299" s="99">
        <f t="shared" ref="BD299:BD308" si="627">F299+J299+N299+R299+V299+Z299+AD299+AH299+AL299+AP299+AT299+AX299+BB299</f>
        <v>10.5</v>
      </c>
      <c r="BE299" s="99">
        <f t="shared" ref="BE299:BE308" si="628">G299+K299+O299+W299+AE299+AM299+AY299</f>
        <v>3</v>
      </c>
      <c r="BF299" s="99">
        <f t="shared" ref="BF299:BF308" si="629">H299+L299+P299+T299+X299+AB299+AF299+AJ299+AN299+AR299+AV299+AZ299</f>
        <v>4.25</v>
      </c>
      <c r="BG299" s="99">
        <v>957638.99</v>
      </c>
      <c r="BH299" s="99">
        <v>787900</v>
      </c>
      <c r="BI299" s="99">
        <v>744709</v>
      </c>
      <c r="BJ299" s="100">
        <v>3.5</v>
      </c>
      <c r="BK299" s="100">
        <v>4</v>
      </c>
      <c r="BL299" s="100">
        <v>4</v>
      </c>
      <c r="BM299" s="147">
        <v>3.3</v>
      </c>
      <c r="BN299" s="131" t="s">
        <v>49</v>
      </c>
      <c r="BO299" s="127">
        <v>878600</v>
      </c>
      <c r="BP299" s="139"/>
      <c r="BQ299" s="128">
        <f t="shared" si="610"/>
        <v>1143937.2</v>
      </c>
      <c r="BR299" s="114">
        <f t="shared" si="611"/>
        <v>186298.20999999996</v>
      </c>
      <c r="BS299" s="114">
        <f t="shared" si="582"/>
        <v>22186.868686868689</v>
      </c>
      <c r="BT299" s="116">
        <v>34836.300000000003</v>
      </c>
      <c r="BU299" s="121">
        <v>100</v>
      </c>
      <c r="BV299" s="122">
        <f t="shared" si="612"/>
        <v>5714.9650000000001</v>
      </c>
      <c r="BW299" s="121">
        <f t="shared" si="534"/>
        <v>34836.300000000003</v>
      </c>
      <c r="BX299" s="120">
        <f t="shared" ref="BX299:BX308" si="630">ROUND((BM299*BT299*BU299/100*12)*1.302,0)</f>
        <v>1796132</v>
      </c>
      <c r="BY299" s="121">
        <v>0.354047</v>
      </c>
      <c r="BZ299" s="123">
        <f t="shared" ref="BZ299:BZ308" si="631">ROUND(BX299*BY299,0)</f>
        <v>635915</v>
      </c>
    </row>
    <row r="300" spans="1:84" ht="20.100000000000001" customHeight="1">
      <c r="A300" s="23">
        <v>293</v>
      </c>
      <c r="B300" s="24">
        <v>82504</v>
      </c>
      <c r="C300" s="97" t="s">
        <v>490</v>
      </c>
      <c r="D300" s="98" t="s">
        <v>491</v>
      </c>
      <c r="E300" s="99"/>
      <c r="F300" s="99">
        <f t="shared" si="613"/>
        <v>0</v>
      </c>
      <c r="G300" s="99"/>
      <c r="H300" s="99"/>
      <c r="I300" s="99"/>
      <c r="J300" s="99">
        <f t="shared" si="614"/>
        <v>0</v>
      </c>
      <c r="K300" s="99"/>
      <c r="L300" s="99"/>
      <c r="M300" s="99">
        <v>1</v>
      </c>
      <c r="N300" s="99">
        <f t="shared" si="615"/>
        <v>2</v>
      </c>
      <c r="O300" s="99">
        <v>1</v>
      </c>
      <c r="P300" s="99">
        <v>1.5</v>
      </c>
      <c r="Q300" s="99"/>
      <c r="R300" s="99">
        <f t="shared" si="616"/>
        <v>0</v>
      </c>
      <c r="S300" s="99"/>
      <c r="T300" s="99"/>
      <c r="U300" s="99"/>
      <c r="V300" s="99">
        <f t="shared" si="617"/>
        <v>0</v>
      </c>
      <c r="W300" s="99"/>
      <c r="X300" s="99"/>
      <c r="Y300" s="99"/>
      <c r="Z300" s="99">
        <f t="shared" si="618"/>
        <v>0</v>
      </c>
      <c r="AA300" s="99"/>
      <c r="AB300" s="99"/>
      <c r="AC300" s="99"/>
      <c r="AD300" s="99">
        <f t="shared" si="619"/>
        <v>0</v>
      </c>
      <c r="AE300" s="99"/>
      <c r="AF300" s="99"/>
      <c r="AG300" s="99"/>
      <c r="AH300" s="99">
        <f t="shared" si="620"/>
        <v>0</v>
      </c>
      <c r="AI300" s="99"/>
      <c r="AJ300" s="99"/>
      <c r="AK300" s="99"/>
      <c r="AL300" s="99">
        <f t="shared" si="621"/>
        <v>0</v>
      </c>
      <c r="AM300" s="99"/>
      <c r="AN300" s="99"/>
      <c r="AO300" s="99"/>
      <c r="AP300" s="99">
        <f t="shared" si="622"/>
        <v>0</v>
      </c>
      <c r="AQ300" s="99"/>
      <c r="AR300" s="99"/>
      <c r="AS300" s="99"/>
      <c r="AT300" s="99">
        <f t="shared" si="623"/>
        <v>0</v>
      </c>
      <c r="AU300" s="99"/>
      <c r="AV300" s="99"/>
      <c r="AW300" s="99"/>
      <c r="AX300" s="99">
        <f t="shared" si="624"/>
        <v>0</v>
      </c>
      <c r="AY300" s="99"/>
      <c r="AZ300" s="99"/>
      <c r="BA300" s="99"/>
      <c r="BB300" s="99">
        <f t="shared" si="625"/>
        <v>0</v>
      </c>
      <c r="BC300" s="99">
        <f t="shared" si="626"/>
        <v>1</v>
      </c>
      <c r="BD300" s="99">
        <f t="shared" si="627"/>
        <v>2</v>
      </c>
      <c r="BE300" s="99">
        <f t="shared" si="628"/>
        <v>1</v>
      </c>
      <c r="BF300" s="99">
        <f t="shared" si="629"/>
        <v>1.5</v>
      </c>
      <c r="BG300" s="99">
        <v>402381.88</v>
      </c>
      <c r="BH300" s="99">
        <v>170500</v>
      </c>
      <c r="BI300" s="99">
        <v>248236</v>
      </c>
      <c r="BJ300" s="100">
        <v>1.5</v>
      </c>
      <c r="BK300" s="100">
        <v>1.5</v>
      </c>
      <c r="BL300" s="100">
        <v>1.5</v>
      </c>
      <c r="BM300" s="147">
        <v>0.8</v>
      </c>
      <c r="BN300" s="131" t="s">
        <v>49</v>
      </c>
      <c r="BO300" s="127">
        <v>281765.83</v>
      </c>
      <c r="BP300" s="139"/>
      <c r="BQ300" s="128">
        <f t="shared" si="610"/>
        <v>366859.11066000001</v>
      </c>
      <c r="BR300" s="114">
        <f t="shared" si="611"/>
        <v>-35522.769339999999</v>
      </c>
      <c r="BS300" s="114">
        <f t="shared" si="582"/>
        <v>29350.607291666664</v>
      </c>
      <c r="BT300" s="116">
        <v>34836.300000000003</v>
      </c>
      <c r="BU300" s="121">
        <v>100</v>
      </c>
      <c r="BV300" s="122">
        <f t="shared" si="612"/>
        <v>1088.5650000000001</v>
      </c>
      <c r="BW300" s="121">
        <f t="shared" si="534"/>
        <v>34836.300000000003</v>
      </c>
      <c r="BX300" s="120">
        <f t="shared" si="630"/>
        <v>435426</v>
      </c>
      <c r="BY300" s="121">
        <v>0.354047</v>
      </c>
      <c r="BZ300" s="123">
        <f t="shared" si="631"/>
        <v>154161</v>
      </c>
    </row>
    <row r="301" spans="1:84" ht="20.100000000000001" customHeight="1">
      <c r="A301" s="23">
        <v>294</v>
      </c>
      <c r="B301" s="24">
        <v>82505</v>
      </c>
      <c r="C301" s="97" t="s">
        <v>492</v>
      </c>
      <c r="D301" s="98" t="s">
        <v>493</v>
      </c>
      <c r="E301" s="99"/>
      <c r="F301" s="99">
        <f t="shared" si="613"/>
        <v>0</v>
      </c>
      <c r="G301" s="99"/>
      <c r="H301" s="99"/>
      <c r="I301" s="99"/>
      <c r="J301" s="99">
        <f t="shared" si="614"/>
        <v>0</v>
      </c>
      <c r="K301" s="99"/>
      <c r="L301" s="99"/>
      <c r="M301" s="99">
        <v>1</v>
      </c>
      <c r="N301" s="99">
        <f t="shared" si="615"/>
        <v>2</v>
      </c>
      <c r="O301" s="99">
        <v>1</v>
      </c>
      <c r="P301" s="99">
        <v>2</v>
      </c>
      <c r="Q301" s="99"/>
      <c r="R301" s="99">
        <f t="shared" si="616"/>
        <v>0</v>
      </c>
      <c r="S301" s="99"/>
      <c r="T301" s="99"/>
      <c r="U301" s="99"/>
      <c r="V301" s="99">
        <f t="shared" si="617"/>
        <v>0</v>
      </c>
      <c r="W301" s="99"/>
      <c r="X301" s="99"/>
      <c r="Y301" s="99"/>
      <c r="Z301" s="99">
        <f t="shared" si="618"/>
        <v>0</v>
      </c>
      <c r="AA301" s="99"/>
      <c r="AB301" s="99"/>
      <c r="AC301" s="99"/>
      <c r="AD301" s="99">
        <f t="shared" si="619"/>
        <v>0</v>
      </c>
      <c r="AE301" s="99"/>
      <c r="AF301" s="99"/>
      <c r="AG301" s="99"/>
      <c r="AH301" s="99">
        <f t="shared" si="620"/>
        <v>0</v>
      </c>
      <c r="AI301" s="99"/>
      <c r="AJ301" s="99"/>
      <c r="AK301" s="99"/>
      <c r="AL301" s="99">
        <f t="shared" si="621"/>
        <v>0</v>
      </c>
      <c r="AM301" s="99"/>
      <c r="AN301" s="99"/>
      <c r="AO301" s="99"/>
      <c r="AP301" s="99">
        <f t="shared" si="622"/>
        <v>0</v>
      </c>
      <c r="AQ301" s="99"/>
      <c r="AR301" s="99"/>
      <c r="AS301" s="99"/>
      <c r="AT301" s="99">
        <f t="shared" si="623"/>
        <v>0</v>
      </c>
      <c r="AU301" s="99"/>
      <c r="AV301" s="99"/>
      <c r="AW301" s="99"/>
      <c r="AX301" s="99">
        <f t="shared" si="624"/>
        <v>0</v>
      </c>
      <c r="AY301" s="99"/>
      <c r="AZ301" s="99"/>
      <c r="BA301" s="99"/>
      <c r="BB301" s="99">
        <f t="shared" si="625"/>
        <v>0</v>
      </c>
      <c r="BC301" s="99">
        <f t="shared" si="626"/>
        <v>1</v>
      </c>
      <c r="BD301" s="99">
        <f t="shared" si="627"/>
        <v>2</v>
      </c>
      <c r="BE301" s="99">
        <f t="shared" si="628"/>
        <v>1</v>
      </c>
      <c r="BF301" s="99">
        <f t="shared" si="629"/>
        <v>2</v>
      </c>
      <c r="BG301" s="99">
        <v>442398.63</v>
      </c>
      <c r="BH301" s="99">
        <v>250000</v>
      </c>
      <c r="BI301" s="99">
        <v>364080</v>
      </c>
      <c r="BJ301" s="100">
        <v>1.4</v>
      </c>
      <c r="BK301" s="100">
        <v>2.2000000000000002</v>
      </c>
      <c r="BL301" s="100">
        <v>2.2000000000000002</v>
      </c>
      <c r="BM301" s="147">
        <v>0.9</v>
      </c>
      <c r="BN301" s="131" t="s">
        <v>49</v>
      </c>
      <c r="BO301" s="127">
        <v>331120.53000000003</v>
      </c>
      <c r="BP301" s="139"/>
      <c r="BQ301" s="128">
        <f t="shared" si="610"/>
        <v>431118.93006000004</v>
      </c>
      <c r="BR301" s="114">
        <f t="shared" si="611"/>
        <v>-11279.699939999962</v>
      </c>
      <c r="BS301" s="114">
        <f t="shared" si="582"/>
        <v>30659.308333333334</v>
      </c>
      <c r="BT301" s="116">
        <v>34836.300000000003</v>
      </c>
      <c r="BU301" s="121">
        <v>100</v>
      </c>
      <c r="BV301" s="122">
        <f t="shared" si="612"/>
        <v>1088.5650000000001</v>
      </c>
      <c r="BW301" s="121">
        <f t="shared" si="534"/>
        <v>34836.300000000003</v>
      </c>
      <c r="BX301" s="120">
        <f t="shared" si="630"/>
        <v>489854</v>
      </c>
      <c r="BY301" s="121">
        <v>0.354047</v>
      </c>
      <c r="BZ301" s="123">
        <f t="shared" si="631"/>
        <v>173431</v>
      </c>
    </row>
    <row r="302" spans="1:84" ht="20.100000000000001" customHeight="1">
      <c r="A302" s="23">
        <v>295</v>
      </c>
      <c r="B302" s="24">
        <v>82506</v>
      </c>
      <c r="C302" s="97" t="s">
        <v>494</v>
      </c>
      <c r="D302" s="98" t="s">
        <v>495</v>
      </c>
      <c r="E302" s="99"/>
      <c r="F302" s="99">
        <f t="shared" si="613"/>
        <v>0</v>
      </c>
      <c r="G302" s="99"/>
      <c r="H302" s="99"/>
      <c r="I302" s="99"/>
      <c r="J302" s="99">
        <f t="shared" si="614"/>
        <v>0</v>
      </c>
      <c r="K302" s="99"/>
      <c r="L302" s="99"/>
      <c r="M302" s="99">
        <v>1</v>
      </c>
      <c r="N302" s="99">
        <f t="shared" si="615"/>
        <v>2</v>
      </c>
      <c r="O302" s="99">
        <v>1</v>
      </c>
      <c r="P302" s="99">
        <v>3</v>
      </c>
      <c r="Q302" s="99"/>
      <c r="R302" s="99">
        <f t="shared" si="616"/>
        <v>0</v>
      </c>
      <c r="S302" s="99"/>
      <c r="T302" s="99"/>
      <c r="U302" s="99">
        <v>1</v>
      </c>
      <c r="V302" s="99">
        <f t="shared" si="617"/>
        <v>1</v>
      </c>
      <c r="W302" s="99">
        <v>1</v>
      </c>
      <c r="X302" s="99">
        <v>0.5</v>
      </c>
      <c r="Y302" s="99"/>
      <c r="Z302" s="99">
        <f t="shared" si="618"/>
        <v>0</v>
      </c>
      <c r="AA302" s="99"/>
      <c r="AB302" s="99"/>
      <c r="AC302" s="99"/>
      <c r="AD302" s="99">
        <f t="shared" si="619"/>
        <v>0</v>
      </c>
      <c r="AE302" s="99"/>
      <c r="AF302" s="99"/>
      <c r="AG302" s="99"/>
      <c r="AH302" s="99">
        <f t="shared" si="620"/>
        <v>0</v>
      </c>
      <c r="AI302" s="99"/>
      <c r="AJ302" s="99"/>
      <c r="AK302" s="99"/>
      <c r="AL302" s="99">
        <f t="shared" si="621"/>
        <v>0</v>
      </c>
      <c r="AM302" s="99"/>
      <c r="AN302" s="99"/>
      <c r="AO302" s="99"/>
      <c r="AP302" s="99">
        <f t="shared" si="622"/>
        <v>0</v>
      </c>
      <c r="AQ302" s="99"/>
      <c r="AR302" s="99"/>
      <c r="AS302" s="99"/>
      <c r="AT302" s="99">
        <f t="shared" si="623"/>
        <v>0</v>
      </c>
      <c r="AU302" s="99"/>
      <c r="AV302" s="99"/>
      <c r="AW302" s="99"/>
      <c r="AX302" s="99">
        <f t="shared" si="624"/>
        <v>0</v>
      </c>
      <c r="AY302" s="99"/>
      <c r="AZ302" s="99"/>
      <c r="BA302" s="99"/>
      <c r="BB302" s="99">
        <f t="shared" si="625"/>
        <v>0</v>
      </c>
      <c r="BC302" s="101">
        <f t="shared" si="626"/>
        <v>2</v>
      </c>
      <c r="BD302" s="99">
        <f t="shared" si="627"/>
        <v>3</v>
      </c>
      <c r="BE302" s="99">
        <f t="shared" si="628"/>
        <v>2</v>
      </c>
      <c r="BF302" s="99">
        <f t="shared" si="629"/>
        <v>3.5</v>
      </c>
      <c r="BG302" s="99">
        <v>920568</v>
      </c>
      <c r="BH302" s="99">
        <v>752700</v>
      </c>
      <c r="BI302" s="99">
        <v>165491</v>
      </c>
      <c r="BJ302" s="100">
        <v>1.6</v>
      </c>
      <c r="BK302" s="100">
        <v>1.6</v>
      </c>
      <c r="BL302" s="100">
        <v>1.6</v>
      </c>
      <c r="BM302" s="147">
        <v>1.4</v>
      </c>
      <c r="BN302" s="131">
        <v>0.4</v>
      </c>
      <c r="BO302" s="127">
        <v>694704.8</v>
      </c>
      <c r="BP302" s="127">
        <v>38967.440000000002</v>
      </c>
      <c r="BQ302" s="128">
        <f t="shared" si="610"/>
        <v>955241.25647999998</v>
      </c>
      <c r="BR302" s="114">
        <f t="shared" si="611"/>
        <v>34673.256479999982</v>
      </c>
      <c r="BS302" s="114">
        <f t="shared" si="582"/>
        <v>41351.476190476198</v>
      </c>
      <c r="BT302" s="116">
        <v>34836.300000000003</v>
      </c>
      <c r="BU302" s="121">
        <v>100</v>
      </c>
      <c r="BV302" s="122">
        <f t="shared" si="612"/>
        <v>1632.847</v>
      </c>
      <c r="BW302" s="121">
        <f t="shared" si="534"/>
        <v>34836.300000000003</v>
      </c>
      <c r="BX302" s="120">
        <f t="shared" si="630"/>
        <v>761995</v>
      </c>
      <c r="BY302" s="121">
        <v>0.354047</v>
      </c>
      <c r="BZ302" s="123">
        <f t="shared" si="631"/>
        <v>269782</v>
      </c>
    </row>
    <row r="303" spans="1:84" ht="20.100000000000001" customHeight="1">
      <c r="A303" s="23">
        <v>296</v>
      </c>
      <c r="B303" s="24">
        <v>82507</v>
      </c>
      <c r="C303" s="97" t="s">
        <v>496</v>
      </c>
      <c r="D303" s="98" t="s">
        <v>497</v>
      </c>
      <c r="E303" s="99"/>
      <c r="F303" s="99">
        <f t="shared" si="613"/>
        <v>0</v>
      </c>
      <c r="G303" s="99"/>
      <c r="H303" s="99"/>
      <c r="I303" s="99"/>
      <c r="J303" s="99">
        <f t="shared" si="614"/>
        <v>0</v>
      </c>
      <c r="K303" s="99"/>
      <c r="L303" s="99"/>
      <c r="M303" s="99">
        <v>1</v>
      </c>
      <c r="N303" s="99">
        <f t="shared" si="615"/>
        <v>2</v>
      </c>
      <c r="O303" s="99"/>
      <c r="P303" s="99"/>
      <c r="Q303" s="99"/>
      <c r="R303" s="99">
        <f t="shared" si="616"/>
        <v>0</v>
      </c>
      <c r="S303" s="99"/>
      <c r="T303" s="99"/>
      <c r="U303" s="99"/>
      <c r="V303" s="99">
        <f t="shared" si="617"/>
        <v>0</v>
      </c>
      <c r="W303" s="99">
        <v>1</v>
      </c>
      <c r="X303" s="99">
        <v>0.5</v>
      </c>
      <c r="Y303" s="99"/>
      <c r="Z303" s="99">
        <f t="shared" si="618"/>
        <v>0</v>
      </c>
      <c r="AA303" s="99"/>
      <c r="AB303" s="99"/>
      <c r="AC303" s="99"/>
      <c r="AD303" s="99">
        <f t="shared" si="619"/>
        <v>0</v>
      </c>
      <c r="AE303" s="99"/>
      <c r="AF303" s="99"/>
      <c r="AG303" s="99"/>
      <c r="AH303" s="99">
        <f t="shared" si="620"/>
        <v>0</v>
      </c>
      <c r="AI303" s="99"/>
      <c r="AJ303" s="99"/>
      <c r="AK303" s="99"/>
      <c r="AL303" s="99">
        <f t="shared" si="621"/>
        <v>0</v>
      </c>
      <c r="AM303" s="99"/>
      <c r="AN303" s="99"/>
      <c r="AO303" s="99"/>
      <c r="AP303" s="99">
        <f t="shared" si="622"/>
        <v>0</v>
      </c>
      <c r="AQ303" s="99"/>
      <c r="AR303" s="99"/>
      <c r="AS303" s="99"/>
      <c r="AT303" s="99">
        <f t="shared" si="623"/>
        <v>0</v>
      </c>
      <c r="AU303" s="99"/>
      <c r="AV303" s="99"/>
      <c r="AW303" s="99"/>
      <c r="AX303" s="99">
        <f t="shared" si="624"/>
        <v>0</v>
      </c>
      <c r="AY303" s="99"/>
      <c r="AZ303" s="99"/>
      <c r="BA303" s="99"/>
      <c r="BB303" s="99">
        <f t="shared" si="625"/>
        <v>0</v>
      </c>
      <c r="BC303" s="99">
        <f t="shared" si="626"/>
        <v>1</v>
      </c>
      <c r="BD303" s="99">
        <f t="shared" si="627"/>
        <v>2</v>
      </c>
      <c r="BE303" s="99">
        <f t="shared" si="628"/>
        <v>1</v>
      </c>
      <c r="BF303" s="99">
        <f t="shared" si="629"/>
        <v>0.5</v>
      </c>
      <c r="BG303" s="99">
        <v>132254.14000000001</v>
      </c>
      <c r="BH303" s="99">
        <v>61100</v>
      </c>
      <c r="BI303" s="99">
        <v>264785</v>
      </c>
      <c r="BJ303" s="100">
        <v>0.9</v>
      </c>
      <c r="BK303" s="100">
        <v>1</v>
      </c>
      <c r="BL303" s="100">
        <v>1</v>
      </c>
      <c r="BM303" s="147">
        <v>1</v>
      </c>
      <c r="BN303" s="127">
        <v>0.4</v>
      </c>
      <c r="BO303" s="127">
        <v>65100</v>
      </c>
      <c r="BP303" s="127">
        <v>27155.7</v>
      </c>
      <c r="BQ303" s="128">
        <f t="shared" si="610"/>
        <v>120116.92140000001</v>
      </c>
      <c r="BR303" s="114">
        <f t="shared" si="611"/>
        <v>-12137.218600000007</v>
      </c>
      <c r="BS303" s="114">
        <f t="shared" si="582"/>
        <v>5425</v>
      </c>
      <c r="BT303" s="116">
        <v>34836.300000000003</v>
      </c>
      <c r="BU303" s="121">
        <v>100</v>
      </c>
      <c r="BV303" s="122">
        <f t="shared" si="612"/>
        <v>1088.5650000000001</v>
      </c>
      <c r="BW303" s="121">
        <f t="shared" si="534"/>
        <v>34836.300000000003</v>
      </c>
      <c r="BX303" s="120">
        <f t="shared" si="630"/>
        <v>544282</v>
      </c>
      <c r="BY303" s="121">
        <v>0.354047</v>
      </c>
      <c r="BZ303" s="123">
        <f t="shared" si="631"/>
        <v>192701</v>
      </c>
    </row>
    <row r="304" spans="1:84" ht="20.100000000000001" customHeight="1">
      <c r="A304" s="23">
        <v>297</v>
      </c>
      <c r="B304" s="24">
        <v>82508</v>
      </c>
      <c r="C304" s="97" t="s">
        <v>498</v>
      </c>
      <c r="D304" s="98" t="s">
        <v>499</v>
      </c>
      <c r="E304" s="99"/>
      <c r="F304" s="99">
        <f t="shared" si="613"/>
        <v>0</v>
      </c>
      <c r="G304" s="99"/>
      <c r="H304" s="99"/>
      <c r="I304" s="99"/>
      <c r="J304" s="99">
        <f t="shared" si="614"/>
        <v>0</v>
      </c>
      <c r="K304" s="99"/>
      <c r="L304" s="99"/>
      <c r="M304" s="99">
        <v>1</v>
      </c>
      <c r="N304" s="99">
        <f t="shared" si="615"/>
        <v>2</v>
      </c>
      <c r="O304" s="99">
        <v>1</v>
      </c>
      <c r="P304" s="99">
        <v>1.5</v>
      </c>
      <c r="Q304" s="99"/>
      <c r="R304" s="99">
        <f t="shared" si="616"/>
        <v>0</v>
      </c>
      <c r="S304" s="99"/>
      <c r="T304" s="99"/>
      <c r="U304" s="99"/>
      <c r="V304" s="99">
        <f t="shared" si="617"/>
        <v>0</v>
      </c>
      <c r="W304" s="99"/>
      <c r="X304" s="99"/>
      <c r="Y304" s="99"/>
      <c r="Z304" s="99">
        <f t="shared" si="618"/>
        <v>0</v>
      </c>
      <c r="AA304" s="99"/>
      <c r="AB304" s="99"/>
      <c r="AC304" s="99"/>
      <c r="AD304" s="99">
        <f t="shared" si="619"/>
        <v>0</v>
      </c>
      <c r="AE304" s="99"/>
      <c r="AF304" s="99"/>
      <c r="AG304" s="99"/>
      <c r="AH304" s="99">
        <f t="shared" si="620"/>
        <v>0</v>
      </c>
      <c r="AI304" s="99"/>
      <c r="AJ304" s="99"/>
      <c r="AK304" s="99"/>
      <c r="AL304" s="99">
        <f t="shared" si="621"/>
        <v>0</v>
      </c>
      <c r="AM304" s="99"/>
      <c r="AN304" s="99"/>
      <c r="AO304" s="99"/>
      <c r="AP304" s="99">
        <f t="shared" si="622"/>
        <v>0</v>
      </c>
      <c r="AQ304" s="99"/>
      <c r="AR304" s="99"/>
      <c r="AS304" s="99"/>
      <c r="AT304" s="99">
        <f t="shared" si="623"/>
        <v>0</v>
      </c>
      <c r="AU304" s="99"/>
      <c r="AV304" s="99"/>
      <c r="AW304" s="99"/>
      <c r="AX304" s="99">
        <f t="shared" si="624"/>
        <v>0</v>
      </c>
      <c r="AY304" s="99"/>
      <c r="AZ304" s="99"/>
      <c r="BA304" s="99"/>
      <c r="BB304" s="99">
        <f t="shared" si="625"/>
        <v>0</v>
      </c>
      <c r="BC304" s="99">
        <f t="shared" si="626"/>
        <v>1</v>
      </c>
      <c r="BD304" s="99">
        <f t="shared" si="627"/>
        <v>2</v>
      </c>
      <c r="BE304" s="99">
        <f t="shared" si="628"/>
        <v>1</v>
      </c>
      <c r="BF304" s="99">
        <f t="shared" si="629"/>
        <v>1.5</v>
      </c>
      <c r="BG304" s="99">
        <v>360567</v>
      </c>
      <c r="BH304" s="99">
        <v>263800</v>
      </c>
      <c r="BI304" s="99">
        <v>165491</v>
      </c>
      <c r="BJ304" s="100">
        <v>1</v>
      </c>
      <c r="BK304" s="100">
        <v>1</v>
      </c>
      <c r="BL304" s="100">
        <v>1</v>
      </c>
      <c r="BM304" s="147">
        <v>1</v>
      </c>
      <c r="BN304" s="127">
        <v>0.5</v>
      </c>
      <c r="BO304" s="127">
        <v>187758</v>
      </c>
      <c r="BP304" s="127">
        <v>101117</v>
      </c>
      <c r="BQ304" s="128">
        <f t="shared" si="610"/>
        <v>376115.25</v>
      </c>
      <c r="BR304" s="114">
        <f t="shared" si="611"/>
        <v>15548.25</v>
      </c>
      <c r="BS304" s="114">
        <f t="shared" si="582"/>
        <v>15646.5</v>
      </c>
      <c r="BT304" s="116">
        <v>34836.300000000003</v>
      </c>
      <c r="BU304" s="121">
        <v>100</v>
      </c>
      <c r="BV304" s="122">
        <f t="shared" si="612"/>
        <v>1088.5650000000001</v>
      </c>
      <c r="BW304" s="121">
        <f t="shared" si="534"/>
        <v>34836.300000000003</v>
      </c>
      <c r="BX304" s="120">
        <f t="shared" si="630"/>
        <v>544282</v>
      </c>
      <c r="BY304" s="121">
        <v>0.354047</v>
      </c>
      <c r="BZ304" s="123">
        <f t="shared" si="631"/>
        <v>192701</v>
      </c>
    </row>
    <row r="305" spans="1:84" ht="20.100000000000001" customHeight="1">
      <c r="A305" s="23">
        <v>298</v>
      </c>
      <c r="B305" s="24">
        <v>82509</v>
      </c>
      <c r="C305" s="97" t="s">
        <v>500</v>
      </c>
      <c r="D305" s="98" t="s">
        <v>501</v>
      </c>
      <c r="E305" s="99"/>
      <c r="F305" s="99">
        <f t="shared" si="613"/>
        <v>0</v>
      </c>
      <c r="G305" s="99"/>
      <c r="H305" s="99"/>
      <c r="I305" s="99"/>
      <c r="J305" s="99">
        <f t="shared" si="614"/>
        <v>0</v>
      </c>
      <c r="K305" s="99"/>
      <c r="L305" s="99"/>
      <c r="M305" s="99">
        <v>1</v>
      </c>
      <c r="N305" s="99">
        <f t="shared" si="615"/>
        <v>2</v>
      </c>
      <c r="O305" s="99">
        <v>1</v>
      </c>
      <c r="P305" s="99">
        <v>2.2000000000000002</v>
      </c>
      <c r="Q305" s="99"/>
      <c r="R305" s="99">
        <f t="shared" si="616"/>
        <v>0</v>
      </c>
      <c r="S305" s="99"/>
      <c r="T305" s="99"/>
      <c r="U305" s="99"/>
      <c r="V305" s="99">
        <f t="shared" si="617"/>
        <v>0</v>
      </c>
      <c r="W305" s="99"/>
      <c r="X305" s="99"/>
      <c r="Y305" s="99"/>
      <c r="Z305" s="99">
        <f t="shared" si="618"/>
        <v>0</v>
      </c>
      <c r="AA305" s="99"/>
      <c r="AB305" s="99"/>
      <c r="AC305" s="99"/>
      <c r="AD305" s="99">
        <f t="shared" si="619"/>
        <v>0</v>
      </c>
      <c r="AE305" s="99"/>
      <c r="AF305" s="99"/>
      <c r="AG305" s="99"/>
      <c r="AH305" s="99">
        <f t="shared" si="620"/>
        <v>0</v>
      </c>
      <c r="AI305" s="99"/>
      <c r="AJ305" s="99"/>
      <c r="AK305" s="99"/>
      <c r="AL305" s="99">
        <f t="shared" si="621"/>
        <v>0</v>
      </c>
      <c r="AM305" s="99"/>
      <c r="AN305" s="99"/>
      <c r="AO305" s="99"/>
      <c r="AP305" s="99">
        <f t="shared" si="622"/>
        <v>0</v>
      </c>
      <c r="AQ305" s="99"/>
      <c r="AR305" s="99"/>
      <c r="AS305" s="99"/>
      <c r="AT305" s="99">
        <f t="shared" si="623"/>
        <v>0</v>
      </c>
      <c r="AU305" s="99"/>
      <c r="AV305" s="99"/>
      <c r="AW305" s="99"/>
      <c r="AX305" s="99">
        <f t="shared" si="624"/>
        <v>0</v>
      </c>
      <c r="AY305" s="99"/>
      <c r="AZ305" s="99"/>
      <c r="BA305" s="99"/>
      <c r="BB305" s="99">
        <f t="shared" si="625"/>
        <v>0</v>
      </c>
      <c r="BC305" s="99">
        <f t="shared" si="626"/>
        <v>1</v>
      </c>
      <c r="BD305" s="99">
        <f t="shared" si="627"/>
        <v>2</v>
      </c>
      <c r="BE305" s="99">
        <f t="shared" si="628"/>
        <v>1</v>
      </c>
      <c r="BF305" s="99">
        <f t="shared" si="629"/>
        <v>2.2000000000000002</v>
      </c>
      <c r="BG305" s="99">
        <v>459147.1</v>
      </c>
      <c r="BH305" s="99">
        <v>268900</v>
      </c>
      <c r="BI305" s="99">
        <v>248236</v>
      </c>
      <c r="BJ305" s="100">
        <v>1.5</v>
      </c>
      <c r="BK305" s="100">
        <v>1.5</v>
      </c>
      <c r="BL305" s="100">
        <v>1.5</v>
      </c>
      <c r="BM305" s="147">
        <v>1</v>
      </c>
      <c r="BN305" s="131" t="s">
        <v>49</v>
      </c>
      <c r="BO305" s="127">
        <v>413067.57</v>
      </c>
      <c r="BP305" s="139"/>
      <c r="BQ305" s="128">
        <f t="shared" si="610"/>
        <v>537813.97614000004</v>
      </c>
      <c r="BR305" s="114">
        <f t="shared" si="611"/>
        <v>78666.876140000066</v>
      </c>
      <c r="BS305" s="114">
        <f t="shared" si="582"/>
        <v>34422.297500000001</v>
      </c>
      <c r="BT305" s="116">
        <v>34836.300000000003</v>
      </c>
      <c r="BU305" s="121">
        <v>100</v>
      </c>
      <c r="BV305" s="122">
        <f t="shared" si="612"/>
        <v>1088.5650000000001</v>
      </c>
      <c r="BW305" s="121">
        <f t="shared" si="534"/>
        <v>34836.300000000003</v>
      </c>
      <c r="BX305" s="120">
        <f t="shared" si="630"/>
        <v>544282</v>
      </c>
      <c r="BY305" s="121">
        <v>0.354047</v>
      </c>
      <c r="BZ305" s="123">
        <f t="shared" si="631"/>
        <v>192701</v>
      </c>
    </row>
    <row r="306" spans="1:84" ht="20.100000000000001" customHeight="1">
      <c r="A306" s="23">
        <v>299</v>
      </c>
      <c r="B306" s="24">
        <v>82510</v>
      </c>
      <c r="C306" s="97" t="s">
        <v>502</v>
      </c>
      <c r="D306" s="98" t="s">
        <v>503</v>
      </c>
      <c r="E306" s="99"/>
      <c r="F306" s="99">
        <f t="shared" si="613"/>
        <v>0</v>
      </c>
      <c r="G306" s="99"/>
      <c r="H306" s="99"/>
      <c r="I306" s="99"/>
      <c r="J306" s="99">
        <f t="shared" si="614"/>
        <v>0</v>
      </c>
      <c r="K306" s="99"/>
      <c r="L306" s="99"/>
      <c r="M306" s="99">
        <v>2</v>
      </c>
      <c r="N306" s="99">
        <f t="shared" si="615"/>
        <v>4</v>
      </c>
      <c r="O306" s="99">
        <v>2</v>
      </c>
      <c r="P306" s="99">
        <v>2</v>
      </c>
      <c r="Q306" s="99"/>
      <c r="R306" s="99">
        <f t="shared" si="616"/>
        <v>0</v>
      </c>
      <c r="S306" s="99"/>
      <c r="T306" s="99"/>
      <c r="U306" s="99"/>
      <c r="V306" s="99">
        <f t="shared" si="617"/>
        <v>0</v>
      </c>
      <c r="W306" s="99"/>
      <c r="X306" s="99"/>
      <c r="Y306" s="99"/>
      <c r="Z306" s="99">
        <f t="shared" si="618"/>
        <v>0</v>
      </c>
      <c r="AA306" s="99"/>
      <c r="AB306" s="99"/>
      <c r="AC306" s="99"/>
      <c r="AD306" s="99">
        <f t="shared" si="619"/>
        <v>0</v>
      </c>
      <c r="AE306" s="99"/>
      <c r="AF306" s="99"/>
      <c r="AG306" s="99"/>
      <c r="AH306" s="99">
        <f t="shared" si="620"/>
        <v>0</v>
      </c>
      <c r="AI306" s="99"/>
      <c r="AJ306" s="99"/>
      <c r="AK306" s="99"/>
      <c r="AL306" s="99">
        <f t="shared" si="621"/>
        <v>0</v>
      </c>
      <c r="AM306" s="99"/>
      <c r="AN306" s="99"/>
      <c r="AO306" s="99"/>
      <c r="AP306" s="99">
        <f t="shared" si="622"/>
        <v>0</v>
      </c>
      <c r="AQ306" s="99"/>
      <c r="AR306" s="99"/>
      <c r="AS306" s="99"/>
      <c r="AT306" s="99">
        <f t="shared" si="623"/>
        <v>0</v>
      </c>
      <c r="AU306" s="99"/>
      <c r="AV306" s="99"/>
      <c r="AW306" s="99"/>
      <c r="AX306" s="99">
        <f t="shared" si="624"/>
        <v>0</v>
      </c>
      <c r="AY306" s="99"/>
      <c r="AZ306" s="99"/>
      <c r="BA306" s="99"/>
      <c r="BB306" s="99">
        <f t="shared" si="625"/>
        <v>0</v>
      </c>
      <c r="BC306" s="99">
        <f t="shared" si="626"/>
        <v>2</v>
      </c>
      <c r="BD306" s="99">
        <f t="shared" si="627"/>
        <v>4</v>
      </c>
      <c r="BE306" s="99">
        <f t="shared" si="628"/>
        <v>2</v>
      </c>
      <c r="BF306" s="99">
        <f t="shared" si="629"/>
        <v>2</v>
      </c>
      <c r="BG306" s="99">
        <v>489024</v>
      </c>
      <c r="BH306" s="99">
        <v>375000</v>
      </c>
      <c r="BI306" s="99">
        <v>330982</v>
      </c>
      <c r="BJ306" s="100">
        <v>2</v>
      </c>
      <c r="BK306" s="100">
        <v>2</v>
      </c>
      <c r="BL306" s="100">
        <v>2</v>
      </c>
      <c r="BM306" s="147">
        <v>2</v>
      </c>
      <c r="BN306" s="131" t="s">
        <v>49</v>
      </c>
      <c r="BO306" s="127">
        <v>375515.76</v>
      </c>
      <c r="BP306" s="139"/>
      <c r="BQ306" s="128">
        <f t="shared" si="610"/>
        <v>488921.51952000003</v>
      </c>
      <c r="BR306" s="114">
        <f t="shared" si="611"/>
        <v>-102.48047999996925</v>
      </c>
      <c r="BS306" s="114">
        <f t="shared" si="582"/>
        <v>15646.49</v>
      </c>
      <c r="BT306" s="116">
        <v>34836.300000000003</v>
      </c>
      <c r="BU306" s="121">
        <v>100</v>
      </c>
      <c r="BV306" s="122">
        <f t="shared" si="612"/>
        <v>2177.1289999999999</v>
      </c>
      <c r="BW306" s="121">
        <f t="shared" si="534"/>
        <v>34836.300000000003</v>
      </c>
      <c r="BX306" s="120">
        <f t="shared" si="630"/>
        <v>1088565</v>
      </c>
      <c r="BY306" s="121">
        <v>0.354047</v>
      </c>
      <c r="BZ306" s="123">
        <f t="shared" si="631"/>
        <v>385403</v>
      </c>
    </row>
    <row r="307" spans="1:84" ht="20.100000000000001" customHeight="1">
      <c r="A307" s="23">
        <v>300</v>
      </c>
      <c r="B307" s="24">
        <v>82511</v>
      </c>
      <c r="C307" s="97" t="s">
        <v>504</v>
      </c>
      <c r="D307" s="98" t="s">
        <v>505</v>
      </c>
      <c r="E307" s="99"/>
      <c r="F307" s="99">
        <f t="shared" si="613"/>
        <v>0</v>
      </c>
      <c r="G307" s="99"/>
      <c r="H307" s="99"/>
      <c r="I307" s="99"/>
      <c r="J307" s="99">
        <f t="shared" si="614"/>
        <v>0</v>
      </c>
      <c r="K307" s="99"/>
      <c r="L307" s="99"/>
      <c r="M307" s="99">
        <v>1</v>
      </c>
      <c r="N307" s="99">
        <f t="shared" si="615"/>
        <v>2</v>
      </c>
      <c r="O307" s="99">
        <v>1</v>
      </c>
      <c r="P307" s="99">
        <v>1.6</v>
      </c>
      <c r="Q307" s="99"/>
      <c r="R307" s="99">
        <f t="shared" si="616"/>
        <v>0</v>
      </c>
      <c r="S307" s="99"/>
      <c r="T307" s="99"/>
      <c r="U307" s="99">
        <v>1</v>
      </c>
      <c r="V307" s="99">
        <f t="shared" si="617"/>
        <v>1</v>
      </c>
      <c r="W307" s="99">
        <v>1</v>
      </c>
      <c r="X307" s="99">
        <v>0.8</v>
      </c>
      <c r="Y307" s="99">
        <v>1</v>
      </c>
      <c r="Z307" s="99">
        <f t="shared" si="618"/>
        <v>1</v>
      </c>
      <c r="AA307" s="99">
        <v>1</v>
      </c>
      <c r="AB307" s="99">
        <v>0</v>
      </c>
      <c r="AC307" s="99"/>
      <c r="AD307" s="99">
        <f t="shared" si="619"/>
        <v>0</v>
      </c>
      <c r="AE307" s="99"/>
      <c r="AF307" s="99"/>
      <c r="AG307" s="99"/>
      <c r="AH307" s="99">
        <f t="shared" si="620"/>
        <v>0</v>
      </c>
      <c r="AI307" s="99"/>
      <c r="AJ307" s="99"/>
      <c r="AK307" s="99"/>
      <c r="AL307" s="99">
        <f t="shared" si="621"/>
        <v>0</v>
      </c>
      <c r="AM307" s="99"/>
      <c r="AN307" s="99"/>
      <c r="AO307" s="99"/>
      <c r="AP307" s="99">
        <f t="shared" si="622"/>
        <v>0</v>
      </c>
      <c r="AQ307" s="99"/>
      <c r="AR307" s="99"/>
      <c r="AS307" s="99"/>
      <c r="AT307" s="99">
        <f t="shared" si="623"/>
        <v>0</v>
      </c>
      <c r="AU307" s="99"/>
      <c r="AV307" s="99"/>
      <c r="AW307" s="99"/>
      <c r="AX307" s="99">
        <f t="shared" si="624"/>
        <v>0</v>
      </c>
      <c r="AY307" s="99"/>
      <c r="AZ307" s="99"/>
      <c r="BA307" s="99"/>
      <c r="BB307" s="99">
        <f t="shared" si="625"/>
        <v>0</v>
      </c>
      <c r="BC307" s="99">
        <f t="shared" si="626"/>
        <v>2</v>
      </c>
      <c r="BD307" s="99">
        <f t="shared" si="627"/>
        <v>4</v>
      </c>
      <c r="BE307" s="99">
        <f t="shared" si="628"/>
        <v>2</v>
      </c>
      <c r="BF307" s="99">
        <f t="shared" si="629"/>
        <v>2.4000000000000004</v>
      </c>
      <c r="BG307" s="99">
        <v>585097.21</v>
      </c>
      <c r="BH307" s="99">
        <v>382300</v>
      </c>
      <c r="BI307" s="99">
        <v>496473</v>
      </c>
      <c r="BJ307" s="100">
        <v>2</v>
      </c>
      <c r="BK307" s="100">
        <v>1.8</v>
      </c>
      <c r="BL307" s="100">
        <v>1.8</v>
      </c>
      <c r="BM307" s="147">
        <v>1.5</v>
      </c>
      <c r="BN307" s="131" t="s">
        <v>49</v>
      </c>
      <c r="BO307" s="127">
        <v>450622.13</v>
      </c>
      <c r="BP307" s="139"/>
      <c r="BQ307" s="128">
        <f t="shared" si="610"/>
        <v>586710.01326000004</v>
      </c>
      <c r="BR307" s="114">
        <f t="shared" si="611"/>
        <v>1612.8032600000734</v>
      </c>
      <c r="BS307" s="114">
        <f t="shared" si="582"/>
        <v>25034.562777777781</v>
      </c>
      <c r="BT307" s="116">
        <v>34836.300000000003</v>
      </c>
      <c r="BU307" s="121">
        <v>100</v>
      </c>
      <c r="BV307" s="122">
        <f t="shared" si="612"/>
        <v>2177.1289999999999</v>
      </c>
      <c r="BW307" s="121">
        <f t="shared" si="534"/>
        <v>34836.300000000003</v>
      </c>
      <c r="BX307" s="120">
        <f t="shared" si="630"/>
        <v>816424</v>
      </c>
      <c r="BY307" s="121">
        <v>0.354047</v>
      </c>
      <c r="BZ307" s="123">
        <f t="shared" si="631"/>
        <v>289052</v>
      </c>
    </row>
    <row r="308" spans="1:84" ht="18.75" customHeight="1">
      <c r="A308" s="23">
        <v>301</v>
      </c>
      <c r="B308" s="24">
        <v>82512</v>
      </c>
      <c r="C308" s="97" t="s">
        <v>506</v>
      </c>
      <c r="D308" s="98" t="s">
        <v>135</v>
      </c>
      <c r="E308" s="99"/>
      <c r="F308" s="99">
        <f t="shared" si="613"/>
        <v>0</v>
      </c>
      <c r="G308" s="99"/>
      <c r="H308" s="99"/>
      <c r="I308" s="99"/>
      <c r="J308" s="99">
        <f t="shared" si="614"/>
        <v>0</v>
      </c>
      <c r="K308" s="99"/>
      <c r="L308" s="99"/>
      <c r="M308" s="99">
        <v>3</v>
      </c>
      <c r="N308" s="99">
        <f t="shared" si="615"/>
        <v>6</v>
      </c>
      <c r="O308" s="99">
        <v>3</v>
      </c>
      <c r="P308" s="99">
        <v>3.3</v>
      </c>
      <c r="Q308" s="99"/>
      <c r="R308" s="99">
        <f t="shared" si="616"/>
        <v>0</v>
      </c>
      <c r="S308" s="99"/>
      <c r="T308" s="99"/>
      <c r="U308" s="99">
        <v>1</v>
      </c>
      <c r="V308" s="99">
        <f t="shared" si="617"/>
        <v>1</v>
      </c>
      <c r="W308" s="99">
        <v>1</v>
      </c>
      <c r="X308" s="99">
        <v>0.6</v>
      </c>
      <c r="Y308" s="99"/>
      <c r="Z308" s="99">
        <f t="shared" si="618"/>
        <v>0</v>
      </c>
      <c r="AA308" s="99"/>
      <c r="AB308" s="99"/>
      <c r="AC308" s="99"/>
      <c r="AD308" s="99">
        <f t="shared" si="619"/>
        <v>0</v>
      </c>
      <c r="AE308" s="99"/>
      <c r="AF308" s="99"/>
      <c r="AG308" s="99"/>
      <c r="AH308" s="99">
        <f t="shared" si="620"/>
        <v>0</v>
      </c>
      <c r="AI308" s="99"/>
      <c r="AJ308" s="99"/>
      <c r="AK308" s="99"/>
      <c r="AL308" s="99">
        <f t="shared" si="621"/>
        <v>0</v>
      </c>
      <c r="AM308" s="99"/>
      <c r="AN308" s="99"/>
      <c r="AO308" s="99"/>
      <c r="AP308" s="99">
        <f t="shared" si="622"/>
        <v>0</v>
      </c>
      <c r="AQ308" s="99"/>
      <c r="AR308" s="99"/>
      <c r="AS308" s="99"/>
      <c r="AT308" s="99">
        <f t="shared" si="623"/>
        <v>0</v>
      </c>
      <c r="AU308" s="99"/>
      <c r="AV308" s="99"/>
      <c r="AW308" s="99"/>
      <c r="AX308" s="99">
        <f t="shared" si="624"/>
        <v>0</v>
      </c>
      <c r="AY308" s="99"/>
      <c r="AZ308" s="99"/>
      <c r="BA308" s="99"/>
      <c r="BB308" s="99">
        <f t="shared" si="625"/>
        <v>0</v>
      </c>
      <c r="BC308" s="99">
        <f t="shared" si="626"/>
        <v>4</v>
      </c>
      <c r="BD308" s="99">
        <f t="shared" si="627"/>
        <v>7</v>
      </c>
      <c r="BE308" s="99">
        <f t="shared" si="628"/>
        <v>4</v>
      </c>
      <c r="BF308" s="99">
        <f t="shared" si="629"/>
        <v>3.9</v>
      </c>
      <c r="BG308" s="99">
        <v>938991.51</v>
      </c>
      <c r="BH308" s="99">
        <v>837000</v>
      </c>
      <c r="BI308" s="99">
        <v>413727</v>
      </c>
      <c r="BJ308" s="100">
        <v>2.7</v>
      </c>
      <c r="BK308" s="100">
        <v>2.4</v>
      </c>
      <c r="BL308" s="100">
        <v>2.4</v>
      </c>
      <c r="BM308" s="147">
        <v>2.4</v>
      </c>
      <c r="BN308" s="127">
        <v>1.5</v>
      </c>
      <c r="BO308" s="127">
        <v>450619.2</v>
      </c>
      <c r="BP308" s="127">
        <v>281637</v>
      </c>
      <c r="BQ308" s="128">
        <f t="shared" si="610"/>
        <v>953397.57239999995</v>
      </c>
      <c r="BR308" s="114">
        <f t="shared" si="611"/>
        <v>14406.062399999937</v>
      </c>
      <c r="BS308" s="114">
        <f t="shared" si="582"/>
        <v>15646.5</v>
      </c>
      <c r="BT308" s="116">
        <v>34836.300000000003</v>
      </c>
      <c r="BU308" s="121">
        <v>100</v>
      </c>
      <c r="BV308" s="122">
        <f t="shared" si="612"/>
        <v>3809.9760000000001</v>
      </c>
      <c r="BW308" s="121">
        <f t="shared" si="534"/>
        <v>34836.300000000003</v>
      </c>
      <c r="BX308" s="120">
        <f t="shared" si="630"/>
        <v>1306278</v>
      </c>
      <c r="BY308" s="121">
        <v>0.354047</v>
      </c>
      <c r="BZ308" s="123">
        <f t="shared" si="631"/>
        <v>462484</v>
      </c>
    </row>
    <row r="309" spans="1:84" ht="19.5" hidden="1" customHeight="1">
      <c r="A309" s="23"/>
      <c r="B309" s="24"/>
      <c r="C309" s="25"/>
      <c r="D309" s="26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  <c r="AA309" s="27"/>
      <c r="AB309" s="27"/>
      <c r="AC309" s="27"/>
      <c r="AD309" s="27"/>
      <c r="AE309" s="27"/>
      <c r="AF309" s="27"/>
      <c r="AG309" s="27"/>
      <c r="AH309" s="27"/>
      <c r="AI309" s="27"/>
      <c r="AJ309" s="27"/>
      <c r="AK309" s="27"/>
      <c r="AL309" s="27"/>
      <c r="AM309" s="27"/>
      <c r="AN309" s="27"/>
      <c r="AO309" s="27"/>
      <c r="AP309" s="27"/>
      <c r="AQ309" s="27"/>
      <c r="AR309" s="27"/>
      <c r="AS309" s="27"/>
      <c r="AT309" s="27"/>
      <c r="AU309" s="27"/>
      <c r="AV309" s="27"/>
      <c r="AW309" s="27"/>
      <c r="AX309" s="27"/>
      <c r="AY309" s="27"/>
      <c r="AZ309" s="27"/>
      <c r="BA309" s="27"/>
      <c r="BB309" s="27"/>
      <c r="BC309" s="27"/>
      <c r="BD309" s="27"/>
      <c r="BE309" s="27"/>
      <c r="BF309" s="27"/>
      <c r="BG309" s="27"/>
      <c r="BH309" s="27"/>
      <c r="BI309" s="27"/>
      <c r="BJ309" s="37"/>
      <c r="BK309" s="37"/>
      <c r="BL309" s="31"/>
      <c r="BM309" s="125"/>
      <c r="BN309" s="127"/>
      <c r="BO309" s="127"/>
      <c r="BP309" s="127"/>
      <c r="BQ309" s="128"/>
      <c r="BR309" s="114"/>
      <c r="BS309" s="114"/>
      <c r="BT309" s="138">
        <v>34836.300000000003</v>
      </c>
      <c r="BU309" s="113"/>
      <c r="BV309" s="129"/>
      <c r="BW309" s="113"/>
      <c r="BX309" s="114"/>
      <c r="BY309" s="121">
        <v>0.354047</v>
      </c>
      <c r="BZ309" s="130"/>
    </row>
    <row r="310" spans="1:84" s="22" customFormat="1" ht="18.75" customHeight="1">
      <c r="A310" s="16"/>
      <c r="B310" s="17"/>
      <c r="C310" s="32" t="s">
        <v>507</v>
      </c>
      <c r="D310" s="33" t="s">
        <v>507</v>
      </c>
      <c r="E310" s="20">
        <f t="shared" ref="E310:AJ310" si="632">SUM(E312:E319)</f>
        <v>6</v>
      </c>
      <c r="F310" s="20">
        <f t="shared" si="632"/>
        <v>18</v>
      </c>
      <c r="G310" s="20">
        <f t="shared" si="632"/>
        <v>6</v>
      </c>
      <c r="H310" s="20">
        <f t="shared" si="632"/>
        <v>13.850000000000001</v>
      </c>
      <c r="I310" s="20">
        <f t="shared" si="632"/>
        <v>0</v>
      </c>
      <c r="J310" s="20">
        <f t="shared" si="632"/>
        <v>0</v>
      </c>
      <c r="K310" s="20">
        <f t="shared" si="632"/>
        <v>0</v>
      </c>
      <c r="L310" s="20">
        <f t="shared" si="632"/>
        <v>0</v>
      </c>
      <c r="M310" s="20">
        <f t="shared" si="632"/>
        <v>4</v>
      </c>
      <c r="N310" s="20">
        <f t="shared" si="632"/>
        <v>8</v>
      </c>
      <c r="O310" s="20">
        <f t="shared" si="632"/>
        <v>4</v>
      </c>
      <c r="P310" s="20">
        <f t="shared" si="632"/>
        <v>6.1999999999999993</v>
      </c>
      <c r="Q310" s="20">
        <f t="shared" si="632"/>
        <v>15</v>
      </c>
      <c r="R310" s="20">
        <f t="shared" si="632"/>
        <v>22.5</v>
      </c>
      <c r="S310" s="20">
        <f t="shared" si="632"/>
        <v>15</v>
      </c>
      <c r="T310" s="20">
        <f t="shared" si="632"/>
        <v>8.65</v>
      </c>
      <c r="U310" s="20">
        <f t="shared" si="632"/>
        <v>0</v>
      </c>
      <c r="V310" s="20">
        <f t="shared" si="632"/>
        <v>0</v>
      </c>
      <c r="W310" s="20">
        <f t="shared" si="632"/>
        <v>0</v>
      </c>
      <c r="X310" s="20">
        <f t="shared" si="632"/>
        <v>0</v>
      </c>
      <c r="Y310" s="20">
        <f t="shared" si="632"/>
        <v>2</v>
      </c>
      <c r="Z310" s="20">
        <f t="shared" si="632"/>
        <v>2</v>
      </c>
      <c r="AA310" s="20">
        <f t="shared" si="632"/>
        <v>2</v>
      </c>
      <c r="AB310" s="20">
        <f t="shared" si="632"/>
        <v>1.4</v>
      </c>
      <c r="AC310" s="20">
        <f t="shared" si="632"/>
        <v>0</v>
      </c>
      <c r="AD310" s="20">
        <f t="shared" si="632"/>
        <v>0</v>
      </c>
      <c r="AE310" s="20">
        <f t="shared" si="632"/>
        <v>0</v>
      </c>
      <c r="AF310" s="20">
        <f t="shared" si="632"/>
        <v>0</v>
      </c>
      <c r="AG310" s="20">
        <f t="shared" si="632"/>
        <v>0</v>
      </c>
      <c r="AH310" s="20">
        <f t="shared" si="632"/>
        <v>0</v>
      </c>
      <c r="AI310" s="20">
        <f t="shared" si="632"/>
        <v>0</v>
      </c>
      <c r="AJ310" s="20">
        <f t="shared" si="632"/>
        <v>0</v>
      </c>
      <c r="AK310" s="20">
        <f t="shared" ref="AK310:BJ310" si="633">SUM(AK312:AK319)</f>
        <v>0</v>
      </c>
      <c r="AL310" s="20">
        <f t="shared" si="633"/>
        <v>0</v>
      </c>
      <c r="AM310" s="20">
        <f t="shared" si="633"/>
        <v>0</v>
      </c>
      <c r="AN310" s="20">
        <f t="shared" si="633"/>
        <v>0</v>
      </c>
      <c r="AO310" s="20">
        <f t="shared" si="633"/>
        <v>0</v>
      </c>
      <c r="AP310" s="20">
        <f t="shared" si="633"/>
        <v>0</v>
      </c>
      <c r="AQ310" s="20">
        <f t="shared" si="633"/>
        <v>0</v>
      </c>
      <c r="AR310" s="20">
        <f t="shared" si="633"/>
        <v>0</v>
      </c>
      <c r="AS310" s="20">
        <f t="shared" si="633"/>
        <v>0</v>
      </c>
      <c r="AT310" s="20">
        <f t="shared" si="633"/>
        <v>0</v>
      </c>
      <c r="AU310" s="20">
        <f t="shared" si="633"/>
        <v>0</v>
      </c>
      <c r="AV310" s="20">
        <f t="shared" si="633"/>
        <v>0</v>
      </c>
      <c r="AW310" s="20">
        <f t="shared" si="633"/>
        <v>0</v>
      </c>
      <c r="AX310" s="20">
        <f t="shared" si="633"/>
        <v>0</v>
      </c>
      <c r="AY310" s="20">
        <f t="shared" si="633"/>
        <v>0</v>
      </c>
      <c r="AZ310" s="20">
        <f t="shared" si="633"/>
        <v>0</v>
      </c>
      <c r="BA310" s="20">
        <f t="shared" si="633"/>
        <v>0</v>
      </c>
      <c r="BB310" s="20">
        <f t="shared" si="633"/>
        <v>0</v>
      </c>
      <c r="BC310" s="20">
        <f t="shared" si="633"/>
        <v>10</v>
      </c>
      <c r="BD310" s="20">
        <f t="shared" si="633"/>
        <v>50.5</v>
      </c>
      <c r="BE310" s="20">
        <f t="shared" si="633"/>
        <v>10</v>
      </c>
      <c r="BF310" s="20">
        <f t="shared" si="633"/>
        <v>30.1</v>
      </c>
      <c r="BG310" s="20">
        <f t="shared" si="633"/>
        <v>6897767.8300000001</v>
      </c>
      <c r="BH310" s="20">
        <f t="shared" si="633"/>
        <v>3265047</v>
      </c>
      <c r="BI310" s="20">
        <f t="shared" si="633"/>
        <v>3144326</v>
      </c>
      <c r="BJ310" s="20">
        <f t="shared" si="633"/>
        <v>18.899999999999999</v>
      </c>
      <c r="BK310" s="70">
        <f>BK311+BK312+BK313+BK314+BK315+BK316+BK317+BK318+BK319</f>
        <v>17.5</v>
      </c>
      <c r="BL310" s="21">
        <f t="shared" ref="BL310:BR310" si="634">SUM(BL312:BL319)</f>
        <v>18.899999999999999</v>
      </c>
      <c r="BM310" s="113">
        <f t="shared" si="634"/>
        <v>17.7</v>
      </c>
      <c r="BN310" s="113">
        <f t="shared" si="634"/>
        <v>4.1000000000000005</v>
      </c>
      <c r="BO310" s="113">
        <f t="shared" si="634"/>
        <v>5179337.1500000004</v>
      </c>
      <c r="BP310" s="113">
        <f t="shared" si="634"/>
        <v>630063.29999999993</v>
      </c>
      <c r="BQ310" s="113">
        <f t="shared" si="634"/>
        <v>7563839.3859000001</v>
      </c>
      <c r="BR310" s="113">
        <f t="shared" si="634"/>
        <v>666071.55590000039</v>
      </c>
      <c r="BS310" s="114">
        <f>BO310/BM310/12</f>
        <v>24384.82650659134</v>
      </c>
      <c r="BT310" s="138">
        <v>34836.300000000003</v>
      </c>
      <c r="BU310" s="113">
        <v>100</v>
      </c>
      <c r="BV310" s="113">
        <f>SUM(BV312:BV319)</f>
        <v>27486.258999999998</v>
      </c>
      <c r="BW310" s="113">
        <f t="shared" ref="BW310:BW328" si="635">BT310</f>
        <v>34836.300000000003</v>
      </c>
      <c r="BX310" s="138">
        <f>SUM(BX312:BX319)</f>
        <v>9633797</v>
      </c>
      <c r="BY310" s="121">
        <v>0.354047</v>
      </c>
      <c r="BZ310" s="115">
        <f>BZ312+BZ313+BZ314+BZ315+BZ316+BZ317+BZ318+BZ319</f>
        <v>3410828</v>
      </c>
      <c r="CA310" s="103"/>
      <c r="CB310" s="103"/>
      <c r="CC310" s="103"/>
      <c r="CD310" s="103"/>
      <c r="CE310" s="103"/>
      <c r="CF310" s="103"/>
    </row>
    <row r="311" spans="1:84" s="22" customFormat="1" ht="19.5" hidden="1" customHeight="1">
      <c r="A311" s="16"/>
      <c r="B311" s="17"/>
      <c r="C311" s="47" t="s">
        <v>508</v>
      </c>
      <c r="D311" s="26" t="s">
        <v>508</v>
      </c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  <c r="AC311" s="20"/>
      <c r="AD311" s="20"/>
      <c r="AE311" s="20"/>
      <c r="AF311" s="20"/>
      <c r="AG311" s="20"/>
      <c r="AH311" s="20"/>
      <c r="AI311" s="20"/>
      <c r="AJ311" s="20"/>
      <c r="AK311" s="20"/>
      <c r="AL311" s="20"/>
      <c r="AM311" s="20"/>
      <c r="AN311" s="20"/>
      <c r="AO311" s="20"/>
      <c r="AP311" s="20"/>
      <c r="AQ311" s="20"/>
      <c r="AR311" s="20"/>
      <c r="AS311" s="20"/>
      <c r="AT311" s="20"/>
      <c r="AU311" s="20"/>
      <c r="AV311" s="20"/>
      <c r="AW311" s="20"/>
      <c r="AX311" s="20"/>
      <c r="AY311" s="20"/>
      <c r="AZ311" s="20"/>
      <c r="BA311" s="20"/>
      <c r="BB311" s="20"/>
      <c r="BC311" s="20"/>
      <c r="BD311" s="20"/>
      <c r="BE311" s="20"/>
      <c r="BF311" s="20"/>
      <c r="BG311" s="20"/>
      <c r="BH311" s="20"/>
      <c r="BI311" s="20"/>
      <c r="BJ311" s="37"/>
      <c r="BK311" s="37"/>
      <c r="BL311" s="31"/>
      <c r="BM311" s="125"/>
      <c r="BN311" s="131"/>
      <c r="BO311" s="127"/>
      <c r="BP311" s="139"/>
      <c r="BQ311" s="128">
        <f t="shared" ref="BQ311:BQ319" si="636">(BO311+BP311)*1.302</f>
        <v>0</v>
      </c>
      <c r="BR311" s="114">
        <f t="shared" ref="BR311:BR328" si="637">(BO311+BP311)*1.302-BG311</f>
        <v>0</v>
      </c>
      <c r="BS311" s="114"/>
      <c r="BT311" s="138">
        <v>34836.300000000003</v>
      </c>
      <c r="BU311" s="113">
        <v>100</v>
      </c>
      <c r="BV311" s="129">
        <f t="shared" ref="BV311:BV319" si="638">ROUND((BD311*BT311*BU311/100*12)*1.302/1000,3)</f>
        <v>0</v>
      </c>
      <c r="BW311" s="113">
        <f t="shared" si="635"/>
        <v>34836.300000000003</v>
      </c>
      <c r="BX311" s="138"/>
      <c r="BY311" s="121">
        <v>0.354047</v>
      </c>
      <c r="BZ311" s="115"/>
      <c r="CA311" s="103"/>
      <c r="CB311" s="103"/>
      <c r="CC311" s="103"/>
      <c r="CD311" s="103"/>
      <c r="CE311" s="103"/>
      <c r="CF311" s="103"/>
    </row>
    <row r="312" spans="1:84" ht="20.100000000000001" customHeight="1">
      <c r="A312" s="23">
        <v>303</v>
      </c>
      <c r="B312" s="24">
        <v>82603</v>
      </c>
      <c r="C312" s="45" t="s">
        <v>509</v>
      </c>
      <c r="D312" s="26" t="s">
        <v>510</v>
      </c>
      <c r="E312" s="27"/>
      <c r="F312" s="27">
        <f t="shared" ref="F312:F319" si="639">E312*3</f>
        <v>0</v>
      </c>
      <c r="G312" s="27"/>
      <c r="H312" s="27"/>
      <c r="I312" s="27"/>
      <c r="J312" s="27">
        <f t="shared" ref="J312:J319" si="640">I312*3</f>
        <v>0</v>
      </c>
      <c r="K312" s="27"/>
      <c r="L312" s="27"/>
      <c r="M312" s="27">
        <v>1</v>
      </c>
      <c r="N312" s="27">
        <f t="shared" ref="N312:N319" si="641">M312*2</f>
        <v>2</v>
      </c>
      <c r="O312" s="27">
        <v>1</v>
      </c>
      <c r="P312" s="27">
        <v>2.9</v>
      </c>
      <c r="Q312" s="27"/>
      <c r="R312" s="27">
        <f t="shared" ref="R312:R319" si="642">Q312*1.5</f>
        <v>0</v>
      </c>
      <c r="S312" s="27"/>
      <c r="T312" s="27"/>
      <c r="U312" s="27"/>
      <c r="V312" s="27">
        <f t="shared" ref="V312:V319" si="643">U312*1</f>
        <v>0</v>
      </c>
      <c r="W312" s="27"/>
      <c r="X312" s="27"/>
      <c r="Y312" s="27"/>
      <c r="Z312" s="27">
        <f t="shared" ref="Z312:Z319" si="644">Y312*1</f>
        <v>0</v>
      </c>
      <c r="AA312" s="27"/>
      <c r="AB312" s="27"/>
      <c r="AC312" s="27"/>
      <c r="AD312" s="27">
        <f t="shared" ref="AD312:AD319" si="645">AC312*1</f>
        <v>0</v>
      </c>
      <c r="AE312" s="27"/>
      <c r="AF312" s="27"/>
      <c r="AG312" s="27"/>
      <c r="AH312" s="27">
        <f t="shared" ref="AH312:AH319" si="646">AG312*1</f>
        <v>0</v>
      </c>
      <c r="AI312" s="27"/>
      <c r="AJ312" s="27"/>
      <c r="AK312" s="27"/>
      <c r="AL312" s="27">
        <f t="shared" ref="AL312:AL319" si="647">AK312*1</f>
        <v>0</v>
      </c>
      <c r="AM312" s="27"/>
      <c r="AN312" s="27"/>
      <c r="AO312" s="27"/>
      <c r="AP312" s="27">
        <f t="shared" ref="AP312:AP319" si="648">AO312*1</f>
        <v>0</v>
      </c>
      <c r="AQ312" s="27"/>
      <c r="AR312" s="27"/>
      <c r="AS312" s="27"/>
      <c r="AT312" s="27">
        <f t="shared" ref="AT312:AT319" si="649">AS312*1</f>
        <v>0</v>
      </c>
      <c r="AU312" s="27"/>
      <c r="AV312" s="27"/>
      <c r="AW312" s="27"/>
      <c r="AX312" s="27">
        <f t="shared" ref="AX312:AX319" si="650">AW312*1</f>
        <v>0</v>
      </c>
      <c r="AY312" s="27"/>
      <c r="AZ312" s="27"/>
      <c r="BA312" s="27"/>
      <c r="BB312" s="27">
        <f t="shared" ref="BB312:BB319" si="651">BA312*0.75</f>
        <v>0</v>
      </c>
      <c r="BC312" s="27">
        <f t="shared" ref="BC312:BC319" si="652">E312+I312+M312+U312+AC312+AK312+AW312</f>
        <v>1</v>
      </c>
      <c r="BD312" s="27">
        <f t="shared" ref="BD312:BD319" si="653">F312+J312+N312+R312+V312+Z312+AD312+AH312+AL312+AP312+AT312+AX312+BB312</f>
        <v>2</v>
      </c>
      <c r="BE312" s="27">
        <f t="shared" ref="BE312:BE319" si="654">G312+K312+O312+W312+AE312+AM312+AY312</f>
        <v>1</v>
      </c>
      <c r="BF312" s="27">
        <f t="shared" ref="BF312:BF319" si="655">H312+L312+P312+T312+X312+AB312+AF312+AJ312+AN312+AR312+AV312+AZ312</f>
        <v>2.9</v>
      </c>
      <c r="BG312" s="27">
        <v>434037.21</v>
      </c>
      <c r="BH312" s="27">
        <v>185135</v>
      </c>
      <c r="BI312" s="27">
        <v>215138</v>
      </c>
      <c r="BJ312" s="29">
        <v>1.3</v>
      </c>
      <c r="BK312" s="29">
        <v>1.3</v>
      </c>
      <c r="BL312" s="29">
        <v>1.3</v>
      </c>
      <c r="BM312" s="116">
        <v>1.3</v>
      </c>
      <c r="BN312" s="127">
        <v>1</v>
      </c>
      <c r="BO312" s="127">
        <v>260087.86</v>
      </c>
      <c r="BP312" s="127">
        <v>116923.68</v>
      </c>
      <c r="BQ312" s="128">
        <f t="shared" si="636"/>
        <v>490869.02507999999</v>
      </c>
      <c r="BR312" s="114">
        <f t="shared" si="637"/>
        <v>56831.815079999971</v>
      </c>
      <c r="BS312" s="114">
        <f t="shared" ref="BS312:BS328" si="656">BO312/BM312/12</f>
        <v>16672.298717948717</v>
      </c>
      <c r="BT312" s="116">
        <v>34836.300000000003</v>
      </c>
      <c r="BU312" s="121">
        <v>100</v>
      </c>
      <c r="BV312" s="122">
        <f t="shared" si="638"/>
        <v>1088.5650000000001</v>
      </c>
      <c r="BW312" s="121">
        <f t="shared" si="635"/>
        <v>34836.300000000003</v>
      </c>
      <c r="BX312" s="120">
        <f t="shared" ref="BX312:BX319" si="657">ROUND((BM312*BT312*BU312/100*12)*1.302,0)</f>
        <v>707567</v>
      </c>
      <c r="BY312" s="121">
        <v>0.354047</v>
      </c>
      <c r="BZ312" s="123">
        <f t="shared" ref="BZ312:BZ319" si="658">ROUND(BX312*BY312,0)</f>
        <v>250512</v>
      </c>
    </row>
    <row r="313" spans="1:84" ht="20.100000000000001" customHeight="1">
      <c r="A313" s="23">
        <v>304</v>
      </c>
      <c r="B313" s="24">
        <v>82604</v>
      </c>
      <c r="C313" s="45" t="s">
        <v>511</v>
      </c>
      <c r="D313" s="26" t="s">
        <v>512</v>
      </c>
      <c r="E313" s="27"/>
      <c r="F313" s="27">
        <f t="shared" si="639"/>
        <v>0</v>
      </c>
      <c r="G313" s="27"/>
      <c r="H313" s="27"/>
      <c r="I313" s="27"/>
      <c r="J313" s="27">
        <f t="shared" si="640"/>
        <v>0</v>
      </c>
      <c r="K313" s="27"/>
      <c r="L313" s="27"/>
      <c r="M313" s="27">
        <v>3</v>
      </c>
      <c r="N313" s="27">
        <f t="shared" si="641"/>
        <v>6</v>
      </c>
      <c r="O313" s="27">
        <v>3</v>
      </c>
      <c r="P313" s="27">
        <v>3.3</v>
      </c>
      <c r="Q313" s="27"/>
      <c r="R313" s="27">
        <f t="shared" si="642"/>
        <v>0</v>
      </c>
      <c r="S313" s="27"/>
      <c r="T313" s="27"/>
      <c r="U313" s="27"/>
      <c r="V313" s="27">
        <f t="shared" si="643"/>
        <v>0</v>
      </c>
      <c r="W313" s="27"/>
      <c r="X313" s="27"/>
      <c r="Y313" s="27"/>
      <c r="Z313" s="27">
        <f t="shared" si="644"/>
        <v>0</v>
      </c>
      <c r="AA313" s="27"/>
      <c r="AB313" s="27"/>
      <c r="AC313" s="27"/>
      <c r="AD313" s="27">
        <f t="shared" si="645"/>
        <v>0</v>
      </c>
      <c r="AE313" s="27"/>
      <c r="AF313" s="27"/>
      <c r="AG313" s="27"/>
      <c r="AH313" s="27">
        <f t="shared" si="646"/>
        <v>0</v>
      </c>
      <c r="AI313" s="27"/>
      <c r="AJ313" s="27"/>
      <c r="AK313" s="27"/>
      <c r="AL313" s="27">
        <f t="shared" si="647"/>
        <v>0</v>
      </c>
      <c r="AM313" s="27"/>
      <c r="AN313" s="27"/>
      <c r="AO313" s="27"/>
      <c r="AP313" s="27">
        <f t="shared" si="648"/>
        <v>0</v>
      </c>
      <c r="AQ313" s="27"/>
      <c r="AR313" s="27"/>
      <c r="AS313" s="27"/>
      <c r="AT313" s="27">
        <f t="shared" si="649"/>
        <v>0</v>
      </c>
      <c r="AU313" s="27"/>
      <c r="AV313" s="27"/>
      <c r="AW313" s="27"/>
      <c r="AX313" s="27">
        <f t="shared" si="650"/>
        <v>0</v>
      </c>
      <c r="AY313" s="27"/>
      <c r="AZ313" s="27"/>
      <c r="BA313" s="27"/>
      <c r="BB313" s="27">
        <f t="shared" si="651"/>
        <v>0</v>
      </c>
      <c r="BC313" s="27">
        <f t="shared" si="652"/>
        <v>3</v>
      </c>
      <c r="BD313" s="27">
        <f t="shared" si="653"/>
        <v>6</v>
      </c>
      <c r="BE313" s="27">
        <f t="shared" si="654"/>
        <v>3</v>
      </c>
      <c r="BF313" s="27">
        <f t="shared" si="655"/>
        <v>3.3</v>
      </c>
      <c r="BG313" s="27">
        <v>711033.7</v>
      </c>
      <c r="BH313" s="27">
        <v>404540</v>
      </c>
      <c r="BI313" s="27">
        <v>248236</v>
      </c>
      <c r="BJ313" s="29">
        <v>1.5</v>
      </c>
      <c r="BK313" s="29">
        <v>1.4</v>
      </c>
      <c r="BL313" s="29">
        <v>2</v>
      </c>
      <c r="BM313" s="116">
        <v>1.2</v>
      </c>
      <c r="BN313" s="127">
        <v>1.2</v>
      </c>
      <c r="BO313" s="127">
        <v>403900.52</v>
      </c>
      <c r="BP313" s="127">
        <v>191863.04000000001</v>
      </c>
      <c r="BQ313" s="128">
        <f t="shared" si="636"/>
        <v>775684.15512000013</v>
      </c>
      <c r="BR313" s="114">
        <f t="shared" si="637"/>
        <v>64650.455120000173</v>
      </c>
      <c r="BS313" s="114">
        <f t="shared" si="656"/>
        <v>28048.647222222226</v>
      </c>
      <c r="BT313" s="116">
        <v>34836.300000000003</v>
      </c>
      <c r="BU313" s="121">
        <v>100</v>
      </c>
      <c r="BV313" s="122">
        <f t="shared" si="638"/>
        <v>3265.694</v>
      </c>
      <c r="BW313" s="121">
        <f t="shared" si="635"/>
        <v>34836.300000000003</v>
      </c>
      <c r="BX313" s="120">
        <f t="shared" si="657"/>
        <v>653139</v>
      </c>
      <c r="BY313" s="121">
        <v>0.354047</v>
      </c>
      <c r="BZ313" s="123">
        <f t="shared" si="658"/>
        <v>231242</v>
      </c>
    </row>
    <row r="314" spans="1:84" ht="20.100000000000001" customHeight="1">
      <c r="A314" s="23">
        <v>305</v>
      </c>
      <c r="B314" s="24">
        <v>82605</v>
      </c>
      <c r="C314" s="45" t="s">
        <v>513</v>
      </c>
      <c r="D314" s="26" t="s">
        <v>514</v>
      </c>
      <c r="E314" s="27">
        <v>1</v>
      </c>
      <c r="F314" s="27">
        <f t="shared" si="639"/>
        <v>3</v>
      </c>
      <c r="G314" s="27">
        <v>1</v>
      </c>
      <c r="H314" s="27">
        <v>5.2</v>
      </c>
      <c r="I314" s="27"/>
      <c r="J314" s="27">
        <f t="shared" si="640"/>
        <v>0</v>
      </c>
      <c r="K314" s="27"/>
      <c r="L314" s="27"/>
      <c r="M314" s="27"/>
      <c r="N314" s="27">
        <f t="shared" si="641"/>
        <v>0</v>
      </c>
      <c r="O314" s="27"/>
      <c r="P314" s="27"/>
      <c r="Q314" s="27">
        <v>4</v>
      </c>
      <c r="R314" s="27">
        <f t="shared" si="642"/>
        <v>6</v>
      </c>
      <c r="S314" s="27">
        <v>4</v>
      </c>
      <c r="T314" s="27">
        <v>1</v>
      </c>
      <c r="U314" s="27"/>
      <c r="V314" s="27">
        <f t="shared" si="643"/>
        <v>0</v>
      </c>
      <c r="W314" s="27"/>
      <c r="X314" s="27"/>
      <c r="Y314" s="27"/>
      <c r="Z314" s="27">
        <f t="shared" si="644"/>
        <v>0</v>
      </c>
      <c r="AA314" s="27"/>
      <c r="AB314" s="27"/>
      <c r="AC314" s="27"/>
      <c r="AD314" s="27">
        <f t="shared" si="645"/>
        <v>0</v>
      </c>
      <c r="AE314" s="27"/>
      <c r="AF314" s="27"/>
      <c r="AG314" s="27"/>
      <c r="AH314" s="27">
        <f t="shared" si="646"/>
        <v>0</v>
      </c>
      <c r="AI314" s="27"/>
      <c r="AJ314" s="27"/>
      <c r="AK314" s="27"/>
      <c r="AL314" s="27">
        <f t="shared" si="647"/>
        <v>0</v>
      </c>
      <c r="AM314" s="27"/>
      <c r="AN314" s="27"/>
      <c r="AO314" s="27"/>
      <c r="AP314" s="27">
        <f t="shared" si="648"/>
        <v>0</v>
      </c>
      <c r="AQ314" s="27"/>
      <c r="AR314" s="27"/>
      <c r="AS314" s="27"/>
      <c r="AT314" s="27">
        <f t="shared" si="649"/>
        <v>0</v>
      </c>
      <c r="AU314" s="27"/>
      <c r="AV314" s="27"/>
      <c r="AW314" s="27"/>
      <c r="AX314" s="27">
        <f t="shared" si="650"/>
        <v>0</v>
      </c>
      <c r="AY314" s="27"/>
      <c r="AZ314" s="27"/>
      <c r="BA314" s="27"/>
      <c r="BB314" s="27">
        <f t="shared" si="651"/>
        <v>0</v>
      </c>
      <c r="BC314" s="27">
        <f t="shared" si="652"/>
        <v>1</v>
      </c>
      <c r="BD314" s="27">
        <f t="shared" si="653"/>
        <v>9</v>
      </c>
      <c r="BE314" s="27">
        <f t="shared" si="654"/>
        <v>1</v>
      </c>
      <c r="BF314" s="27">
        <f t="shared" si="655"/>
        <v>6.2</v>
      </c>
      <c r="BG314" s="27">
        <v>1816179.03</v>
      </c>
      <c r="BH314" s="27">
        <v>1161815</v>
      </c>
      <c r="BI314" s="27">
        <v>579218</v>
      </c>
      <c r="BJ314" s="29">
        <v>3.2</v>
      </c>
      <c r="BK314" s="29">
        <v>3</v>
      </c>
      <c r="BL314" s="29">
        <v>3.2</v>
      </c>
      <c r="BM314" s="116">
        <v>3.5</v>
      </c>
      <c r="BN314" s="127">
        <v>0.7</v>
      </c>
      <c r="BO314" s="127">
        <v>1336538</v>
      </c>
      <c r="BP314" s="127">
        <v>102743.29</v>
      </c>
      <c r="BQ314" s="128">
        <f t="shared" si="636"/>
        <v>1873944.2395800001</v>
      </c>
      <c r="BR314" s="114">
        <f t="shared" si="637"/>
        <v>57765.209580000024</v>
      </c>
      <c r="BS314" s="114">
        <f t="shared" si="656"/>
        <v>31822.333333333332</v>
      </c>
      <c r="BT314" s="116">
        <v>34836.300000000003</v>
      </c>
      <c r="BU314" s="121">
        <v>100</v>
      </c>
      <c r="BV314" s="122">
        <f t="shared" si="638"/>
        <v>4898.5410000000002</v>
      </c>
      <c r="BW314" s="121">
        <f t="shared" si="635"/>
        <v>34836.300000000003</v>
      </c>
      <c r="BX314" s="120">
        <f t="shared" si="657"/>
        <v>1904988</v>
      </c>
      <c r="BY314" s="121">
        <v>0.354047</v>
      </c>
      <c r="BZ314" s="173">
        <v>674466</v>
      </c>
    </row>
    <row r="315" spans="1:84" ht="20.100000000000001" customHeight="1">
      <c r="A315" s="23">
        <v>306</v>
      </c>
      <c r="B315" s="36">
        <v>82606</v>
      </c>
      <c r="C315" s="45" t="s">
        <v>515</v>
      </c>
      <c r="D315" s="26" t="s">
        <v>516</v>
      </c>
      <c r="E315" s="27">
        <v>1</v>
      </c>
      <c r="F315" s="27">
        <f t="shared" si="639"/>
        <v>3</v>
      </c>
      <c r="G315" s="27">
        <v>1</v>
      </c>
      <c r="H315" s="27">
        <v>1.7</v>
      </c>
      <c r="I315" s="27"/>
      <c r="J315" s="27">
        <f t="shared" si="640"/>
        <v>0</v>
      </c>
      <c r="K315" s="27"/>
      <c r="L315" s="27"/>
      <c r="M315" s="27"/>
      <c r="N315" s="27">
        <f t="shared" si="641"/>
        <v>0</v>
      </c>
      <c r="O315" s="27"/>
      <c r="P315" s="27"/>
      <c r="Q315" s="27">
        <v>3</v>
      </c>
      <c r="R315" s="27">
        <f t="shared" si="642"/>
        <v>4.5</v>
      </c>
      <c r="S315" s="27">
        <v>3</v>
      </c>
      <c r="T315" s="27">
        <v>2.1</v>
      </c>
      <c r="U315" s="27"/>
      <c r="V315" s="27">
        <f t="shared" si="643"/>
        <v>0</v>
      </c>
      <c r="W315" s="27"/>
      <c r="X315" s="27"/>
      <c r="Y315" s="27"/>
      <c r="Z315" s="27">
        <f t="shared" si="644"/>
        <v>0</v>
      </c>
      <c r="AA315" s="27"/>
      <c r="AB315" s="27"/>
      <c r="AC315" s="27"/>
      <c r="AD315" s="27">
        <f t="shared" si="645"/>
        <v>0</v>
      </c>
      <c r="AE315" s="27"/>
      <c r="AF315" s="27"/>
      <c r="AG315" s="27"/>
      <c r="AH315" s="27">
        <f t="shared" si="646"/>
        <v>0</v>
      </c>
      <c r="AI315" s="27"/>
      <c r="AJ315" s="27"/>
      <c r="AK315" s="27"/>
      <c r="AL315" s="27">
        <f t="shared" si="647"/>
        <v>0</v>
      </c>
      <c r="AM315" s="27"/>
      <c r="AN315" s="27"/>
      <c r="AO315" s="27"/>
      <c r="AP315" s="27">
        <f t="shared" si="648"/>
        <v>0</v>
      </c>
      <c r="AQ315" s="27"/>
      <c r="AR315" s="27"/>
      <c r="AS315" s="27"/>
      <c r="AT315" s="27">
        <f t="shared" si="649"/>
        <v>0</v>
      </c>
      <c r="AU315" s="27"/>
      <c r="AV315" s="27"/>
      <c r="AW315" s="27"/>
      <c r="AX315" s="27">
        <f t="shared" si="650"/>
        <v>0</v>
      </c>
      <c r="AY315" s="27"/>
      <c r="AZ315" s="27"/>
      <c r="BA315" s="27"/>
      <c r="BB315" s="27">
        <f t="shared" si="651"/>
        <v>0</v>
      </c>
      <c r="BC315" s="27">
        <f t="shared" si="652"/>
        <v>1</v>
      </c>
      <c r="BD315" s="27">
        <f t="shared" si="653"/>
        <v>7.5</v>
      </c>
      <c r="BE315" s="27">
        <f t="shared" si="654"/>
        <v>1</v>
      </c>
      <c r="BF315" s="27">
        <f t="shared" si="655"/>
        <v>3.8</v>
      </c>
      <c r="BG315" s="27">
        <v>752862.17</v>
      </c>
      <c r="BH315" s="27">
        <v>408110</v>
      </c>
      <c r="BI315" s="27">
        <v>513021</v>
      </c>
      <c r="BJ315" s="29">
        <v>3.1</v>
      </c>
      <c r="BK315" s="29">
        <v>3</v>
      </c>
      <c r="BL315" s="29">
        <v>2.9</v>
      </c>
      <c r="BM315" s="116">
        <v>2.7</v>
      </c>
      <c r="BN315" s="131" t="s">
        <v>49</v>
      </c>
      <c r="BO315" s="127">
        <v>747537.67</v>
      </c>
      <c r="BP315" s="139"/>
      <c r="BQ315" s="128">
        <f t="shared" si="636"/>
        <v>973294.04634000012</v>
      </c>
      <c r="BR315" s="114">
        <f t="shared" si="637"/>
        <v>220431.87634000008</v>
      </c>
      <c r="BS315" s="114">
        <f t="shared" si="656"/>
        <v>23072.150308641973</v>
      </c>
      <c r="BT315" s="116">
        <v>34836.300000000003</v>
      </c>
      <c r="BU315" s="121">
        <v>100</v>
      </c>
      <c r="BV315" s="122">
        <f t="shared" si="638"/>
        <v>4082.1179999999999</v>
      </c>
      <c r="BW315" s="121">
        <f t="shared" si="635"/>
        <v>34836.300000000003</v>
      </c>
      <c r="BX315" s="120">
        <f t="shared" si="657"/>
        <v>1469562</v>
      </c>
      <c r="BY315" s="121">
        <v>0.354047</v>
      </c>
      <c r="BZ315" s="123">
        <f t="shared" si="658"/>
        <v>520294</v>
      </c>
    </row>
    <row r="316" spans="1:84" ht="20.100000000000001" customHeight="1">
      <c r="A316" s="23">
        <v>307</v>
      </c>
      <c r="B316" s="24">
        <v>82607</v>
      </c>
      <c r="C316" s="45" t="s">
        <v>517</v>
      </c>
      <c r="D316" s="26" t="s">
        <v>518</v>
      </c>
      <c r="E316" s="27">
        <v>1</v>
      </c>
      <c r="F316" s="27">
        <f t="shared" si="639"/>
        <v>3</v>
      </c>
      <c r="G316" s="27">
        <v>1</v>
      </c>
      <c r="H316" s="27">
        <v>2.2000000000000002</v>
      </c>
      <c r="I316" s="27"/>
      <c r="J316" s="27">
        <f t="shared" si="640"/>
        <v>0</v>
      </c>
      <c r="K316" s="27"/>
      <c r="L316" s="27"/>
      <c r="M316" s="27"/>
      <c r="N316" s="27">
        <f t="shared" si="641"/>
        <v>0</v>
      </c>
      <c r="O316" s="27"/>
      <c r="P316" s="27"/>
      <c r="Q316" s="27">
        <v>2</v>
      </c>
      <c r="R316" s="27">
        <f t="shared" si="642"/>
        <v>3</v>
      </c>
      <c r="S316" s="27">
        <v>2</v>
      </c>
      <c r="T316" s="27">
        <v>1</v>
      </c>
      <c r="U316" s="27"/>
      <c r="V316" s="27">
        <f t="shared" si="643"/>
        <v>0</v>
      </c>
      <c r="W316" s="27"/>
      <c r="X316" s="27"/>
      <c r="Y316" s="27">
        <v>1</v>
      </c>
      <c r="Z316" s="27">
        <f t="shared" si="644"/>
        <v>1</v>
      </c>
      <c r="AA316" s="27">
        <v>1</v>
      </c>
      <c r="AB316" s="27">
        <v>0.5</v>
      </c>
      <c r="AC316" s="27"/>
      <c r="AD316" s="27">
        <f t="shared" si="645"/>
        <v>0</v>
      </c>
      <c r="AE316" s="27"/>
      <c r="AF316" s="27"/>
      <c r="AG316" s="27"/>
      <c r="AH316" s="27">
        <f t="shared" si="646"/>
        <v>0</v>
      </c>
      <c r="AI316" s="27"/>
      <c r="AJ316" s="27"/>
      <c r="AK316" s="27"/>
      <c r="AL316" s="27">
        <f t="shared" si="647"/>
        <v>0</v>
      </c>
      <c r="AM316" s="27"/>
      <c r="AN316" s="27"/>
      <c r="AO316" s="27"/>
      <c r="AP316" s="27">
        <f t="shared" si="648"/>
        <v>0</v>
      </c>
      <c r="AQ316" s="27"/>
      <c r="AR316" s="27"/>
      <c r="AS316" s="27"/>
      <c r="AT316" s="27">
        <f t="shared" si="649"/>
        <v>0</v>
      </c>
      <c r="AU316" s="27"/>
      <c r="AV316" s="27"/>
      <c r="AW316" s="27"/>
      <c r="AX316" s="27">
        <f t="shared" si="650"/>
        <v>0</v>
      </c>
      <c r="AY316" s="27"/>
      <c r="AZ316" s="27"/>
      <c r="BA316" s="27"/>
      <c r="BB316" s="27">
        <f t="shared" si="651"/>
        <v>0</v>
      </c>
      <c r="BC316" s="27">
        <f t="shared" si="652"/>
        <v>1</v>
      </c>
      <c r="BD316" s="27">
        <f t="shared" si="653"/>
        <v>7</v>
      </c>
      <c r="BE316" s="27">
        <f t="shared" si="654"/>
        <v>1</v>
      </c>
      <c r="BF316" s="27">
        <f t="shared" si="655"/>
        <v>3.7</v>
      </c>
      <c r="BG316" s="27">
        <v>967494.04</v>
      </c>
      <c r="BH316" s="27">
        <v>440000</v>
      </c>
      <c r="BI316" s="27">
        <v>496473</v>
      </c>
      <c r="BJ316" s="29">
        <v>3.3</v>
      </c>
      <c r="BK316" s="29">
        <v>2.9</v>
      </c>
      <c r="BL316" s="29">
        <v>3.4</v>
      </c>
      <c r="BM316" s="116">
        <v>2.9</v>
      </c>
      <c r="BN316" s="131" t="s">
        <v>49</v>
      </c>
      <c r="BO316" s="127">
        <v>699300.15</v>
      </c>
      <c r="BP316" s="139"/>
      <c r="BQ316" s="128">
        <f t="shared" si="636"/>
        <v>910488.79530000011</v>
      </c>
      <c r="BR316" s="114">
        <f t="shared" si="637"/>
        <v>-57005.244699999923</v>
      </c>
      <c r="BS316" s="114">
        <f t="shared" si="656"/>
        <v>20094.831896551725</v>
      </c>
      <c r="BT316" s="116">
        <v>34836.300000000003</v>
      </c>
      <c r="BU316" s="121">
        <v>100</v>
      </c>
      <c r="BV316" s="122">
        <f t="shared" si="638"/>
        <v>3809.9760000000001</v>
      </c>
      <c r="BW316" s="121">
        <f t="shared" si="635"/>
        <v>34836.300000000003</v>
      </c>
      <c r="BX316" s="120">
        <f t="shared" si="657"/>
        <v>1578419</v>
      </c>
      <c r="BY316" s="121">
        <v>0.354047</v>
      </c>
      <c r="BZ316" s="123">
        <f t="shared" si="658"/>
        <v>558835</v>
      </c>
    </row>
    <row r="317" spans="1:84" ht="20.100000000000001" customHeight="1">
      <c r="A317" s="23">
        <v>308</v>
      </c>
      <c r="B317" s="24">
        <v>82608</v>
      </c>
      <c r="C317" s="45" t="s">
        <v>519</v>
      </c>
      <c r="D317" s="26" t="s">
        <v>520</v>
      </c>
      <c r="E317" s="27">
        <v>1</v>
      </c>
      <c r="F317" s="27">
        <f t="shared" si="639"/>
        <v>3</v>
      </c>
      <c r="G317" s="27">
        <v>1</v>
      </c>
      <c r="H317" s="27">
        <v>1.5</v>
      </c>
      <c r="I317" s="27"/>
      <c r="J317" s="27">
        <f t="shared" si="640"/>
        <v>0</v>
      </c>
      <c r="K317" s="27"/>
      <c r="L317" s="27"/>
      <c r="M317" s="27"/>
      <c r="N317" s="27">
        <f t="shared" si="641"/>
        <v>0</v>
      </c>
      <c r="O317" s="27"/>
      <c r="P317" s="27"/>
      <c r="Q317" s="27">
        <v>3</v>
      </c>
      <c r="R317" s="27">
        <f t="shared" si="642"/>
        <v>4.5</v>
      </c>
      <c r="S317" s="27">
        <v>3</v>
      </c>
      <c r="T317" s="27">
        <v>1.3</v>
      </c>
      <c r="U317" s="27"/>
      <c r="V317" s="27">
        <f t="shared" si="643"/>
        <v>0</v>
      </c>
      <c r="W317" s="27"/>
      <c r="X317" s="27"/>
      <c r="Y317" s="27"/>
      <c r="Z317" s="27">
        <f t="shared" si="644"/>
        <v>0</v>
      </c>
      <c r="AA317" s="27"/>
      <c r="AB317" s="27"/>
      <c r="AC317" s="27"/>
      <c r="AD317" s="27">
        <f t="shared" si="645"/>
        <v>0</v>
      </c>
      <c r="AE317" s="27"/>
      <c r="AF317" s="27"/>
      <c r="AG317" s="27"/>
      <c r="AH317" s="27">
        <f t="shared" si="646"/>
        <v>0</v>
      </c>
      <c r="AI317" s="27"/>
      <c r="AJ317" s="27"/>
      <c r="AK317" s="27"/>
      <c r="AL317" s="27">
        <f t="shared" si="647"/>
        <v>0</v>
      </c>
      <c r="AM317" s="27"/>
      <c r="AN317" s="27"/>
      <c r="AO317" s="27"/>
      <c r="AP317" s="27">
        <f t="shared" si="648"/>
        <v>0</v>
      </c>
      <c r="AQ317" s="27"/>
      <c r="AR317" s="27"/>
      <c r="AS317" s="27"/>
      <c r="AT317" s="27">
        <f t="shared" si="649"/>
        <v>0</v>
      </c>
      <c r="AU317" s="27"/>
      <c r="AV317" s="27"/>
      <c r="AW317" s="27"/>
      <c r="AX317" s="27">
        <f t="shared" si="650"/>
        <v>0</v>
      </c>
      <c r="AY317" s="27"/>
      <c r="AZ317" s="27"/>
      <c r="BA317" s="27"/>
      <c r="BB317" s="27">
        <f t="shared" si="651"/>
        <v>0</v>
      </c>
      <c r="BC317" s="27">
        <f t="shared" si="652"/>
        <v>1</v>
      </c>
      <c r="BD317" s="27">
        <f t="shared" si="653"/>
        <v>7.5</v>
      </c>
      <c r="BE317" s="27">
        <f t="shared" si="654"/>
        <v>1</v>
      </c>
      <c r="BF317" s="27">
        <f t="shared" si="655"/>
        <v>2.8</v>
      </c>
      <c r="BG317" s="27">
        <v>649823.52</v>
      </c>
      <c r="BH317" s="27">
        <v>233000</v>
      </c>
      <c r="BI317" s="27">
        <v>165491</v>
      </c>
      <c r="BJ317" s="29">
        <v>1</v>
      </c>
      <c r="BK317" s="29">
        <v>1</v>
      </c>
      <c r="BL317" s="29">
        <v>1</v>
      </c>
      <c r="BM317" s="116">
        <v>1</v>
      </c>
      <c r="BN317" s="127">
        <v>1.2</v>
      </c>
      <c r="BO317" s="127">
        <v>295913.75</v>
      </c>
      <c r="BP317" s="127">
        <v>218533.29</v>
      </c>
      <c r="BQ317" s="128">
        <f t="shared" si="636"/>
        <v>669810.04608000012</v>
      </c>
      <c r="BR317" s="114">
        <f t="shared" si="637"/>
        <v>19986.526080000098</v>
      </c>
      <c r="BS317" s="114">
        <f t="shared" si="656"/>
        <v>24659.479166666668</v>
      </c>
      <c r="BT317" s="116">
        <v>34836.300000000003</v>
      </c>
      <c r="BU317" s="121">
        <v>100</v>
      </c>
      <c r="BV317" s="122">
        <f t="shared" si="638"/>
        <v>4082.1179999999999</v>
      </c>
      <c r="BW317" s="121">
        <f t="shared" si="635"/>
        <v>34836.300000000003</v>
      </c>
      <c r="BX317" s="120">
        <f t="shared" si="657"/>
        <v>544282</v>
      </c>
      <c r="BY317" s="121">
        <v>0.354047</v>
      </c>
      <c r="BZ317" s="123">
        <f t="shared" si="658"/>
        <v>192701</v>
      </c>
    </row>
    <row r="318" spans="1:84" ht="20.100000000000001" customHeight="1">
      <c r="A318" s="23">
        <v>309</v>
      </c>
      <c r="B318" s="24">
        <v>82609</v>
      </c>
      <c r="C318" s="45" t="s">
        <v>521</v>
      </c>
      <c r="D318" s="26" t="s">
        <v>522</v>
      </c>
      <c r="E318" s="27">
        <v>1</v>
      </c>
      <c r="F318" s="27">
        <f t="shared" si="639"/>
        <v>3</v>
      </c>
      <c r="G318" s="27">
        <v>1</v>
      </c>
      <c r="H318" s="27">
        <v>1.95</v>
      </c>
      <c r="I318" s="27"/>
      <c r="J318" s="27">
        <f t="shared" si="640"/>
        <v>0</v>
      </c>
      <c r="K318" s="27"/>
      <c r="L318" s="27"/>
      <c r="M318" s="27"/>
      <c r="N318" s="27">
        <f t="shared" si="641"/>
        <v>0</v>
      </c>
      <c r="O318" s="27"/>
      <c r="P318" s="27"/>
      <c r="Q318" s="27">
        <v>1</v>
      </c>
      <c r="R318" s="27">
        <f t="shared" si="642"/>
        <v>1.5</v>
      </c>
      <c r="S318" s="27">
        <v>1</v>
      </c>
      <c r="T318" s="27">
        <v>1.45</v>
      </c>
      <c r="U318" s="27"/>
      <c r="V318" s="27">
        <f t="shared" si="643"/>
        <v>0</v>
      </c>
      <c r="W318" s="27"/>
      <c r="X318" s="27"/>
      <c r="Y318" s="27">
        <v>1</v>
      </c>
      <c r="Z318" s="27">
        <f t="shared" si="644"/>
        <v>1</v>
      </c>
      <c r="AA318" s="27">
        <v>1</v>
      </c>
      <c r="AB318" s="27">
        <v>0.9</v>
      </c>
      <c r="AC318" s="27"/>
      <c r="AD318" s="27">
        <f t="shared" si="645"/>
        <v>0</v>
      </c>
      <c r="AE318" s="27"/>
      <c r="AF318" s="27"/>
      <c r="AG318" s="27"/>
      <c r="AH318" s="27">
        <f t="shared" si="646"/>
        <v>0</v>
      </c>
      <c r="AI318" s="27"/>
      <c r="AJ318" s="27"/>
      <c r="AK318" s="27"/>
      <c r="AL318" s="27">
        <f t="shared" si="647"/>
        <v>0</v>
      </c>
      <c r="AM318" s="27"/>
      <c r="AN318" s="27"/>
      <c r="AO318" s="27"/>
      <c r="AP318" s="27">
        <f t="shared" si="648"/>
        <v>0</v>
      </c>
      <c r="AQ318" s="27"/>
      <c r="AR318" s="27"/>
      <c r="AS318" s="27"/>
      <c r="AT318" s="27">
        <f t="shared" si="649"/>
        <v>0</v>
      </c>
      <c r="AU318" s="27"/>
      <c r="AV318" s="27"/>
      <c r="AW318" s="27"/>
      <c r="AX318" s="27">
        <f t="shared" si="650"/>
        <v>0</v>
      </c>
      <c r="AY318" s="27"/>
      <c r="AZ318" s="27"/>
      <c r="BA318" s="27"/>
      <c r="BB318" s="27">
        <f t="shared" si="651"/>
        <v>0</v>
      </c>
      <c r="BC318" s="27">
        <f t="shared" si="652"/>
        <v>1</v>
      </c>
      <c r="BD318" s="27">
        <f t="shared" si="653"/>
        <v>5.5</v>
      </c>
      <c r="BE318" s="27">
        <f t="shared" si="654"/>
        <v>1</v>
      </c>
      <c r="BF318" s="27">
        <f t="shared" si="655"/>
        <v>4.3</v>
      </c>
      <c r="BG318" s="27">
        <v>842339.83999999997</v>
      </c>
      <c r="BH318" s="27">
        <v>219160</v>
      </c>
      <c r="BI318" s="27">
        <v>562669</v>
      </c>
      <c r="BJ318" s="29">
        <v>3.4</v>
      </c>
      <c r="BK318" s="29">
        <v>3.4</v>
      </c>
      <c r="BL318" s="29">
        <v>3.4</v>
      </c>
      <c r="BM318" s="116">
        <v>3.4</v>
      </c>
      <c r="BN318" s="131" t="s">
        <v>49</v>
      </c>
      <c r="BO318" s="127">
        <v>826225.84</v>
      </c>
      <c r="BP318" s="139"/>
      <c r="BQ318" s="128">
        <f t="shared" si="636"/>
        <v>1075746.0436799999</v>
      </c>
      <c r="BR318" s="114">
        <f t="shared" si="637"/>
        <v>233406.20367999992</v>
      </c>
      <c r="BS318" s="114">
        <f t="shared" si="656"/>
        <v>20250.633333333335</v>
      </c>
      <c r="BT318" s="116">
        <v>34836.300000000003</v>
      </c>
      <c r="BU318" s="121">
        <v>100</v>
      </c>
      <c r="BV318" s="122">
        <f t="shared" si="638"/>
        <v>2993.5529999999999</v>
      </c>
      <c r="BW318" s="121">
        <f t="shared" si="635"/>
        <v>34836.300000000003</v>
      </c>
      <c r="BX318" s="120">
        <f t="shared" si="657"/>
        <v>1850560</v>
      </c>
      <c r="BY318" s="121">
        <v>0.354047</v>
      </c>
      <c r="BZ318" s="123">
        <f t="shared" si="658"/>
        <v>655185</v>
      </c>
    </row>
    <row r="319" spans="1:84" ht="20.100000000000001" customHeight="1">
      <c r="A319" s="23">
        <v>310</v>
      </c>
      <c r="B319" s="24">
        <v>82610</v>
      </c>
      <c r="C319" s="45" t="s">
        <v>523</v>
      </c>
      <c r="D319" s="26" t="s">
        <v>524</v>
      </c>
      <c r="E319" s="27">
        <v>1</v>
      </c>
      <c r="F319" s="27">
        <f t="shared" si="639"/>
        <v>3</v>
      </c>
      <c r="G319" s="27">
        <v>1</v>
      </c>
      <c r="H319" s="27">
        <v>1.3</v>
      </c>
      <c r="I319" s="27"/>
      <c r="J319" s="27">
        <f t="shared" si="640"/>
        <v>0</v>
      </c>
      <c r="K319" s="27"/>
      <c r="L319" s="27"/>
      <c r="M319" s="27"/>
      <c r="N319" s="27">
        <f t="shared" si="641"/>
        <v>0</v>
      </c>
      <c r="O319" s="27"/>
      <c r="P319" s="27"/>
      <c r="Q319" s="27">
        <v>2</v>
      </c>
      <c r="R319" s="27">
        <f t="shared" si="642"/>
        <v>3</v>
      </c>
      <c r="S319" s="27">
        <v>2</v>
      </c>
      <c r="T319" s="27">
        <v>1.8</v>
      </c>
      <c r="U319" s="27"/>
      <c r="V319" s="27">
        <f t="shared" si="643"/>
        <v>0</v>
      </c>
      <c r="W319" s="27"/>
      <c r="X319" s="27"/>
      <c r="Y319" s="27"/>
      <c r="Z319" s="27">
        <f t="shared" si="644"/>
        <v>0</v>
      </c>
      <c r="AA319" s="27"/>
      <c r="AB319" s="27"/>
      <c r="AC319" s="27"/>
      <c r="AD319" s="27">
        <f t="shared" si="645"/>
        <v>0</v>
      </c>
      <c r="AE319" s="27"/>
      <c r="AF319" s="27"/>
      <c r="AG319" s="27"/>
      <c r="AH319" s="27">
        <f t="shared" si="646"/>
        <v>0</v>
      </c>
      <c r="AI319" s="27"/>
      <c r="AJ319" s="27"/>
      <c r="AK319" s="27"/>
      <c r="AL319" s="27">
        <f t="shared" si="647"/>
        <v>0</v>
      </c>
      <c r="AM319" s="27"/>
      <c r="AN319" s="27"/>
      <c r="AO319" s="27"/>
      <c r="AP319" s="27">
        <f t="shared" si="648"/>
        <v>0</v>
      </c>
      <c r="AQ319" s="27"/>
      <c r="AR319" s="27"/>
      <c r="AS319" s="27"/>
      <c r="AT319" s="27">
        <f t="shared" si="649"/>
        <v>0</v>
      </c>
      <c r="AU319" s="27"/>
      <c r="AV319" s="27"/>
      <c r="AW319" s="27"/>
      <c r="AX319" s="27">
        <f t="shared" si="650"/>
        <v>0</v>
      </c>
      <c r="AY319" s="27"/>
      <c r="AZ319" s="27"/>
      <c r="BA319" s="27"/>
      <c r="BB319" s="27">
        <f t="shared" si="651"/>
        <v>0</v>
      </c>
      <c r="BC319" s="27">
        <f t="shared" si="652"/>
        <v>1</v>
      </c>
      <c r="BD319" s="27">
        <f t="shared" si="653"/>
        <v>6</v>
      </c>
      <c r="BE319" s="27">
        <f t="shared" si="654"/>
        <v>1</v>
      </c>
      <c r="BF319" s="27">
        <f t="shared" si="655"/>
        <v>3.1</v>
      </c>
      <c r="BG319" s="27">
        <v>723998.32</v>
      </c>
      <c r="BH319" s="27">
        <v>213287</v>
      </c>
      <c r="BI319" s="27">
        <v>364080</v>
      </c>
      <c r="BJ319" s="29">
        <v>2.1</v>
      </c>
      <c r="BK319" s="29">
        <v>1.5</v>
      </c>
      <c r="BL319" s="29">
        <v>1.7</v>
      </c>
      <c r="BM319" s="116">
        <v>1.7</v>
      </c>
      <c r="BN319" s="131" t="s">
        <v>49</v>
      </c>
      <c r="BO319" s="127">
        <v>609833.36</v>
      </c>
      <c r="BP319" s="139"/>
      <c r="BQ319" s="128">
        <f t="shared" si="636"/>
        <v>794003.03472</v>
      </c>
      <c r="BR319" s="114">
        <f t="shared" si="637"/>
        <v>70004.714720000047</v>
      </c>
      <c r="BS319" s="114">
        <f t="shared" si="656"/>
        <v>29893.792156862746</v>
      </c>
      <c r="BT319" s="116">
        <v>34836.300000000003</v>
      </c>
      <c r="BU319" s="121">
        <v>100</v>
      </c>
      <c r="BV319" s="122">
        <f t="shared" si="638"/>
        <v>3265.694</v>
      </c>
      <c r="BW319" s="121">
        <f t="shared" si="635"/>
        <v>34836.300000000003</v>
      </c>
      <c r="BX319" s="120">
        <f t="shared" si="657"/>
        <v>925280</v>
      </c>
      <c r="BY319" s="121">
        <v>0.354047</v>
      </c>
      <c r="BZ319" s="123">
        <f t="shared" si="658"/>
        <v>327593</v>
      </c>
    </row>
    <row r="320" spans="1:84" s="22" customFormat="1" ht="20.100000000000001" customHeight="1">
      <c r="A320" s="16"/>
      <c r="B320" s="51"/>
      <c r="C320" s="32" t="s">
        <v>525</v>
      </c>
      <c r="D320" s="33" t="s">
        <v>525</v>
      </c>
      <c r="E320" s="20">
        <f t="shared" ref="E320:AJ320" si="659">SUM(E321:E328)</f>
        <v>0</v>
      </c>
      <c r="F320" s="20">
        <f t="shared" si="659"/>
        <v>0</v>
      </c>
      <c r="G320" s="20">
        <f t="shared" si="659"/>
        <v>0</v>
      </c>
      <c r="H320" s="20">
        <f t="shared" si="659"/>
        <v>0</v>
      </c>
      <c r="I320" s="20">
        <f t="shared" si="659"/>
        <v>0</v>
      </c>
      <c r="J320" s="20">
        <f t="shared" si="659"/>
        <v>0</v>
      </c>
      <c r="K320" s="20">
        <f t="shared" si="659"/>
        <v>0</v>
      </c>
      <c r="L320" s="20">
        <f t="shared" si="659"/>
        <v>0</v>
      </c>
      <c r="M320" s="20">
        <f t="shared" si="659"/>
        <v>10</v>
      </c>
      <c r="N320" s="20">
        <f t="shared" si="659"/>
        <v>20</v>
      </c>
      <c r="O320" s="20">
        <f t="shared" si="659"/>
        <v>10</v>
      </c>
      <c r="P320" s="20">
        <f t="shared" si="659"/>
        <v>17.25</v>
      </c>
      <c r="Q320" s="20">
        <f t="shared" si="659"/>
        <v>5</v>
      </c>
      <c r="R320" s="20">
        <f t="shared" si="659"/>
        <v>7.5</v>
      </c>
      <c r="S320" s="20">
        <f t="shared" si="659"/>
        <v>5</v>
      </c>
      <c r="T320" s="20">
        <f t="shared" si="659"/>
        <v>5</v>
      </c>
      <c r="U320" s="20">
        <f t="shared" si="659"/>
        <v>0</v>
      </c>
      <c r="V320" s="20">
        <f t="shared" si="659"/>
        <v>0</v>
      </c>
      <c r="W320" s="20">
        <f t="shared" si="659"/>
        <v>0</v>
      </c>
      <c r="X320" s="20">
        <f t="shared" si="659"/>
        <v>0</v>
      </c>
      <c r="Y320" s="20">
        <f t="shared" si="659"/>
        <v>1</v>
      </c>
      <c r="Z320" s="20">
        <f t="shared" si="659"/>
        <v>1</v>
      </c>
      <c r="AA320" s="20">
        <f t="shared" si="659"/>
        <v>1</v>
      </c>
      <c r="AB320" s="20">
        <f t="shared" si="659"/>
        <v>0.9</v>
      </c>
      <c r="AC320" s="20">
        <f t="shared" si="659"/>
        <v>0</v>
      </c>
      <c r="AD320" s="20">
        <f t="shared" si="659"/>
        <v>0</v>
      </c>
      <c r="AE320" s="20">
        <f t="shared" si="659"/>
        <v>0</v>
      </c>
      <c r="AF320" s="20">
        <f t="shared" si="659"/>
        <v>0</v>
      </c>
      <c r="AG320" s="20">
        <f t="shared" si="659"/>
        <v>0</v>
      </c>
      <c r="AH320" s="20">
        <f t="shared" si="659"/>
        <v>0</v>
      </c>
      <c r="AI320" s="20">
        <f t="shared" si="659"/>
        <v>0</v>
      </c>
      <c r="AJ320" s="20">
        <f t="shared" si="659"/>
        <v>0</v>
      </c>
      <c r="AK320" s="20">
        <f t="shared" ref="AK320:BP320" si="660">SUM(AK321:AK328)</f>
        <v>0</v>
      </c>
      <c r="AL320" s="20">
        <f t="shared" si="660"/>
        <v>0</v>
      </c>
      <c r="AM320" s="20">
        <f t="shared" si="660"/>
        <v>0</v>
      </c>
      <c r="AN320" s="20">
        <f t="shared" si="660"/>
        <v>0</v>
      </c>
      <c r="AO320" s="20">
        <f t="shared" si="660"/>
        <v>0</v>
      </c>
      <c r="AP320" s="20">
        <f t="shared" si="660"/>
        <v>0</v>
      </c>
      <c r="AQ320" s="20">
        <f t="shared" si="660"/>
        <v>0</v>
      </c>
      <c r="AR320" s="20">
        <f t="shared" si="660"/>
        <v>0</v>
      </c>
      <c r="AS320" s="20">
        <f t="shared" si="660"/>
        <v>0</v>
      </c>
      <c r="AT320" s="20">
        <f t="shared" si="660"/>
        <v>0</v>
      </c>
      <c r="AU320" s="20">
        <f t="shared" si="660"/>
        <v>0</v>
      </c>
      <c r="AV320" s="20">
        <f t="shared" si="660"/>
        <v>0</v>
      </c>
      <c r="AW320" s="20">
        <f t="shared" si="660"/>
        <v>0</v>
      </c>
      <c r="AX320" s="20">
        <f t="shared" si="660"/>
        <v>0</v>
      </c>
      <c r="AY320" s="20">
        <f t="shared" si="660"/>
        <v>0</v>
      </c>
      <c r="AZ320" s="20">
        <f t="shared" si="660"/>
        <v>0</v>
      </c>
      <c r="BA320" s="20">
        <f t="shared" si="660"/>
        <v>0</v>
      </c>
      <c r="BB320" s="20">
        <f t="shared" si="660"/>
        <v>0</v>
      </c>
      <c r="BC320" s="20">
        <f t="shared" si="660"/>
        <v>10</v>
      </c>
      <c r="BD320" s="20">
        <f t="shared" si="660"/>
        <v>28.5</v>
      </c>
      <c r="BE320" s="20">
        <f t="shared" si="660"/>
        <v>10</v>
      </c>
      <c r="BF320" s="20">
        <f t="shared" si="660"/>
        <v>23.15</v>
      </c>
      <c r="BG320" s="20">
        <f t="shared" si="660"/>
        <v>6911655</v>
      </c>
      <c r="BH320" s="20">
        <f t="shared" si="660"/>
        <v>4172022</v>
      </c>
      <c r="BI320" s="20">
        <f t="shared" si="660"/>
        <v>3806289</v>
      </c>
      <c r="BJ320" s="20">
        <f t="shared" si="660"/>
        <v>23.2</v>
      </c>
      <c r="BK320" s="20">
        <f t="shared" si="660"/>
        <v>23.299999999999997</v>
      </c>
      <c r="BL320" s="21">
        <f t="shared" si="660"/>
        <v>23.9</v>
      </c>
      <c r="BM320" s="113">
        <f t="shared" si="660"/>
        <v>21.299999999999997</v>
      </c>
      <c r="BN320" s="113">
        <f t="shared" si="660"/>
        <v>4.3</v>
      </c>
      <c r="BO320" s="113">
        <f t="shared" si="660"/>
        <v>5114454.5</v>
      </c>
      <c r="BP320" s="113">
        <f t="shared" si="660"/>
        <v>712329.1</v>
      </c>
      <c r="BQ320" s="113">
        <f t="shared" ref="BQ320" si="661">SUM(BQ321:BQ328)</f>
        <v>7586472.247200001</v>
      </c>
      <c r="BR320" s="114">
        <f t="shared" si="637"/>
        <v>674817.2472000001</v>
      </c>
      <c r="BS320" s="114">
        <f t="shared" si="656"/>
        <v>20009.602895148673</v>
      </c>
      <c r="BT320" s="138">
        <v>34836.300000000003</v>
      </c>
      <c r="BU320" s="113">
        <v>100</v>
      </c>
      <c r="BV320" s="113">
        <f>SUM(BV321:BV328)</f>
        <v>15512.048000000001</v>
      </c>
      <c r="BW320" s="113">
        <f t="shared" si="635"/>
        <v>34836.300000000003</v>
      </c>
      <c r="BX320" s="138">
        <f>SUM(BX321:BX328)</f>
        <v>11593214</v>
      </c>
      <c r="BY320" s="121">
        <v>0.354047</v>
      </c>
      <c r="BZ320" s="115">
        <f>BZ321+BZ322+BZ323+BZ324+BZ325+BZ326+BZ327+BZ328</f>
        <v>4104544</v>
      </c>
      <c r="CA320" s="103"/>
      <c r="CB320" s="103"/>
      <c r="CC320" s="103"/>
      <c r="CD320" s="103"/>
      <c r="CE320" s="103"/>
      <c r="CF320" s="103"/>
    </row>
    <row r="321" spans="1:84" ht="20.100000000000001" customHeight="1">
      <c r="A321" s="23">
        <v>312</v>
      </c>
      <c r="B321" s="24">
        <v>82703</v>
      </c>
      <c r="C321" s="25" t="s">
        <v>526</v>
      </c>
      <c r="D321" s="26" t="s">
        <v>527</v>
      </c>
      <c r="E321" s="27"/>
      <c r="F321" s="27">
        <f t="shared" ref="F321:F328" si="662">E321*3</f>
        <v>0</v>
      </c>
      <c r="G321" s="27"/>
      <c r="H321" s="27"/>
      <c r="I321" s="27"/>
      <c r="J321" s="27">
        <f t="shared" ref="J321:J328" si="663">I321*3</f>
        <v>0</v>
      </c>
      <c r="K321" s="27"/>
      <c r="L321" s="27"/>
      <c r="M321" s="27">
        <v>1</v>
      </c>
      <c r="N321" s="27">
        <f t="shared" ref="N321:N328" si="664">M321*2</f>
        <v>2</v>
      </c>
      <c r="O321" s="27">
        <v>1</v>
      </c>
      <c r="P321" s="27">
        <v>1.4</v>
      </c>
      <c r="Q321" s="27">
        <v>3</v>
      </c>
      <c r="R321" s="27">
        <f t="shared" ref="R321:R328" si="665">Q321*1.5</f>
        <v>4.5</v>
      </c>
      <c r="S321" s="27">
        <v>3</v>
      </c>
      <c r="T321" s="27">
        <v>2</v>
      </c>
      <c r="U321" s="27"/>
      <c r="V321" s="27">
        <f t="shared" ref="V321:V328" si="666">U321*1</f>
        <v>0</v>
      </c>
      <c r="W321" s="27"/>
      <c r="X321" s="27"/>
      <c r="Y321" s="27"/>
      <c r="Z321" s="27">
        <f t="shared" ref="Z321:Z328" si="667">Y321*1</f>
        <v>0</v>
      </c>
      <c r="AA321" s="27"/>
      <c r="AB321" s="27"/>
      <c r="AC321" s="27"/>
      <c r="AD321" s="27">
        <f t="shared" ref="AD321:AD328" si="668">AC321*1</f>
        <v>0</v>
      </c>
      <c r="AE321" s="27"/>
      <c r="AF321" s="27"/>
      <c r="AG321" s="27"/>
      <c r="AH321" s="27">
        <f t="shared" ref="AH321:AH328" si="669">AG321*1</f>
        <v>0</v>
      </c>
      <c r="AI321" s="27"/>
      <c r="AJ321" s="27"/>
      <c r="AK321" s="27"/>
      <c r="AL321" s="27">
        <f t="shared" ref="AL321:AL328" si="670">AK321*1</f>
        <v>0</v>
      </c>
      <c r="AM321" s="27"/>
      <c r="AN321" s="27"/>
      <c r="AO321" s="27"/>
      <c r="AP321" s="27">
        <f t="shared" ref="AP321:AP328" si="671">AO321*1</f>
        <v>0</v>
      </c>
      <c r="AQ321" s="27"/>
      <c r="AR321" s="27"/>
      <c r="AS321" s="27"/>
      <c r="AT321" s="27">
        <f t="shared" ref="AT321:AT328" si="672">AS321*1</f>
        <v>0</v>
      </c>
      <c r="AU321" s="27"/>
      <c r="AV321" s="27"/>
      <c r="AW321" s="27"/>
      <c r="AX321" s="27">
        <f t="shared" ref="AX321:AX328" si="673">AW321*1</f>
        <v>0</v>
      </c>
      <c r="AY321" s="27"/>
      <c r="AZ321" s="27"/>
      <c r="BA321" s="27"/>
      <c r="BB321" s="27">
        <f t="shared" ref="BB321:BB328" si="674">BA321*0.75</f>
        <v>0</v>
      </c>
      <c r="BC321" s="27">
        <f t="shared" ref="BC321:BC328" si="675">E321+I321+M321+U321+AC321+AK321+AW321</f>
        <v>1</v>
      </c>
      <c r="BD321" s="27">
        <f t="shared" ref="BD321:BD328" si="676">F321+J321+N321+R321+V321+Z321+AD321+AH321+AL321+AP321+AT321+AX321+BB321</f>
        <v>6.5</v>
      </c>
      <c r="BE321" s="27">
        <f t="shared" ref="BE321:BE328" si="677">G321+K321+O321+W321+AE321+AM321+AY321</f>
        <v>1</v>
      </c>
      <c r="BF321" s="27">
        <f t="shared" ref="BF321:BF328" si="678">H321+L321+P321+T321+X321+AB321+AF321+AJ321+AN321+AR321+AV321+AZ321</f>
        <v>3.4</v>
      </c>
      <c r="BG321" s="27">
        <v>1300214</v>
      </c>
      <c r="BH321" s="27">
        <v>743000</v>
      </c>
      <c r="BI321" s="27">
        <v>595767</v>
      </c>
      <c r="BJ321" s="29">
        <v>3.6</v>
      </c>
      <c r="BK321" s="29">
        <v>3.7</v>
      </c>
      <c r="BL321" s="29">
        <v>3.8</v>
      </c>
      <c r="BM321" s="116">
        <v>2.9</v>
      </c>
      <c r="BN321" s="127">
        <v>1.3</v>
      </c>
      <c r="BO321" s="127">
        <v>733240.97</v>
      </c>
      <c r="BP321" s="127">
        <v>272419.94</v>
      </c>
      <c r="BQ321" s="128">
        <f t="shared" ref="BQ321:BQ328" si="679">(BO321+BP321)*1.302</f>
        <v>1309370.5048199999</v>
      </c>
      <c r="BR321" s="114">
        <f t="shared" si="637"/>
        <v>9156.5048199999146</v>
      </c>
      <c r="BS321" s="114">
        <f t="shared" si="656"/>
        <v>21070.142816091953</v>
      </c>
      <c r="BT321" s="116">
        <v>34836.300000000003</v>
      </c>
      <c r="BU321" s="121">
        <v>100</v>
      </c>
      <c r="BV321" s="122">
        <f t="shared" ref="BV321:BV328" si="680">ROUND((BD321*BT321*BU321/100*12)*1.302/1000,3)</f>
        <v>3537.835</v>
      </c>
      <c r="BW321" s="121">
        <f t="shared" si="635"/>
        <v>34836.300000000003</v>
      </c>
      <c r="BX321" s="120">
        <f t="shared" ref="BX321:BX328" si="681">ROUND((BM321*BT321*BU321/100*12)*1.302,0)</f>
        <v>1578419</v>
      </c>
      <c r="BY321" s="121">
        <v>0.354047</v>
      </c>
      <c r="BZ321" s="123">
        <f t="shared" ref="BZ321:BZ328" si="682">ROUND(BX321*BY321,0)</f>
        <v>558835</v>
      </c>
    </row>
    <row r="322" spans="1:84" ht="20.100000000000001" customHeight="1">
      <c r="A322" s="23">
        <v>313</v>
      </c>
      <c r="B322" s="24">
        <v>82704</v>
      </c>
      <c r="C322" s="25" t="s">
        <v>528</v>
      </c>
      <c r="D322" s="26" t="s">
        <v>179</v>
      </c>
      <c r="E322" s="27"/>
      <c r="F322" s="27">
        <f t="shared" si="662"/>
        <v>0</v>
      </c>
      <c r="G322" s="27"/>
      <c r="H322" s="27"/>
      <c r="I322" s="27"/>
      <c r="J322" s="27">
        <f t="shared" si="663"/>
        <v>0</v>
      </c>
      <c r="K322" s="27"/>
      <c r="L322" s="27"/>
      <c r="M322" s="27">
        <v>2</v>
      </c>
      <c r="N322" s="27">
        <f t="shared" si="664"/>
        <v>4</v>
      </c>
      <c r="O322" s="27">
        <v>2</v>
      </c>
      <c r="P322" s="27">
        <v>4</v>
      </c>
      <c r="Q322" s="27">
        <v>1</v>
      </c>
      <c r="R322" s="27">
        <f t="shared" si="665"/>
        <v>1.5</v>
      </c>
      <c r="S322" s="27">
        <v>1</v>
      </c>
      <c r="T322" s="27">
        <v>1.5</v>
      </c>
      <c r="U322" s="27"/>
      <c r="V322" s="27">
        <f t="shared" si="666"/>
        <v>0</v>
      </c>
      <c r="W322" s="27"/>
      <c r="X322" s="27"/>
      <c r="Y322" s="27"/>
      <c r="Z322" s="27">
        <f t="shared" si="667"/>
        <v>0</v>
      </c>
      <c r="AA322" s="27"/>
      <c r="AB322" s="27"/>
      <c r="AC322" s="27"/>
      <c r="AD322" s="27">
        <f t="shared" si="668"/>
        <v>0</v>
      </c>
      <c r="AE322" s="27"/>
      <c r="AF322" s="27"/>
      <c r="AG322" s="27"/>
      <c r="AH322" s="27">
        <f t="shared" si="669"/>
        <v>0</v>
      </c>
      <c r="AI322" s="27"/>
      <c r="AJ322" s="27"/>
      <c r="AK322" s="27"/>
      <c r="AL322" s="27">
        <f t="shared" si="670"/>
        <v>0</v>
      </c>
      <c r="AM322" s="27"/>
      <c r="AN322" s="27"/>
      <c r="AO322" s="27"/>
      <c r="AP322" s="27">
        <f t="shared" si="671"/>
        <v>0</v>
      </c>
      <c r="AQ322" s="27"/>
      <c r="AR322" s="27"/>
      <c r="AS322" s="27"/>
      <c r="AT322" s="27">
        <f t="shared" si="672"/>
        <v>0</v>
      </c>
      <c r="AU322" s="27"/>
      <c r="AV322" s="27"/>
      <c r="AW322" s="27"/>
      <c r="AX322" s="27">
        <f t="shared" si="673"/>
        <v>0</v>
      </c>
      <c r="AY322" s="27"/>
      <c r="AZ322" s="27"/>
      <c r="BA322" s="27"/>
      <c r="BB322" s="27">
        <f t="shared" si="674"/>
        <v>0</v>
      </c>
      <c r="BC322" s="27">
        <f t="shared" si="675"/>
        <v>2</v>
      </c>
      <c r="BD322" s="27">
        <f t="shared" si="676"/>
        <v>5.5</v>
      </c>
      <c r="BE322" s="27">
        <f t="shared" si="677"/>
        <v>2</v>
      </c>
      <c r="BF322" s="27">
        <f t="shared" si="678"/>
        <v>5.5</v>
      </c>
      <c r="BG322" s="27">
        <v>1906552</v>
      </c>
      <c r="BH322" s="27">
        <v>685000</v>
      </c>
      <c r="BI322" s="27">
        <v>1241181</v>
      </c>
      <c r="BJ322" s="29">
        <v>7.4</v>
      </c>
      <c r="BK322" s="29">
        <v>7</v>
      </c>
      <c r="BL322" s="29">
        <v>7.4</v>
      </c>
      <c r="BM322" s="116">
        <v>5.8</v>
      </c>
      <c r="BN322" s="131" t="s">
        <v>49</v>
      </c>
      <c r="BO322" s="127">
        <v>1671198.15</v>
      </c>
      <c r="BP322" s="131"/>
      <c r="BQ322" s="128">
        <f t="shared" si="679"/>
        <v>2175899.9912999999</v>
      </c>
      <c r="BR322" s="114">
        <f t="shared" si="637"/>
        <v>269347.99129999988</v>
      </c>
      <c r="BS322" s="114">
        <f t="shared" si="656"/>
        <v>24011.467672413793</v>
      </c>
      <c r="BT322" s="116">
        <v>34836.300000000003</v>
      </c>
      <c r="BU322" s="121">
        <v>100</v>
      </c>
      <c r="BV322" s="122">
        <f t="shared" si="680"/>
        <v>2993.5529999999999</v>
      </c>
      <c r="BW322" s="121">
        <f t="shared" si="635"/>
        <v>34836.300000000003</v>
      </c>
      <c r="BX322" s="120">
        <f t="shared" si="681"/>
        <v>3156838</v>
      </c>
      <c r="BY322" s="121">
        <v>0.354047</v>
      </c>
      <c r="BZ322" s="123">
        <v>1117670</v>
      </c>
    </row>
    <row r="323" spans="1:84" ht="20.100000000000001" customHeight="1">
      <c r="A323" s="23">
        <v>314</v>
      </c>
      <c r="B323" s="24">
        <v>82705</v>
      </c>
      <c r="C323" s="25" t="s">
        <v>529</v>
      </c>
      <c r="D323" s="26" t="s">
        <v>530</v>
      </c>
      <c r="E323" s="27"/>
      <c r="F323" s="27">
        <f t="shared" si="662"/>
        <v>0</v>
      </c>
      <c r="G323" s="27"/>
      <c r="H323" s="27"/>
      <c r="I323" s="27"/>
      <c r="J323" s="27">
        <f t="shared" si="663"/>
        <v>0</v>
      </c>
      <c r="K323" s="27"/>
      <c r="L323" s="27"/>
      <c r="M323" s="27">
        <v>1</v>
      </c>
      <c r="N323" s="27">
        <f t="shared" si="664"/>
        <v>2</v>
      </c>
      <c r="O323" s="27">
        <v>1</v>
      </c>
      <c r="P323" s="27">
        <v>1.25</v>
      </c>
      <c r="Q323" s="27"/>
      <c r="R323" s="27">
        <f t="shared" si="665"/>
        <v>0</v>
      </c>
      <c r="S323" s="27"/>
      <c r="T323" s="27"/>
      <c r="U323" s="27"/>
      <c r="V323" s="27">
        <f t="shared" si="666"/>
        <v>0</v>
      </c>
      <c r="W323" s="27"/>
      <c r="X323" s="27"/>
      <c r="Y323" s="27"/>
      <c r="Z323" s="27">
        <f t="shared" si="667"/>
        <v>0</v>
      </c>
      <c r="AA323" s="27"/>
      <c r="AB323" s="27"/>
      <c r="AC323" s="27"/>
      <c r="AD323" s="27">
        <f t="shared" si="668"/>
        <v>0</v>
      </c>
      <c r="AE323" s="27"/>
      <c r="AF323" s="27"/>
      <c r="AG323" s="27"/>
      <c r="AH323" s="27">
        <f t="shared" si="669"/>
        <v>0</v>
      </c>
      <c r="AI323" s="27"/>
      <c r="AJ323" s="27"/>
      <c r="AK323" s="27"/>
      <c r="AL323" s="27">
        <f t="shared" si="670"/>
        <v>0</v>
      </c>
      <c r="AM323" s="27"/>
      <c r="AN323" s="27"/>
      <c r="AO323" s="27"/>
      <c r="AP323" s="27">
        <f t="shared" si="671"/>
        <v>0</v>
      </c>
      <c r="AQ323" s="27"/>
      <c r="AR323" s="27"/>
      <c r="AS323" s="27"/>
      <c r="AT323" s="27">
        <f t="shared" si="672"/>
        <v>0</v>
      </c>
      <c r="AU323" s="27"/>
      <c r="AV323" s="27"/>
      <c r="AW323" s="27"/>
      <c r="AX323" s="27">
        <f t="shared" si="673"/>
        <v>0</v>
      </c>
      <c r="AY323" s="27"/>
      <c r="AZ323" s="27"/>
      <c r="BA323" s="27"/>
      <c r="BB323" s="27">
        <f t="shared" si="674"/>
        <v>0</v>
      </c>
      <c r="BC323" s="27">
        <f t="shared" si="675"/>
        <v>1</v>
      </c>
      <c r="BD323" s="27">
        <f t="shared" si="676"/>
        <v>2</v>
      </c>
      <c r="BE323" s="27">
        <f t="shared" si="677"/>
        <v>1</v>
      </c>
      <c r="BF323" s="27">
        <f t="shared" si="678"/>
        <v>1.25</v>
      </c>
      <c r="BG323" s="27">
        <v>371306</v>
      </c>
      <c r="BH323" s="27">
        <v>510000</v>
      </c>
      <c r="BI323" s="27">
        <v>165491</v>
      </c>
      <c r="BJ323" s="29">
        <v>1</v>
      </c>
      <c r="BK323" s="29">
        <v>1</v>
      </c>
      <c r="BL323" s="29">
        <v>1</v>
      </c>
      <c r="BM323" s="116">
        <v>1</v>
      </c>
      <c r="BN323" s="127">
        <v>0.5</v>
      </c>
      <c r="BO323" s="127">
        <v>296749.87</v>
      </c>
      <c r="BP323" s="127">
        <v>86686.68</v>
      </c>
      <c r="BQ323" s="128">
        <f t="shared" si="679"/>
        <v>499234.38809999998</v>
      </c>
      <c r="BR323" s="114">
        <f t="shared" si="637"/>
        <v>127928.38809999998</v>
      </c>
      <c r="BS323" s="114">
        <f t="shared" si="656"/>
        <v>24729.155833333334</v>
      </c>
      <c r="BT323" s="116">
        <v>34836.300000000003</v>
      </c>
      <c r="BU323" s="121">
        <v>100</v>
      </c>
      <c r="BV323" s="122">
        <f t="shared" si="680"/>
        <v>1088.5650000000001</v>
      </c>
      <c r="BW323" s="121">
        <f t="shared" si="635"/>
        <v>34836.300000000003</v>
      </c>
      <c r="BX323" s="120">
        <f t="shared" si="681"/>
        <v>544282</v>
      </c>
      <c r="BY323" s="121">
        <v>0.354047</v>
      </c>
      <c r="BZ323" s="123">
        <f t="shared" si="682"/>
        <v>192701</v>
      </c>
    </row>
    <row r="324" spans="1:84" ht="20.100000000000001" customHeight="1">
      <c r="A324" s="23">
        <v>315</v>
      </c>
      <c r="B324" s="24">
        <v>82706</v>
      </c>
      <c r="C324" s="25" t="s">
        <v>531</v>
      </c>
      <c r="D324" s="26" t="s">
        <v>518</v>
      </c>
      <c r="E324" s="27"/>
      <c r="F324" s="27">
        <f t="shared" si="662"/>
        <v>0</v>
      </c>
      <c r="G324" s="27"/>
      <c r="H324" s="27"/>
      <c r="I324" s="27"/>
      <c r="J324" s="27">
        <f t="shared" si="663"/>
        <v>0</v>
      </c>
      <c r="K324" s="27"/>
      <c r="L324" s="27"/>
      <c r="M324" s="27">
        <v>1</v>
      </c>
      <c r="N324" s="27">
        <f t="shared" si="664"/>
        <v>2</v>
      </c>
      <c r="O324" s="27">
        <v>1</v>
      </c>
      <c r="P324" s="27">
        <v>2.5</v>
      </c>
      <c r="Q324" s="27"/>
      <c r="R324" s="27">
        <f t="shared" si="665"/>
        <v>0</v>
      </c>
      <c r="S324" s="27"/>
      <c r="T324" s="27"/>
      <c r="U324" s="27"/>
      <c r="V324" s="27">
        <f t="shared" si="666"/>
        <v>0</v>
      </c>
      <c r="W324" s="27"/>
      <c r="X324" s="27"/>
      <c r="Y324" s="27"/>
      <c r="Z324" s="27">
        <f t="shared" si="667"/>
        <v>0</v>
      </c>
      <c r="AA324" s="27"/>
      <c r="AB324" s="27"/>
      <c r="AC324" s="27"/>
      <c r="AD324" s="27">
        <f t="shared" si="668"/>
        <v>0</v>
      </c>
      <c r="AE324" s="27"/>
      <c r="AF324" s="27"/>
      <c r="AG324" s="27"/>
      <c r="AH324" s="27">
        <f t="shared" si="669"/>
        <v>0</v>
      </c>
      <c r="AI324" s="27"/>
      <c r="AJ324" s="27"/>
      <c r="AK324" s="27"/>
      <c r="AL324" s="27">
        <f t="shared" si="670"/>
        <v>0</v>
      </c>
      <c r="AM324" s="27"/>
      <c r="AN324" s="27"/>
      <c r="AO324" s="27"/>
      <c r="AP324" s="27">
        <f t="shared" si="671"/>
        <v>0</v>
      </c>
      <c r="AQ324" s="27"/>
      <c r="AR324" s="27"/>
      <c r="AS324" s="27"/>
      <c r="AT324" s="27">
        <f t="shared" si="672"/>
        <v>0</v>
      </c>
      <c r="AU324" s="27"/>
      <c r="AV324" s="27"/>
      <c r="AW324" s="27"/>
      <c r="AX324" s="27">
        <f t="shared" si="673"/>
        <v>0</v>
      </c>
      <c r="AY324" s="27"/>
      <c r="AZ324" s="27"/>
      <c r="BA324" s="27"/>
      <c r="BB324" s="27">
        <f t="shared" si="674"/>
        <v>0</v>
      </c>
      <c r="BC324" s="27">
        <f t="shared" si="675"/>
        <v>1</v>
      </c>
      <c r="BD324" s="27">
        <f t="shared" si="676"/>
        <v>2</v>
      </c>
      <c r="BE324" s="27">
        <f t="shared" si="677"/>
        <v>1</v>
      </c>
      <c r="BF324" s="27">
        <f t="shared" si="678"/>
        <v>2.5</v>
      </c>
      <c r="BG324" s="27">
        <v>593378</v>
      </c>
      <c r="BH324" s="27">
        <v>186957</v>
      </c>
      <c r="BI324" s="27">
        <v>364080</v>
      </c>
      <c r="BJ324" s="29">
        <v>2.2000000000000002</v>
      </c>
      <c r="BK324" s="29">
        <v>2.4</v>
      </c>
      <c r="BL324" s="29">
        <v>2.5</v>
      </c>
      <c r="BM324" s="116">
        <v>2.5</v>
      </c>
      <c r="BN324" s="127">
        <v>1.3</v>
      </c>
      <c r="BO324" s="127">
        <v>286299.88</v>
      </c>
      <c r="BP324" s="127">
        <v>133125.06</v>
      </c>
      <c r="BQ324" s="128">
        <f t="shared" si="679"/>
        <v>546091.27188000001</v>
      </c>
      <c r="BR324" s="114">
        <f t="shared" si="637"/>
        <v>-47286.728119999985</v>
      </c>
      <c r="BS324" s="114">
        <f t="shared" si="656"/>
        <v>9543.3293333333331</v>
      </c>
      <c r="BT324" s="116">
        <v>34836.300000000003</v>
      </c>
      <c r="BU324" s="121">
        <v>100</v>
      </c>
      <c r="BV324" s="122">
        <f t="shared" si="680"/>
        <v>1088.5650000000001</v>
      </c>
      <c r="BW324" s="121">
        <f t="shared" si="635"/>
        <v>34836.300000000003</v>
      </c>
      <c r="BX324" s="120">
        <f t="shared" si="681"/>
        <v>1360706</v>
      </c>
      <c r="BY324" s="121">
        <v>0.354047</v>
      </c>
      <c r="BZ324" s="123">
        <f t="shared" si="682"/>
        <v>481754</v>
      </c>
    </row>
    <row r="325" spans="1:84" ht="20.100000000000001" customHeight="1">
      <c r="A325" s="23">
        <v>316</v>
      </c>
      <c r="B325" s="24">
        <v>82707</v>
      </c>
      <c r="C325" s="25" t="s">
        <v>532</v>
      </c>
      <c r="D325" s="26" t="s">
        <v>533</v>
      </c>
      <c r="E325" s="27"/>
      <c r="F325" s="27">
        <f t="shared" si="662"/>
        <v>0</v>
      </c>
      <c r="G325" s="27"/>
      <c r="H325" s="27"/>
      <c r="I325" s="27"/>
      <c r="J325" s="27">
        <f t="shared" si="663"/>
        <v>0</v>
      </c>
      <c r="K325" s="27"/>
      <c r="L325" s="27"/>
      <c r="M325" s="27">
        <v>1</v>
      </c>
      <c r="N325" s="27">
        <f t="shared" si="664"/>
        <v>2</v>
      </c>
      <c r="O325" s="27">
        <v>1</v>
      </c>
      <c r="P325" s="27">
        <v>1.9</v>
      </c>
      <c r="Q325" s="27"/>
      <c r="R325" s="27">
        <f t="shared" si="665"/>
        <v>0</v>
      </c>
      <c r="S325" s="27"/>
      <c r="T325" s="27"/>
      <c r="U325" s="27"/>
      <c r="V325" s="27">
        <f t="shared" si="666"/>
        <v>0</v>
      </c>
      <c r="W325" s="27"/>
      <c r="X325" s="27"/>
      <c r="Y325" s="27"/>
      <c r="Z325" s="27">
        <f t="shared" si="667"/>
        <v>0</v>
      </c>
      <c r="AA325" s="27"/>
      <c r="AB325" s="27"/>
      <c r="AC325" s="27"/>
      <c r="AD325" s="27">
        <f t="shared" si="668"/>
        <v>0</v>
      </c>
      <c r="AE325" s="27"/>
      <c r="AF325" s="27"/>
      <c r="AG325" s="27"/>
      <c r="AH325" s="27">
        <f t="shared" si="669"/>
        <v>0</v>
      </c>
      <c r="AI325" s="27"/>
      <c r="AJ325" s="27"/>
      <c r="AK325" s="27"/>
      <c r="AL325" s="27">
        <f t="shared" si="670"/>
        <v>0</v>
      </c>
      <c r="AM325" s="27"/>
      <c r="AN325" s="27"/>
      <c r="AO325" s="27"/>
      <c r="AP325" s="27">
        <f t="shared" si="671"/>
        <v>0</v>
      </c>
      <c r="AQ325" s="27"/>
      <c r="AR325" s="27"/>
      <c r="AS325" s="27"/>
      <c r="AT325" s="27">
        <f t="shared" si="672"/>
        <v>0</v>
      </c>
      <c r="AU325" s="27"/>
      <c r="AV325" s="27"/>
      <c r="AW325" s="27"/>
      <c r="AX325" s="27">
        <f t="shared" si="673"/>
        <v>0</v>
      </c>
      <c r="AY325" s="27"/>
      <c r="AZ325" s="27"/>
      <c r="BA325" s="27"/>
      <c r="BB325" s="27">
        <f t="shared" si="674"/>
        <v>0</v>
      </c>
      <c r="BC325" s="27">
        <f t="shared" si="675"/>
        <v>1</v>
      </c>
      <c r="BD325" s="27">
        <f t="shared" si="676"/>
        <v>2</v>
      </c>
      <c r="BE325" s="27">
        <f t="shared" si="677"/>
        <v>1</v>
      </c>
      <c r="BF325" s="27">
        <f t="shared" si="678"/>
        <v>1.9</v>
      </c>
      <c r="BG325" s="27">
        <v>339571</v>
      </c>
      <c r="BH325" s="27">
        <v>443000</v>
      </c>
      <c r="BI325" s="27">
        <v>165491</v>
      </c>
      <c r="BJ325" s="29">
        <v>1</v>
      </c>
      <c r="BK325" s="29">
        <v>1</v>
      </c>
      <c r="BL325" s="29">
        <v>1</v>
      </c>
      <c r="BM325" s="116">
        <v>0.9</v>
      </c>
      <c r="BN325" s="127">
        <v>0.7</v>
      </c>
      <c r="BO325" s="127">
        <v>233465.35</v>
      </c>
      <c r="BP325" s="127">
        <v>106106.04</v>
      </c>
      <c r="BQ325" s="128">
        <f t="shared" si="679"/>
        <v>442121.94978000002</v>
      </c>
      <c r="BR325" s="114">
        <f t="shared" si="637"/>
        <v>102550.94978000002</v>
      </c>
      <c r="BS325" s="114">
        <f t="shared" si="656"/>
        <v>21617.162037037036</v>
      </c>
      <c r="BT325" s="116">
        <v>34836.300000000003</v>
      </c>
      <c r="BU325" s="121">
        <v>100</v>
      </c>
      <c r="BV325" s="122">
        <f t="shared" si="680"/>
        <v>1088.5650000000001</v>
      </c>
      <c r="BW325" s="121">
        <f t="shared" si="635"/>
        <v>34836.300000000003</v>
      </c>
      <c r="BX325" s="120">
        <f t="shared" si="681"/>
        <v>489854</v>
      </c>
      <c r="BY325" s="121">
        <v>0.354047</v>
      </c>
      <c r="BZ325" s="123">
        <f t="shared" si="682"/>
        <v>173431</v>
      </c>
    </row>
    <row r="326" spans="1:84" ht="20.100000000000001" customHeight="1">
      <c r="A326" s="23">
        <v>317</v>
      </c>
      <c r="B326" s="24">
        <v>82708</v>
      </c>
      <c r="C326" s="25" t="s">
        <v>534</v>
      </c>
      <c r="D326" s="26" t="s">
        <v>505</v>
      </c>
      <c r="E326" s="27"/>
      <c r="F326" s="27">
        <f t="shared" si="662"/>
        <v>0</v>
      </c>
      <c r="G326" s="27"/>
      <c r="H326" s="27"/>
      <c r="I326" s="27"/>
      <c r="J326" s="27">
        <f t="shared" si="663"/>
        <v>0</v>
      </c>
      <c r="K326" s="27"/>
      <c r="L326" s="27"/>
      <c r="M326" s="27">
        <v>1</v>
      </c>
      <c r="N326" s="27">
        <f t="shared" si="664"/>
        <v>2</v>
      </c>
      <c r="O326" s="27">
        <v>1</v>
      </c>
      <c r="P326" s="27">
        <v>1.5</v>
      </c>
      <c r="Q326" s="27">
        <v>1</v>
      </c>
      <c r="R326" s="27">
        <f t="shared" si="665"/>
        <v>1.5</v>
      </c>
      <c r="S326" s="27">
        <v>1</v>
      </c>
      <c r="T326" s="27">
        <v>1.5</v>
      </c>
      <c r="U326" s="27"/>
      <c r="V326" s="27">
        <f t="shared" si="666"/>
        <v>0</v>
      </c>
      <c r="W326" s="27"/>
      <c r="X326" s="27"/>
      <c r="Y326" s="27">
        <v>1</v>
      </c>
      <c r="Z326" s="27">
        <f t="shared" si="667"/>
        <v>1</v>
      </c>
      <c r="AA326" s="27">
        <v>1</v>
      </c>
      <c r="AB326" s="27">
        <v>0.9</v>
      </c>
      <c r="AC326" s="27"/>
      <c r="AD326" s="27">
        <f t="shared" si="668"/>
        <v>0</v>
      </c>
      <c r="AE326" s="27"/>
      <c r="AF326" s="27"/>
      <c r="AG326" s="27"/>
      <c r="AH326" s="27">
        <f t="shared" si="669"/>
        <v>0</v>
      </c>
      <c r="AI326" s="27"/>
      <c r="AJ326" s="27"/>
      <c r="AK326" s="27"/>
      <c r="AL326" s="27">
        <f t="shared" si="670"/>
        <v>0</v>
      </c>
      <c r="AM326" s="27"/>
      <c r="AN326" s="27"/>
      <c r="AO326" s="27"/>
      <c r="AP326" s="27">
        <f t="shared" si="671"/>
        <v>0</v>
      </c>
      <c r="AQ326" s="27"/>
      <c r="AR326" s="27"/>
      <c r="AS326" s="27"/>
      <c r="AT326" s="27">
        <f t="shared" si="672"/>
        <v>0</v>
      </c>
      <c r="AU326" s="27"/>
      <c r="AV326" s="27"/>
      <c r="AW326" s="27"/>
      <c r="AX326" s="27">
        <f t="shared" si="673"/>
        <v>0</v>
      </c>
      <c r="AY326" s="27"/>
      <c r="AZ326" s="27"/>
      <c r="BA326" s="27"/>
      <c r="BB326" s="27">
        <f t="shared" si="674"/>
        <v>0</v>
      </c>
      <c r="BC326" s="27">
        <f t="shared" si="675"/>
        <v>1</v>
      </c>
      <c r="BD326" s="27">
        <f t="shared" si="676"/>
        <v>4.5</v>
      </c>
      <c r="BE326" s="27">
        <f t="shared" si="677"/>
        <v>1</v>
      </c>
      <c r="BF326" s="27">
        <f t="shared" si="678"/>
        <v>3.9</v>
      </c>
      <c r="BG326" s="27">
        <v>1003092</v>
      </c>
      <c r="BH326" s="27">
        <v>644000</v>
      </c>
      <c r="BI326" s="27">
        <v>678512</v>
      </c>
      <c r="BJ326" s="29">
        <v>4.3</v>
      </c>
      <c r="BK326" s="29">
        <v>4.3</v>
      </c>
      <c r="BL326" s="29">
        <v>4.3</v>
      </c>
      <c r="BM326" s="116">
        <v>4.3</v>
      </c>
      <c r="BN326" s="131" t="s">
        <v>49</v>
      </c>
      <c r="BO326" s="127">
        <v>865909.77</v>
      </c>
      <c r="BP326" s="131"/>
      <c r="BQ326" s="128">
        <f t="shared" si="679"/>
        <v>1127414.5205400002</v>
      </c>
      <c r="BR326" s="114">
        <f t="shared" si="637"/>
        <v>124322.52054000017</v>
      </c>
      <c r="BS326" s="114">
        <f t="shared" si="656"/>
        <v>16781.197093023256</v>
      </c>
      <c r="BT326" s="116">
        <v>34836.300000000003</v>
      </c>
      <c r="BU326" s="121">
        <v>100</v>
      </c>
      <c r="BV326" s="122">
        <f t="shared" si="680"/>
        <v>2449.2710000000002</v>
      </c>
      <c r="BW326" s="121">
        <f t="shared" si="635"/>
        <v>34836.300000000003</v>
      </c>
      <c r="BX326" s="120">
        <f t="shared" si="681"/>
        <v>2340414</v>
      </c>
      <c r="BY326" s="121">
        <v>0.354047</v>
      </c>
      <c r="BZ326" s="123">
        <f t="shared" si="682"/>
        <v>828617</v>
      </c>
    </row>
    <row r="327" spans="1:84" ht="20.100000000000001" customHeight="1">
      <c r="A327" s="23">
        <v>318</v>
      </c>
      <c r="B327" s="24">
        <v>82709</v>
      </c>
      <c r="C327" s="25" t="s">
        <v>535</v>
      </c>
      <c r="D327" s="26" t="s">
        <v>536</v>
      </c>
      <c r="E327" s="27"/>
      <c r="F327" s="27">
        <f t="shared" si="662"/>
        <v>0</v>
      </c>
      <c r="G327" s="27"/>
      <c r="H327" s="27"/>
      <c r="I327" s="27"/>
      <c r="J327" s="27">
        <f t="shared" si="663"/>
        <v>0</v>
      </c>
      <c r="K327" s="27"/>
      <c r="L327" s="27"/>
      <c r="M327" s="27">
        <v>2</v>
      </c>
      <c r="N327" s="27">
        <f t="shared" si="664"/>
        <v>4</v>
      </c>
      <c r="O327" s="27">
        <v>2</v>
      </c>
      <c r="P327" s="27">
        <v>3.7</v>
      </c>
      <c r="Q327" s="27"/>
      <c r="R327" s="27">
        <f t="shared" si="665"/>
        <v>0</v>
      </c>
      <c r="S327" s="27"/>
      <c r="T327" s="27"/>
      <c r="U327" s="27"/>
      <c r="V327" s="27">
        <f t="shared" si="666"/>
        <v>0</v>
      </c>
      <c r="W327" s="27"/>
      <c r="X327" s="27"/>
      <c r="Y327" s="27"/>
      <c r="Z327" s="27">
        <f t="shared" si="667"/>
        <v>0</v>
      </c>
      <c r="AA327" s="27"/>
      <c r="AB327" s="27"/>
      <c r="AC327" s="27"/>
      <c r="AD327" s="27">
        <f t="shared" si="668"/>
        <v>0</v>
      </c>
      <c r="AE327" s="27"/>
      <c r="AF327" s="27"/>
      <c r="AG327" s="27"/>
      <c r="AH327" s="27">
        <f t="shared" si="669"/>
        <v>0</v>
      </c>
      <c r="AI327" s="27"/>
      <c r="AJ327" s="27"/>
      <c r="AK327" s="27"/>
      <c r="AL327" s="27">
        <f t="shared" si="670"/>
        <v>0</v>
      </c>
      <c r="AM327" s="27"/>
      <c r="AN327" s="27"/>
      <c r="AO327" s="27"/>
      <c r="AP327" s="27">
        <f t="shared" si="671"/>
        <v>0</v>
      </c>
      <c r="AQ327" s="27"/>
      <c r="AR327" s="27"/>
      <c r="AS327" s="27"/>
      <c r="AT327" s="27">
        <f t="shared" si="672"/>
        <v>0</v>
      </c>
      <c r="AU327" s="27"/>
      <c r="AV327" s="27"/>
      <c r="AW327" s="27"/>
      <c r="AX327" s="27">
        <f t="shared" si="673"/>
        <v>0</v>
      </c>
      <c r="AY327" s="27"/>
      <c r="AZ327" s="27"/>
      <c r="BA327" s="27"/>
      <c r="BB327" s="27">
        <f t="shared" si="674"/>
        <v>0</v>
      </c>
      <c r="BC327" s="27">
        <f t="shared" si="675"/>
        <v>2</v>
      </c>
      <c r="BD327" s="27">
        <f t="shared" si="676"/>
        <v>4</v>
      </c>
      <c r="BE327" s="27">
        <f t="shared" si="677"/>
        <v>2</v>
      </c>
      <c r="BF327" s="27">
        <f t="shared" si="678"/>
        <v>3.7</v>
      </c>
      <c r="BG327" s="27">
        <v>1005662</v>
      </c>
      <c r="BH327" s="27">
        <v>615065</v>
      </c>
      <c r="BI327" s="27">
        <v>546120</v>
      </c>
      <c r="BJ327" s="29">
        <v>3.3</v>
      </c>
      <c r="BK327" s="29">
        <v>3.5</v>
      </c>
      <c r="BL327" s="29">
        <v>3.5</v>
      </c>
      <c r="BM327" s="116">
        <v>3.5</v>
      </c>
      <c r="BN327" s="127">
        <v>0.5</v>
      </c>
      <c r="BO327" s="127">
        <v>720179.69</v>
      </c>
      <c r="BP327" s="127">
        <v>113991.38</v>
      </c>
      <c r="BQ327" s="128">
        <f t="shared" si="679"/>
        <v>1086090.7331399999</v>
      </c>
      <c r="BR327" s="114">
        <f t="shared" si="637"/>
        <v>80428.733139999909</v>
      </c>
      <c r="BS327" s="114">
        <f t="shared" si="656"/>
        <v>17147.135476190477</v>
      </c>
      <c r="BT327" s="116">
        <v>34836.300000000003</v>
      </c>
      <c r="BU327" s="121">
        <v>100</v>
      </c>
      <c r="BV327" s="122">
        <f t="shared" si="680"/>
        <v>2177.1289999999999</v>
      </c>
      <c r="BW327" s="121">
        <f t="shared" si="635"/>
        <v>34836.300000000003</v>
      </c>
      <c r="BX327" s="120">
        <f t="shared" si="681"/>
        <v>1904988</v>
      </c>
      <c r="BY327" s="121">
        <v>0.354047</v>
      </c>
      <c r="BZ327" s="123">
        <f t="shared" si="682"/>
        <v>674455</v>
      </c>
    </row>
    <row r="328" spans="1:84" ht="18.75" customHeight="1">
      <c r="A328" s="23">
        <v>319</v>
      </c>
      <c r="B328" s="24">
        <v>82710</v>
      </c>
      <c r="C328" s="25" t="s">
        <v>537</v>
      </c>
      <c r="D328" s="26" t="s">
        <v>538</v>
      </c>
      <c r="E328" s="27"/>
      <c r="F328" s="27">
        <f t="shared" si="662"/>
        <v>0</v>
      </c>
      <c r="G328" s="27"/>
      <c r="H328" s="27"/>
      <c r="I328" s="27"/>
      <c r="J328" s="27">
        <f t="shared" si="663"/>
        <v>0</v>
      </c>
      <c r="K328" s="27"/>
      <c r="L328" s="27"/>
      <c r="M328" s="27">
        <v>1</v>
      </c>
      <c r="N328" s="27">
        <f t="shared" si="664"/>
        <v>2</v>
      </c>
      <c r="O328" s="27">
        <v>1</v>
      </c>
      <c r="P328" s="27">
        <v>1</v>
      </c>
      <c r="Q328" s="27"/>
      <c r="R328" s="27">
        <f t="shared" si="665"/>
        <v>0</v>
      </c>
      <c r="S328" s="27"/>
      <c r="T328" s="27"/>
      <c r="U328" s="27"/>
      <c r="V328" s="27">
        <f t="shared" si="666"/>
        <v>0</v>
      </c>
      <c r="W328" s="27"/>
      <c r="X328" s="27"/>
      <c r="Y328" s="27"/>
      <c r="Z328" s="27">
        <f t="shared" si="667"/>
        <v>0</v>
      </c>
      <c r="AA328" s="27"/>
      <c r="AB328" s="27"/>
      <c r="AC328" s="27"/>
      <c r="AD328" s="27">
        <f t="shared" si="668"/>
        <v>0</v>
      </c>
      <c r="AE328" s="27"/>
      <c r="AF328" s="27"/>
      <c r="AG328" s="27"/>
      <c r="AH328" s="27">
        <f t="shared" si="669"/>
        <v>0</v>
      </c>
      <c r="AI328" s="27"/>
      <c r="AJ328" s="27"/>
      <c r="AK328" s="27"/>
      <c r="AL328" s="27">
        <f t="shared" si="670"/>
        <v>0</v>
      </c>
      <c r="AM328" s="27"/>
      <c r="AN328" s="27"/>
      <c r="AO328" s="27"/>
      <c r="AP328" s="27">
        <f t="shared" si="671"/>
        <v>0</v>
      </c>
      <c r="AQ328" s="27"/>
      <c r="AR328" s="27"/>
      <c r="AS328" s="27"/>
      <c r="AT328" s="27">
        <f t="shared" si="672"/>
        <v>0</v>
      </c>
      <c r="AU328" s="27"/>
      <c r="AV328" s="27"/>
      <c r="AW328" s="27"/>
      <c r="AX328" s="27">
        <f t="shared" si="673"/>
        <v>0</v>
      </c>
      <c r="AY328" s="27"/>
      <c r="AZ328" s="27"/>
      <c r="BA328" s="27"/>
      <c r="BB328" s="27">
        <f t="shared" si="674"/>
        <v>0</v>
      </c>
      <c r="BC328" s="27">
        <f t="shared" si="675"/>
        <v>1</v>
      </c>
      <c r="BD328" s="27">
        <f t="shared" si="676"/>
        <v>2</v>
      </c>
      <c r="BE328" s="27">
        <f t="shared" si="677"/>
        <v>1</v>
      </c>
      <c r="BF328" s="27">
        <f t="shared" si="678"/>
        <v>1</v>
      </c>
      <c r="BG328" s="27">
        <v>391880</v>
      </c>
      <c r="BH328" s="27">
        <v>345000</v>
      </c>
      <c r="BI328" s="27">
        <v>49647</v>
      </c>
      <c r="BJ328" s="29">
        <v>0.4</v>
      </c>
      <c r="BK328" s="29">
        <v>0.4</v>
      </c>
      <c r="BL328" s="29">
        <v>0.4</v>
      </c>
      <c r="BM328" s="116">
        <v>0.4</v>
      </c>
      <c r="BN328" s="131" t="s">
        <v>49</v>
      </c>
      <c r="BO328" s="127">
        <v>307410.82</v>
      </c>
      <c r="BP328" s="131"/>
      <c r="BQ328" s="128">
        <f t="shared" si="679"/>
        <v>400248.88764000003</v>
      </c>
      <c r="BR328" s="114">
        <f t="shared" si="637"/>
        <v>8368.8876400000299</v>
      </c>
      <c r="BS328" s="114">
        <f t="shared" si="656"/>
        <v>64043.92083333333</v>
      </c>
      <c r="BT328" s="116">
        <v>34836.300000000003</v>
      </c>
      <c r="BU328" s="121">
        <v>100</v>
      </c>
      <c r="BV328" s="122">
        <f t="shared" si="680"/>
        <v>1088.5650000000001</v>
      </c>
      <c r="BW328" s="121">
        <f t="shared" si="635"/>
        <v>34836.300000000003</v>
      </c>
      <c r="BX328" s="120">
        <f t="shared" si="681"/>
        <v>217713</v>
      </c>
      <c r="BY328" s="121">
        <v>0.354047</v>
      </c>
      <c r="BZ328" s="123">
        <f t="shared" si="682"/>
        <v>77081</v>
      </c>
    </row>
    <row r="329" spans="1:84" ht="19.5" hidden="1" customHeight="1">
      <c r="A329" s="23"/>
      <c r="B329" s="24"/>
      <c r="C329" s="25"/>
      <c r="D329" s="26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  <c r="AA329" s="27"/>
      <c r="AB329" s="27"/>
      <c r="AC329" s="27"/>
      <c r="AD329" s="27"/>
      <c r="AE329" s="27"/>
      <c r="AF329" s="27"/>
      <c r="AG329" s="27"/>
      <c r="AH329" s="27"/>
      <c r="AI329" s="27"/>
      <c r="AJ329" s="27"/>
      <c r="AK329" s="27"/>
      <c r="AL329" s="27"/>
      <c r="AM329" s="27"/>
      <c r="AN329" s="27"/>
      <c r="AO329" s="27"/>
      <c r="AP329" s="27"/>
      <c r="AQ329" s="27"/>
      <c r="AR329" s="27"/>
      <c r="AS329" s="27"/>
      <c r="AT329" s="27"/>
      <c r="AU329" s="27"/>
      <c r="AV329" s="27"/>
      <c r="AW329" s="27"/>
      <c r="AX329" s="27"/>
      <c r="AY329" s="27"/>
      <c r="AZ329" s="27"/>
      <c r="BA329" s="27"/>
      <c r="BB329" s="27"/>
      <c r="BC329" s="27"/>
      <c r="BD329" s="27"/>
      <c r="BE329" s="27"/>
      <c r="BF329" s="27"/>
      <c r="BG329" s="27"/>
      <c r="BH329" s="27"/>
      <c r="BI329" s="27"/>
      <c r="BJ329" s="37"/>
      <c r="BK329" s="37"/>
      <c r="BL329" s="31"/>
      <c r="BM329" s="125"/>
      <c r="BN329" s="131"/>
      <c r="BO329" s="127"/>
      <c r="BP329" s="131"/>
      <c r="BQ329" s="128"/>
      <c r="BR329" s="114"/>
      <c r="BS329" s="114"/>
      <c r="BT329" s="138">
        <v>34836.300000000003</v>
      </c>
      <c r="BU329" s="113"/>
      <c r="BV329" s="129"/>
      <c r="BW329" s="113"/>
      <c r="BX329" s="114"/>
      <c r="BY329" s="121">
        <v>0.354047</v>
      </c>
      <c r="BZ329" s="130"/>
    </row>
    <row r="330" spans="1:84" s="22" customFormat="1" ht="18.75" customHeight="1">
      <c r="A330" s="16"/>
      <c r="B330" s="17"/>
      <c r="C330" s="32" t="s">
        <v>539</v>
      </c>
      <c r="D330" s="33" t="s">
        <v>539</v>
      </c>
      <c r="E330" s="20">
        <f t="shared" ref="E330:AJ330" si="683">SUM(E332:E347)</f>
        <v>3</v>
      </c>
      <c r="F330" s="20">
        <f t="shared" si="683"/>
        <v>9</v>
      </c>
      <c r="G330" s="20">
        <f t="shared" si="683"/>
        <v>3</v>
      </c>
      <c r="H330" s="20">
        <f t="shared" si="683"/>
        <v>3.5</v>
      </c>
      <c r="I330" s="20">
        <f t="shared" si="683"/>
        <v>0</v>
      </c>
      <c r="J330" s="20">
        <f t="shared" si="683"/>
        <v>0</v>
      </c>
      <c r="K330" s="20">
        <f t="shared" si="683"/>
        <v>0</v>
      </c>
      <c r="L330" s="20">
        <f t="shared" si="683"/>
        <v>0</v>
      </c>
      <c r="M330" s="20">
        <f t="shared" si="683"/>
        <v>12</v>
      </c>
      <c r="N330" s="20">
        <f t="shared" si="683"/>
        <v>24</v>
      </c>
      <c r="O330" s="20">
        <f t="shared" si="683"/>
        <v>12</v>
      </c>
      <c r="P330" s="20">
        <f t="shared" si="683"/>
        <v>10.6</v>
      </c>
      <c r="Q330" s="20">
        <f t="shared" si="683"/>
        <v>2</v>
      </c>
      <c r="R330" s="20">
        <f t="shared" si="683"/>
        <v>3</v>
      </c>
      <c r="S330" s="20">
        <f t="shared" si="683"/>
        <v>2</v>
      </c>
      <c r="T330" s="20">
        <f t="shared" si="683"/>
        <v>1.7</v>
      </c>
      <c r="U330" s="20">
        <f t="shared" si="683"/>
        <v>1</v>
      </c>
      <c r="V330" s="20">
        <f t="shared" si="683"/>
        <v>1</v>
      </c>
      <c r="W330" s="20">
        <f t="shared" si="683"/>
        <v>1</v>
      </c>
      <c r="X330" s="20">
        <f t="shared" si="683"/>
        <v>0.5</v>
      </c>
      <c r="Y330" s="20">
        <f t="shared" si="683"/>
        <v>0</v>
      </c>
      <c r="Z330" s="20">
        <f t="shared" si="683"/>
        <v>0</v>
      </c>
      <c r="AA330" s="20">
        <f t="shared" si="683"/>
        <v>0</v>
      </c>
      <c r="AB330" s="20">
        <f t="shared" si="683"/>
        <v>0</v>
      </c>
      <c r="AC330" s="20">
        <f t="shared" si="683"/>
        <v>0</v>
      </c>
      <c r="AD330" s="20">
        <f t="shared" si="683"/>
        <v>0</v>
      </c>
      <c r="AE330" s="20">
        <f t="shared" si="683"/>
        <v>0</v>
      </c>
      <c r="AF330" s="20">
        <f t="shared" si="683"/>
        <v>0</v>
      </c>
      <c r="AG330" s="20">
        <f t="shared" si="683"/>
        <v>1</v>
      </c>
      <c r="AH330" s="20">
        <f t="shared" si="683"/>
        <v>1</v>
      </c>
      <c r="AI330" s="20">
        <f t="shared" si="683"/>
        <v>1</v>
      </c>
      <c r="AJ330" s="20">
        <f t="shared" si="683"/>
        <v>0.25</v>
      </c>
      <c r="AK330" s="20">
        <f t="shared" ref="AK330:BH330" si="684">SUM(AK332:AK347)</f>
        <v>0</v>
      </c>
      <c r="AL330" s="20">
        <f t="shared" si="684"/>
        <v>0</v>
      </c>
      <c r="AM330" s="20">
        <f t="shared" si="684"/>
        <v>0</v>
      </c>
      <c r="AN330" s="20">
        <f t="shared" si="684"/>
        <v>0</v>
      </c>
      <c r="AO330" s="20">
        <f t="shared" si="684"/>
        <v>0</v>
      </c>
      <c r="AP330" s="20">
        <f t="shared" si="684"/>
        <v>0</v>
      </c>
      <c r="AQ330" s="20">
        <f t="shared" si="684"/>
        <v>0</v>
      </c>
      <c r="AR330" s="20">
        <f t="shared" si="684"/>
        <v>0</v>
      </c>
      <c r="AS330" s="20">
        <f t="shared" si="684"/>
        <v>0</v>
      </c>
      <c r="AT330" s="20">
        <f t="shared" si="684"/>
        <v>0</v>
      </c>
      <c r="AU330" s="20">
        <f t="shared" si="684"/>
        <v>0</v>
      </c>
      <c r="AV330" s="20">
        <f t="shared" si="684"/>
        <v>0</v>
      </c>
      <c r="AW330" s="20">
        <f t="shared" si="684"/>
        <v>0</v>
      </c>
      <c r="AX330" s="20">
        <f t="shared" si="684"/>
        <v>0</v>
      </c>
      <c r="AY330" s="20">
        <f t="shared" si="684"/>
        <v>0</v>
      </c>
      <c r="AZ330" s="20">
        <f t="shared" si="684"/>
        <v>0</v>
      </c>
      <c r="BA330" s="20">
        <f t="shared" si="684"/>
        <v>0</v>
      </c>
      <c r="BB330" s="20">
        <f t="shared" si="684"/>
        <v>0</v>
      </c>
      <c r="BC330" s="20">
        <f t="shared" si="684"/>
        <v>16</v>
      </c>
      <c r="BD330" s="20">
        <f t="shared" si="684"/>
        <v>38</v>
      </c>
      <c r="BE330" s="20">
        <f t="shared" si="684"/>
        <v>16</v>
      </c>
      <c r="BF330" s="20">
        <f t="shared" si="684"/>
        <v>16.549999999999997</v>
      </c>
      <c r="BG330" s="20">
        <f t="shared" si="684"/>
        <v>4248484.99</v>
      </c>
      <c r="BH330" s="20">
        <f t="shared" si="684"/>
        <v>5380167.75</v>
      </c>
      <c r="BI330" s="20">
        <f>BI332+BI333+BI334+BI335+BI336+BI337+BI338+BI339+BI340+BI341+BI342+BI343+BI344+BI345+BI346+BI347</f>
        <v>2176201</v>
      </c>
      <c r="BJ330" s="20">
        <f t="shared" ref="BJ330:BQ330" si="685">SUM(BJ332:BJ347)</f>
        <v>12.600000000000001</v>
      </c>
      <c r="BK330" s="20">
        <f t="shared" si="685"/>
        <v>11.400000000000002</v>
      </c>
      <c r="BL330" s="21">
        <f t="shared" si="685"/>
        <v>13.100000000000001</v>
      </c>
      <c r="BM330" s="113">
        <f t="shared" si="685"/>
        <v>10.200000000000001</v>
      </c>
      <c r="BN330" s="113">
        <f t="shared" si="685"/>
        <v>0.2</v>
      </c>
      <c r="BO330" s="113">
        <f t="shared" si="685"/>
        <v>3168692.5</v>
      </c>
      <c r="BP330" s="113">
        <f t="shared" si="685"/>
        <v>40320</v>
      </c>
      <c r="BQ330" s="113">
        <f t="shared" si="685"/>
        <v>4178134.2750000004</v>
      </c>
      <c r="BR330" s="114">
        <f t="shared" ref="BR330:BR347" si="686">(BO330+BP330)*1.302-BG330</f>
        <v>-70350.714999999851</v>
      </c>
      <c r="BS330" s="114">
        <f>BO330/BM330/12</f>
        <v>25888.010620915029</v>
      </c>
      <c r="BT330" s="138">
        <v>34836.300000000003</v>
      </c>
      <c r="BU330" s="113">
        <v>100</v>
      </c>
      <c r="BV330" s="113">
        <f>SUM(BV332:BV347)</f>
        <v>20682.731999999996</v>
      </c>
      <c r="BW330" s="113">
        <f t="shared" ref="BW330:BW347" si="687">BT330</f>
        <v>34836.300000000003</v>
      </c>
      <c r="BX330" s="138">
        <f>SUM(BX332:BX347)</f>
        <v>5551678</v>
      </c>
      <c r="BY330" s="121">
        <v>0.354047</v>
      </c>
      <c r="BZ330" s="115">
        <f>BZ332+BZ333+BZ334+BZ335+BZ336+BZ337+BZ338+BZ339+BZ340+BZ341+BZ342+BZ343+BZ344+BZ345+BZ346+BZ347</f>
        <v>1965556</v>
      </c>
      <c r="CA330" s="103"/>
      <c r="CB330" s="103"/>
      <c r="CC330" s="103"/>
      <c r="CD330" s="103"/>
      <c r="CE330" s="103"/>
      <c r="CF330" s="103"/>
    </row>
    <row r="331" spans="1:84" s="22" customFormat="1" ht="0.75" hidden="1" customHeight="1">
      <c r="A331" s="16"/>
      <c r="B331" s="17"/>
      <c r="C331" s="71"/>
      <c r="D331" s="6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  <c r="AE331" s="20"/>
      <c r="AF331" s="20"/>
      <c r="AG331" s="20"/>
      <c r="AH331" s="20"/>
      <c r="AI331" s="20"/>
      <c r="AJ331" s="20"/>
      <c r="AK331" s="20"/>
      <c r="AL331" s="20"/>
      <c r="AM331" s="20"/>
      <c r="AN331" s="20"/>
      <c r="AO331" s="20"/>
      <c r="AP331" s="20"/>
      <c r="AQ331" s="20"/>
      <c r="AR331" s="20"/>
      <c r="AS331" s="20"/>
      <c r="AT331" s="20"/>
      <c r="AU331" s="20"/>
      <c r="AV331" s="20"/>
      <c r="AW331" s="20"/>
      <c r="AX331" s="20"/>
      <c r="AY331" s="20"/>
      <c r="AZ331" s="20"/>
      <c r="BA331" s="20"/>
      <c r="BB331" s="20"/>
      <c r="BC331" s="20"/>
      <c r="BD331" s="20"/>
      <c r="BE331" s="20"/>
      <c r="BF331" s="20"/>
      <c r="BG331" s="20"/>
      <c r="BH331" s="20"/>
      <c r="BI331" s="20"/>
      <c r="BJ331" s="49"/>
      <c r="BK331" s="49"/>
      <c r="BL331" s="54"/>
      <c r="BM331" s="139"/>
      <c r="BN331" s="131"/>
      <c r="BO331" s="142"/>
      <c r="BP331" s="131"/>
      <c r="BQ331" s="128">
        <f t="shared" ref="BQ331:BQ347" si="688">(BO331+BP331)*1.302</f>
        <v>0</v>
      </c>
      <c r="BR331" s="114">
        <f t="shared" si="686"/>
        <v>0</v>
      </c>
      <c r="BS331" s="114"/>
      <c r="BT331" s="138">
        <v>34836.300000000003</v>
      </c>
      <c r="BU331" s="113">
        <v>100</v>
      </c>
      <c r="BV331" s="129">
        <f t="shared" ref="BV331:BV347" si="689">ROUND((BD331*BT331*BU331/100*12)*1.302/1000,3)</f>
        <v>0</v>
      </c>
      <c r="BW331" s="113">
        <f t="shared" si="687"/>
        <v>34836.300000000003</v>
      </c>
      <c r="BX331" s="138"/>
      <c r="BY331" s="121">
        <v>0.354047</v>
      </c>
      <c r="BZ331" s="115"/>
      <c r="CA331" s="103"/>
      <c r="CB331" s="103"/>
      <c r="CC331" s="103"/>
      <c r="CD331" s="103"/>
      <c r="CE331" s="103"/>
      <c r="CF331" s="103"/>
    </row>
    <row r="332" spans="1:84" ht="20.100000000000001" customHeight="1">
      <c r="A332" s="23">
        <v>321</v>
      </c>
      <c r="B332" s="24">
        <v>82802</v>
      </c>
      <c r="C332" s="25" t="s">
        <v>540</v>
      </c>
      <c r="D332" s="26" t="s">
        <v>541</v>
      </c>
      <c r="E332" s="27"/>
      <c r="F332" s="27">
        <f t="shared" ref="F332:F337" si="690">E332*3</f>
        <v>0</v>
      </c>
      <c r="G332" s="27"/>
      <c r="H332" s="27"/>
      <c r="I332" s="27"/>
      <c r="J332" s="27">
        <f t="shared" ref="J332:J337" si="691">I332*3</f>
        <v>0</v>
      </c>
      <c r="K332" s="27"/>
      <c r="L332" s="27"/>
      <c r="M332" s="27">
        <v>1</v>
      </c>
      <c r="N332" s="27">
        <f>M332*2</f>
        <v>2</v>
      </c>
      <c r="O332" s="27">
        <v>1</v>
      </c>
      <c r="P332" s="27">
        <v>0.5</v>
      </c>
      <c r="Q332" s="27"/>
      <c r="R332" s="27">
        <f t="shared" ref="R332:R337" si="692">Q332*1.5</f>
        <v>0</v>
      </c>
      <c r="S332" s="27"/>
      <c r="T332" s="27"/>
      <c r="U332" s="27"/>
      <c r="V332" s="27">
        <f t="shared" ref="V332:V337" si="693">U332*1</f>
        <v>0</v>
      </c>
      <c r="W332" s="27"/>
      <c r="X332" s="27"/>
      <c r="Y332" s="27"/>
      <c r="Z332" s="27">
        <f t="shared" ref="Z332:Z337" si="694">Y332*1</f>
        <v>0</v>
      </c>
      <c r="AA332" s="27"/>
      <c r="AB332" s="27"/>
      <c r="AC332" s="27"/>
      <c r="AD332" s="27">
        <f t="shared" ref="AD332:AD337" si="695">AC332*1</f>
        <v>0</v>
      </c>
      <c r="AE332" s="27"/>
      <c r="AF332" s="27"/>
      <c r="AG332" s="27"/>
      <c r="AH332" s="27">
        <f t="shared" ref="AH332:AH337" si="696">AG332*1</f>
        <v>0</v>
      </c>
      <c r="AI332" s="27"/>
      <c r="AJ332" s="27"/>
      <c r="AK332" s="27"/>
      <c r="AL332" s="27">
        <f t="shared" ref="AL332:AL337" si="697">AK332*1</f>
        <v>0</v>
      </c>
      <c r="AM332" s="27"/>
      <c r="AN332" s="27"/>
      <c r="AO332" s="27"/>
      <c r="AP332" s="27">
        <f t="shared" ref="AP332:AP337" si="698">AO332*1</f>
        <v>0</v>
      </c>
      <c r="AQ332" s="27"/>
      <c r="AR332" s="27"/>
      <c r="AS332" s="27"/>
      <c r="AT332" s="27">
        <f t="shared" ref="AT332:AT337" si="699">AS332*1</f>
        <v>0</v>
      </c>
      <c r="AU332" s="27"/>
      <c r="AV332" s="27"/>
      <c r="AW332" s="27"/>
      <c r="AX332" s="27">
        <f t="shared" ref="AX332:AX337" si="700">AW332*1</f>
        <v>0</v>
      </c>
      <c r="AY332" s="27"/>
      <c r="AZ332" s="27"/>
      <c r="BA332" s="27"/>
      <c r="BB332" s="27">
        <f t="shared" ref="BB332:BB347" si="701">BA332*0.75</f>
        <v>0</v>
      </c>
      <c r="BC332" s="27">
        <f t="shared" ref="BC332:BC347" si="702">E332+I332+M332+U332+AC332+AK332+AW332</f>
        <v>1</v>
      </c>
      <c r="BD332" s="27">
        <f t="shared" ref="BD332:BD347" si="703">F332+J332+N332+R332+V332+Z332+AD332+AH332+AL332+AP332+AT332+AX332+BB332</f>
        <v>2</v>
      </c>
      <c r="BE332" s="27">
        <f t="shared" ref="BE332:BE347" si="704">G332+K332+O332+W332+AE332+AM332+AY332</f>
        <v>1</v>
      </c>
      <c r="BF332" s="27">
        <f t="shared" ref="BF332:BF347" si="705">H332+L332+P332+T332+X332+AB332+AF332+AJ332+AN332+AR332+AV332+AZ332</f>
        <v>0.5</v>
      </c>
      <c r="BG332" s="27">
        <v>130200</v>
      </c>
      <c r="BH332" s="27">
        <v>173500</v>
      </c>
      <c r="BI332" s="27">
        <v>82745</v>
      </c>
      <c r="BJ332" s="29">
        <v>0.5</v>
      </c>
      <c r="BK332" s="29">
        <v>0.5</v>
      </c>
      <c r="BL332" s="29">
        <v>0.5</v>
      </c>
      <c r="BM332" s="116">
        <v>0.5</v>
      </c>
      <c r="BN332" s="131" t="s">
        <v>49</v>
      </c>
      <c r="BO332" s="127">
        <v>100000</v>
      </c>
      <c r="BP332" s="131"/>
      <c r="BQ332" s="128">
        <f t="shared" si="688"/>
        <v>130200</v>
      </c>
      <c r="BR332" s="114">
        <f t="shared" si="686"/>
        <v>0</v>
      </c>
      <c r="BS332" s="114">
        <f t="shared" ref="BS332:BS347" si="706">BO332/BM332/12</f>
        <v>16666.666666666668</v>
      </c>
      <c r="BT332" s="116">
        <v>34836.300000000003</v>
      </c>
      <c r="BU332" s="121">
        <v>100</v>
      </c>
      <c r="BV332" s="122">
        <f t="shared" si="689"/>
        <v>1088.5650000000001</v>
      </c>
      <c r="BW332" s="121">
        <f t="shared" si="687"/>
        <v>34836.300000000003</v>
      </c>
      <c r="BX332" s="120">
        <f t="shared" ref="BX332:BX349" si="707">ROUND((BM332*BT332*BU332/100*12)*1.302,0)</f>
        <v>272141</v>
      </c>
      <c r="BY332" s="121">
        <v>0.354047</v>
      </c>
      <c r="BZ332" s="123">
        <f t="shared" ref="BZ332:BZ347" si="708">ROUND(BX332*BY332,0)</f>
        <v>96351</v>
      </c>
    </row>
    <row r="333" spans="1:84" ht="20.100000000000001" customHeight="1">
      <c r="A333" s="23">
        <v>322</v>
      </c>
      <c r="B333" s="24">
        <v>82803</v>
      </c>
      <c r="C333" s="25" t="s">
        <v>542</v>
      </c>
      <c r="D333" s="26" t="s">
        <v>55</v>
      </c>
      <c r="E333" s="27">
        <v>1</v>
      </c>
      <c r="F333" s="27">
        <f t="shared" si="690"/>
        <v>3</v>
      </c>
      <c r="G333" s="27">
        <v>1</v>
      </c>
      <c r="H333" s="27">
        <v>1</v>
      </c>
      <c r="I333" s="27"/>
      <c r="J333" s="27">
        <f t="shared" si="691"/>
        <v>0</v>
      </c>
      <c r="K333" s="27"/>
      <c r="L333" s="27"/>
      <c r="M333" s="27"/>
      <c r="N333" s="27"/>
      <c r="O333" s="27"/>
      <c r="P333" s="27"/>
      <c r="Q333" s="27"/>
      <c r="R333" s="27">
        <f t="shared" si="692"/>
        <v>0</v>
      </c>
      <c r="S333" s="27"/>
      <c r="T333" s="27"/>
      <c r="U333" s="27"/>
      <c r="V333" s="27">
        <f t="shared" si="693"/>
        <v>0</v>
      </c>
      <c r="W333" s="27"/>
      <c r="X333" s="27"/>
      <c r="Y333" s="27"/>
      <c r="Z333" s="27">
        <f t="shared" si="694"/>
        <v>0</v>
      </c>
      <c r="AA333" s="27"/>
      <c r="AB333" s="27"/>
      <c r="AC333" s="27"/>
      <c r="AD333" s="27">
        <f t="shared" si="695"/>
        <v>0</v>
      </c>
      <c r="AE333" s="27"/>
      <c r="AF333" s="27"/>
      <c r="AG333" s="27"/>
      <c r="AH333" s="27">
        <f t="shared" si="696"/>
        <v>0</v>
      </c>
      <c r="AI333" s="27"/>
      <c r="AJ333" s="27"/>
      <c r="AK333" s="27"/>
      <c r="AL333" s="27">
        <f t="shared" si="697"/>
        <v>0</v>
      </c>
      <c r="AM333" s="27"/>
      <c r="AN333" s="27"/>
      <c r="AO333" s="27"/>
      <c r="AP333" s="27">
        <f t="shared" si="698"/>
        <v>0</v>
      </c>
      <c r="AQ333" s="27"/>
      <c r="AR333" s="27"/>
      <c r="AS333" s="27"/>
      <c r="AT333" s="27">
        <f t="shared" si="699"/>
        <v>0</v>
      </c>
      <c r="AU333" s="27"/>
      <c r="AV333" s="27"/>
      <c r="AW333" s="27"/>
      <c r="AX333" s="27">
        <f t="shared" si="700"/>
        <v>0</v>
      </c>
      <c r="AY333" s="27"/>
      <c r="AZ333" s="27"/>
      <c r="BA333" s="27"/>
      <c r="BB333" s="27">
        <f t="shared" si="701"/>
        <v>0</v>
      </c>
      <c r="BC333" s="27">
        <f t="shared" si="702"/>
        <v>1</v>
      </c>
      <c r="BD333" s="27">
        <f t="shared" si="703"/>
        <v>3</v>
      </c>
      <c r="BE333" s="27">
        <f t="shared" si="704"/>
        <v>1</v>
      </c>
      <c r="BF333" s="27">
        <f t="shared" si="705"/>
        <v>1</v>
      </c>
      <c r="BG333" s="27">
        <v>257285.98</v>
      </c>
      <c r="BH333" s="27">
        <v>346087.22</v>
      </c>
      <c r="BI333" s="27">
        <v>82745</v>
      </c>
      <c r="BJ333" s="29">
        <v>0.5</v>
      </c>
      <c r="BK333" s="29">
        <v>0.5</v>
      </c>
      <c r="BL333" s="29">
        <v>0.5</v>
      </c>
      <c r="BM333" s="116">
        <v>0.5</v>
      </c>
      <c r="BN333" s="131" t="s">
        <v>49</v>
      </c>
      <c r="BO333" s="127">
        <v>197916</v>
      </c>
      <c r="BP333" s="131"/>
      <c r="BQ333" s="128">
        <f t="shared" si="688"/>
        <v>257686.63200000001</v>
      </c>
      <c r="BR333" s="114">
        <f t="shared" si="686"/>
        <v>400.65200000000186</v>
      </c>
      <c r="BS333" s="114">
        <f t="shared" si="706"/>
        <v>32986</v>
      </c>
      <c r="BT333" s="116">
        <v>34836.300000000003</v>
      </c>
      <c r="BU333" s="121">
        <v>100</v>
      </c>
      <c r="BV333" s="122">
        <f t="shared" si="689"/>
        <v>1632.847</v>
      </c>
      <c r="BW333" s="121">
        <f t="shared" si="687"/>
        <v>34836.300000000003</v>
      </c>
      <c r="BX333" s="120">
        <f t="shared" si="707"/>
        <v>272141</v>
      </c>
      <c r="BY333" s="121">
        <v>0.354047</v>
      </c>
      <c r="BZ333" s="123">
        <f t="shared" si="708"/>
        <v>96351</v>
      </c>
    </row>
    <row r="334" spans="1:84" ht="20.25" customHeight="1">
      <c r="A334" s="23">
        <v>323</v>
      </c>
      <c r="B334" s="24">
        <v>82804</v>
      </c>
      <c r="C334" s="25" t="s">
        <v>543</v>
      </c>
      <c r="D334" s="26" t="s">
        <v>544</v>
      </c>
      <c r="E334" s="27"/>
      <c r="F334" s="27">
        <f t="shared" si="690"/>
        <v>0</v>
      </c>
      <c r="G334" s="27"/>
      <c r="H334" s="27"/>
      <c r="I334" s="27"/>
      <c r="J334" s="27">
        <f t="shared" si="691"/>
        <v>0</v>
      </c>
      <c r="K334" s="27"/>
      <c r="L334" s="27"/>
      <c r="M334" s="27">
        <v>1</v>
      </c>
      <c r="N334" s="27">
        <f>M334*2</f>
        <v>2</v>
      </c>
      <c r="O334" s="27">
        <v>1</v>
      </c>
      <c r="P334" s="27">
        <v>0.5</v>
      </c>
      <c r="Q334" s="27"/>
      <c r="R334" s="27">
        <f t="shared" si="692"/>
        <v>0</v>
      </c>
      <c r="S334" s="27"/>
      <c r="T334" s="27"/>
      <c r="U334" s="27"/>
      <c r="V334" s="27">
        <f t="shared" si="693"/>
        <v>0</v>
      </c>
      <c r="W334" s="27"/>
      <c r="X334" s="27"/>
      <c r="Y334" s="27"/>
      <c r="Z334" s="27">
        <f t="shared" si="694"/>
        <v>0</v>
      </c>
      <c r="AA334" s="27"/>
      <c r="AB334" s="27"/>
      <c r="AC334" s="27"/>
      <c r="AD334" s="27">
        <f t="shared" si="695"/>
        <v>0</v>
      </c>
      <c r="AE334" s="27"/>
      <c r="AF334" s="27"/>
      <c r="AG334" s="27"/>
      <c r="AH334" s="27">
        <f t="shared" si="696"/>
        <v>0</v>
      </c>
      <c r="AI334" s="27"/>
      <c r="AJ334" s="27"/>
      <c r="AK334" s="27"/>
      <c r="AL334" s="27">
        <f t="shared" si="697"/>
        <v>0</v>
      </c>
      <c r="AM334" s="27"/>
      <c r="AN334" s="27"/>
      <c r="AO334" s="27"/>
      <c r="AP334" s="27">
        <f t="shared" si="698"/>
        <v>0</v>
      </c>
      <c r="AQ334" s="27"/>
      <c r="AR334" s="27"/>
      <c r="AS334" s="27"/>
      <c r="AT334" s="27">
        <f t="shared" si="699"/>
        <v>0</v>
      </c>
      <c r="AU334" s="27"/>
      <c r="AV334" s="27"/>
      <c r="AW334" s="27"/>
      <c r="AX334" s="27">
        <f t="shared" si="700"/>
        <v>0</v>
      </c>
      <c r="AY334" s="27"/>
      <c r="AZ334" s="27"/>
      <c r="BA334" s="27"/>
      <c r="BB334" s="27">
        <f t="shared" si="701"/>
        <v>0</v>
      </c>
      <c r="BC334" s="27">
        <f t="shared" si="702"/>
        <v>1</v>
      </c>
      <c r="BD334" s="27">
        <f t="shared" si="703"/>
        <v>2</v>
      </c>
      <c r="BE334" s="27">
        <f t="shared" si="704"/>
        <v>1</v>
      </c>
      <c r="BF334" s="27">
        <f t="shared" si="705"/>
        <v>0.5</v>
      </c>
      <c r="BG334" s="27">
        <v>128853.32</v>
      </c>
      <c r="BH334" s="27">
        <v>134000</v>
      </c>
      <c r="BI334" s="27">
        <v>82745</v>
      </c>
      <c r="BJ334" s="29">
        <v>0.6</v>
      </c>
      <c r="BK334" s="29">
        <v>0.5</v>
      </c>
      <c r="BL334" s="29">
        <v>0.6</v>
      </c>
      <c r="BM334" s="116">
        <v>0.5</v>
      </c>
      <c r="BN334" s="131" t="s">
        <v>49</v>
      </c>
      <c r="BO334" s="127">
        <v>98964</v>
      </c>
      <c r="BP334" s="131"/>
      <c r="BQ334" s="128">
        <f t="shared" si="688"/>
        <v>128851.12800000001</v>
      </c>
      <c r="BR334" s="114">
        <f t="shared" si="686"/>
        <v>-2.1919999999954598</v>
      </c>
      <c r="BS334" s="114">
        <f t="shared" si="706"/>
        <v>16494</v>
      </c>
      <c r="BT334" s="116">
        <v>34836.300000000003</v>
      </c>
      <c r="BU334" s="121">
        <v>100</v>
      </c>
      <c r="BV334" s="122">
        <f t="shared" si="689"/>
        <v>1088.5650000000001</v>
      </c>
      <c r="BW334" s="121">
        <f t="shared" si="687"/>
        <v>34836.300000000003</v>
      </c>
      <c r="BX334" s="120">
        <f t="shared" si="707"/>
        <v>272141</v>
      </c>
      <c r="BY334" s="121">
        <v>0.354047</v>
      </c>
      <c r="BZ334" s="123">
        <f t="shared" si="708"/>
        <v>96351</v>
      </c>
    </row>
    <row r="335" spans="1:84" ht="20.100000000000001" customHeight="1">
      <c r="A335" s="23">
        <v>324</v>
      </c>
      <c r="B335" s="24">
        <v>82805</v>
      </c>
      <c r="C335" s="25" t="s">
        <v>545</v>
      </c>
      <c r="D335" s="26" t="s">
        <v>546</v>
      </c>
      <c r="E335" s="27"/>
      <c r="F335" s="27">
        <f t="shared" si="690"/>
        <v>0</v>
      </c>
      <c r="G335" s="27"/>
      <c r="H335" s="27"/>
      <c r="I335" s="27"/>
      <c r="J335" s="27">
        <f t="shared" si="691"/>
        <v>0</v>
      </c>
      <c r="K335" s="27"/>
      <c r="L335" s="27"/>
      <c r="M335" s="27"/>
      <c r="N335" s="27">
        <f>M335*2</f>
        <v>0</v>
      </c>
      <c r="O335" s="27"/>
      <c r="P335" s="27"/>
      <c r="Q335" s="27"/>
      <c r="R335" s="27">
        <f t="shared" si="692"/>
        <v>0</v>
      </c>
      <c r="S335" s="27"/>
      <c r="T335" s="27"/>
      <c r="U335" s="27">
        <v>1</v>
      </c>
      <c r="V335" s="27">
        <f t="shared" si="693"/>
        <v>1</v>
      </c>
      <c r="W335" s="27">
        <v>1</v>
      </c>
      <c r="X335" s="27">
        <v>0.5</v>
      </c>
      <c r="Y335" s="27"/>
      <c r="Z335" s="27">
        <f t="shared" si="694"/>
        <v>0</v>
      </c>
      <c r="AA335" s="27"/>
      <c r="AB335" s="27"/>
      <c r="AC335" s="27"/>
      <c r="AD335" s="27">
        <f t="shared" si="695"/>
        <v>0</v>
      </c>
      <c r="AE335" s="27"/>
      <c r="AF335" s="27"/>
      <c r="AG335" s="27"/>
      <c r="AH335" s="27">
        <f t="shared" si="696"/>
        <v>0</v>
      </c>
      <c r="AI335" s="27"/>
      <c r="AJ335" s="27"/>
      <c r="AK335" s="27"/>
      <c r="AL335" s="27">
        <f t="shared" si="697"/>
        <v>0</v>
      </c>
      <c r="AM335" s="27"/>
      <c r="AN335" s="27"/>
      <c r="AO335" s="27"/>
      <c r="AP335" s="27">
        <f t="shared" si="698"/>
        <v>0</v>
      </c>
      <c r="AQ335" s="27"/>
      <c r="AR335" s="27"/>
      <c r="AS335" s="27"/>
      <c r="AT335" s="27">
        <f t="shared" si="699"/>
        <v>0</v>
      </c>
      <c r="AU335" s="27"/>
      <c r="AV335" s="27"/>
      <c r="AW335" s="27"/>
      <c r="AX335" s="27">
        <f t="shared" si="700"/>
        <v>0</v>
      </c>
      <c r="AY335" s="27"/>
      <c r="AZ335" s="27"/>
      <c r="BA335" s="27"/>
      <c r="BB335" s="27">
        <f t="shared" si="701"/>
        <v>0</v>
      </c>
      <c r="BC335" s="27">
        <f t="shared" si="702"/>
        <v>1</v>
      </c>
      <c r="BD335" s="27">
        <f t="shared" si="703"/>
        <v>1</v>
      </c>
      <c r="BE335" s="27">
        <f t="shared" si="704"/>
        <v>1</v>
      </c>
      <c r="BF335" s="27">
        <f t="shared" si="705"/>
        <v>0.5</v>
      </c>
      <c r="BG335" s="27">
        <v>139045.06</v>
      </c>
      <c r="BH335" s="27">
        <v>144000</v>
      </c>
      <c r="BI335" s="27">
        <v>82745</v>
      </c>
      <c r="BJ335" s="29">
        <v>0.5</v>
      </c>
      <c r="BK335" s="29">
        <v>0.5</v>
      </c>
      <c r="BL335" s="29">
        <v>0.5</v>
      </c>
      <c r="BM335" s="116">
        <v>0.5</v>
      </c>
      <c r="BN335" s="131" t="s">
        <v>49</v>
      </c>
      <c r="BO335" s="127">
        <v>99000</v>
      </c>
      <c r="BP335" s="131"/>
      <c r="BQ335" s="128">
        <f t="shared" si="688"/>
        <v>128898</v>
      </c>
      <c r="BR335" s="114">
        <f t="shared" si="686"/>
        <v>-10147.059999999998</v>
      </c>
      <c r="BS335" s="114">
        <f t="shared" si="706"/>
        <v>16500</v>
      </c>
      <c r="BT335" s="116">
        <v>34836.300000000003</v>
      </c>
      <c r="BU335" s="121">
        <v>100</v>
      </c>
      <c r="BV335" s="122">
        <f t="shared" si="689"/>
        <v>544.28200000000004</v>
      </c>
      <c r="BW335" s="121">
        <f t="shared" si="687"/>
        <v>34836.300000000003</v>
      </c>
      <c r="BX335" s="120">
        <f t="shared" si="707"/>
        <v>272141</v>
      </c>
      <c r="BY335" s="121">
        <v>0.354047</v>
      </c>
      <c r="BZ335" s="123">
        <f t="shared" si="708"/>
        <v>96351</v>
      </c>
    </row>
    <row r="336" spans="1:84" ht="20.100000000000001" customHeight="1">
      <c r="A336" s="23">
        <v>325</v>
      </c>
      <c r="B336" s="24">
        <v>82806</v>
      </c>
      <c r="C336" s="25" t="s">
        <v>547</v>
      </c>
      <c r="D336" s="26" t="s">
        <v>548</v>
      </c>
      <c r="E336" s="27">
        <v>1</v>
      </c>
      <c r="F336" s="27">
        <f t="shared" si="690"/>
        <v>3</v>
      </c>
      <c r="G336" s="27">
        <v>1</v>
      </c>
      <c r="H336" s="27">
        <v>1.5</v>
      </c>
      <c r="I336" s="27"/>
      <c r="J336" s="27">
        <f t="shared" si="691"/>
        <v>0</v>
      </c>
      <c r="K336" s="27"/>
      <c r="L336" s="27"/>
      <c r="M336" s="27"/>
      <c r="N336" s="27"/>
      <c r="O336" s="27"/>
      <c r="P336" s="27"/>
      <c r="Q336" s="27"/>
      <c r="R336" s="27">
        <f t="shared" si="692"/>
        <v>0</v>
      </c>
      <c r="S336" s="27"/>
      <c r="T336" s="27"/>
      <c r="U336" s="27"/>
      <c r="V336" s="27">
        <f t="shared" si="693"/>
        <v>0</v>
      </c>
      <c r="W336" s="27"/>
      <c r="X336" s="27"/>
      <c r="Y336" s="27"/>
      <c r="Z336" s="27">
        <f t="shared" si="694"/>
        <v>0</v>
      </c>
      <c r="AA336" s="27"/>
      <c r="AB336" s="27"/>
      <c r="AC336" s="27"/>
      <c r="AD336" s="27">
        <f t="shared" si="695"/>
        <v>0</v>
      </c>
      <c r="AE336" s="27"/>
      <c r="AF336" s="27"/>
      <c r="AG336" s="27"/>
      <c r="AH336" s="27">
        <f t="shared" si="696"/>
        <v>0</v>
      </c>
      <c r="AI336" s="27"/>
      <c r="AJ336" s="27"/>
      <c r="AK336" s="27"/>
      <c r="AL336" s="27">
        <f t="shared" si="697"/>
        <v>0</v>
      </c>
      <c r="AM336" s="27"/>
      <c r="AN336" s="27"/>
      <c r="AO336" s="27"/>
      <c r="AP336" s="27">
        <f t="shared" si="698"/>
        <v>0</v>
      </c>
      <c r="AQ336" s="27"/>
      <c r="AR336" s="27"/>
      <c r="AS336" s="27"/>
      <c r="AT336" s="27">
        <f t="shared" si="699"/>
        <v>0</v>
      </c>
      <c r="AU336" s="27"/>
      <c r="AV336" s="27"/>
      <c r="AW336" s="27"/>
      <c r="AX336" s="27">
        <f t="shared" si="700"/>
        <v>0</v>
      </c>
      <c r="AY336" s="27"/>
      <c r="AZ336" s="27"/>
      <c r="BA336" s="27"/>
      <c r="BB336" s="27">
        <f t="shared" si="701"/>
        <v>0</v>
      </c>
      <c r="BC336" s="27">
        <f t="shared" si="702"/>
        <v>1</v>
      </c>
      <c r="BD336" s="27">
        <f t="shared" si="703"/>
        <v>3</v>
      </c>
      <c r="BE336" s="27">
        <f t="shared" si="704"/>
        <v>1</v>
      </c>
      <c r="BF336" s="27">
        <f t="shared" si="705"/>
        <v>1.5</v>
      </c>
      <c r="BG336" s="27">
        <v>404245.97</v>
      </c>
      <c r="BH336" s="27">
        <v>439000</v>
      </c>
      <c r="BI336" s="27">
        <v>165491</v>
      </c>
      <c r="BJ336" s="29">
        <v>1</v>
      </c>
      <c r="BK336" s="29">
        <v>1</v>
      </c>
      <c r="BL336" s="29">
        <v>1.3</v>
      </c>
      <c r="BM336" s="116">
        <v>1</v>
      </c>
      <c r="BN336" s="131" t="s">
        <v>49</v>
      </c>
      <c r="BO336" s="127">
        <v>297227</v>
      </c>
      <c r="BP336" s="131"/>
      <c r="BQ336" s="128">
        <f t="shared" si="688"/>
        <v>386989.554</v>
      </c>
      <c r="BR336" s="114">
        <f t="shared" si="686"/>
        <v>-17256.415999999968</v>
      </c>
      <c r="BS336" s="114">
        <f t="shared" si="706"/>
        <v>24768.916666666668</v>
      </c>
      <c r="BT336" s="116">
        <v>34836.300000000003</v>
      </c>
      <c r="BU336" s="121">
        <v>100</v>
      </c>
      <c r="BV336" s="122">
        <f t="shared" si="689"/>
        <v>1632.847</v>
      </c>
      <c r="BW336" s="121">
        <f t="shared" si="687"/>
        <v>34836.300000000003</v>
      </c>
      <c r="BX336" s="120">
        <f t="shared" si="707"/>
        <v>544282</v>
      </c>
      <c r="BY336" s="121">
        <v>0.354047</v>
      </c>
      <c r="BZ336" s="123">
        <f t="shared" si="708"/>
        <v>192701</v>
      </c>
    </row>
    <row r="337" spans="1:78" ht="20.100000000000001" customHeight="1">
      <c r="A337" s="23">
        <v>326</v>
      </c>
      <c r="B337" s="24">
        <v>82807</v>
      </c>
      <c r="C337" s="25" t="s">
        <v>549</v>
      </c>
      <c r="D337" s="26" t="s">
        <v>123</v>
      </c>
      <c r="E337" s="27"/>
      <c r="F337" s="27">
        <f t="shared" si="690"/>
        <v>0</v>
      </c>
      <c r="G337" s="27"/>
      <c r="H337" s="27"/>
      <c r="I337" s="27"/>
      <c r="J337" s="27">
        <f t="shared" si="691"/>
        <v>0</v>
      </c>
      <c r="K337" s="27"/>
      <c r="L337" s="27"/>
      <c r="M337" s="27">
        <v>1</v>
      </c>
      <c r="N337" s="27">
        <f t="shared" ref="N337:N347" si="709">M337*2</f>
        <v>2</v>
      </c>
      <c r="O337" s="27">
        <v>1</v>
      </c>
      <c r="P337" s="27">
        <v>0.6</v>
      </c>
      <c r="Q337" s="27"/>
      <c r="R337" s="27">
        <f t="shared" si="692"/>
        <v>0</v>
      </c>
      <c r="S337" s="27"/>
      <c r="T337" s="27"/>
      <c r="U337" s="27"/>
      <c r="V337" s="27">
        <f t="shared" si="693"/>
        <v>0</v>
      </c>
      <c r="W337" s="27"/>
      <c r="X337" s="27"/>
      <c r="Y337" s="27"/>
      <c r="Z337" s="27">
        <f t="shared" si="694"/>
        <v>0</v>
      </c>
      <c r="AA337" s="27"/>
      <c r="AB337" s="27"/>
      <c r="AC337" s="27"/>
      <c r="AD337" s="27">
        <f t="shared" si="695"/>
        <v>0</v>
      </c>
      <c r="AE337" s="27"/>
      <c r="AF337" s="27"/>
      <c r="AG337" s="27"/>
      <c r="AH337" s="27">
        <f t="shared" si="696"/>
        <v>0</v>
      </c>
      <c r="AI337" s="27"/>
      <c r="AJ337" s="27"/>
      <c r="AK337" s="27"/>
      <c r="AL337" s="27">
        <f t="shared" si="697"/>
        <v>0</v>
      </c>
      <c r="AM337" s="27"/>
      <c r="AN337" s="27"/>
      <c r="AO337" s="27"/>
      <c r="AP337" s="27">
        <f t="shared" si="698"/>
        <v>0</v>
      </c>
      <c r="AQ337" s="27"/>
      <c r="AR337" s="27"/>
      <c r="AS337" s="27"/>
      <c r="AT337" s="27">
        <f t="shared" si="699"/>
        <v>0</v>
      </c>
      <c r="AU337" s="27"/>
      <c r="AV337" s="27"/>
      <c r="AW337" s="27"/>
      <c r="AX337" s="27">
        <f t="shared" si="700"/>
        <v>0</v>
      </c>
      <c r="AY337" s="27"/>
      <c r="AZ337" s="27"/>
      <c r="BA337" s="27"/>
      <c r="BB337" s="27">
        <f t="shared" si="701"/>
        <v>0</v>
      </c>
      <c r="BC337" s="27">
        <f t="shared" si="702"/>
        <v>1</v>
      </c>
      <c r="BD337" s="27">
        <f t="shared" si="703"/>
        <v>2</v>
      </c>
      <c r="BE337" s="27">
        <f t="shared" si="704"/>
        <v>1</v>
      </c>
      <c r="BF337" s="27">
        <f t="shared" si="705"/>
        <v>0.6</v>
      </c>
      <c r="BG337" s="27">
        <v>174619</v>
      </c>
      <c r="BH337" s="27">
        <v>173100</v>
      </c>
      <c r="BI337" s="27">
        <v>82745</v>
      </c>
      <c r="BJ337" s="29">
        <v>0.5</v>
      </c>
      <c r="BK337" s="29">
        <v>0.5</v>
      </c>
      <c r="BL337" s="29">
        <v>0.5</v>
      </c>
      <c r="BM337" s="116">
        <v>0.5</v>
      </c>
      <c r="BN337" s="131" t="s">
        <v>49</v>
      </c>
      <c r="BO337" s="127">
        <v>125065</v>
      </c>
      <c r="BP337" s="131"/>
      <c r="BQ337" s="128">
        <f t="shared" si="688"/>
        <v>162834.63</v>
      </c>
      <c r="BR337" s="114">
        <f t="shared" si="686"/>
        <v>-11784.369999999995</v>
      </c>
      <c r="BS337" s="114">
        <f t="shared" si="706"/>
        <v>20844.166666666668</v>
      </c>
      <c r="BT337" s="116">
        <v>34836.300000000003</v>
      </c>
      <c r="BU337" s="121">
        <v>100</v>
      </c>
      <c r="BV337" s="122">
        <f t="shared" si="689"/>
        <v>1088.5650000000001</v>
      </c>
      <c r="BW337" s="121">
        <f t="shared" si="687"/>
        <v>34836.300000000003</v>
      </c>
      <c r="BX337" s="120">
        <f t="shared" si="707"/>
        <v>272141</v>
      </c>
      <c r="BY337" s="121">
        <v>0.354047</v>
      </c>
      <c r="BZ337" s="123">
        <f t="shared" si="708"/>
        <v>96351</v>
      </c>
    </row>
    <row r="338" spans="1:78" ht="18.75" customHeight="1">
      <c r="A338" s="23">
        <v>327</v>
      </c>
      <c r="B338" s="24">
        <v>82808</v>
      </c>
      <c r="C338" s="25" t="s">
        <v>550</v>
      </c>
      <c r="D338" s="26" t="s">
        <v>551</v>
      </c>
      <c r="E338" s="72"/>
      <c r="F338" s="72"/>
      <c r="G338" s="72"/>
      <c r="H338" s="72"/>
      <c r="I338" s="72"/>
      <c r="J338" s="72"/>
      <c r="K338" s="72"/>
      <c r="L338" s="72"/>
      <c r="M338" s="72">
        <v>1</v>
      </c>
      <c r="N338" s="27">
        <f t="shared" si="709"/>
        <v>2</v>
      </c>
      <c r="O338" s="72">
        <v>1</v>
      </c>
      <c r="P338" s="72">
        <v>0.6</v>
      </c>
      <c r="Q338" s="72"/>
      <c r="R338" s="72"/>
      <c r="S338" s="72"/>
      <c r="T338" s="72"/>
      <c r="U338" s="72"/>
      <c r="V338" s="72"/>
      <c r="W338" s="72"/>
      <c r="X338" s="72"/>
      <c r="Y338" s="72"/>
      <c r="Z338" s="72"/>
      <c r="AA338" s="72"/>
      <c r="AB338" s="72"/>
      <c r="AC338" s="72"/>
      <c r="AD338" s="72"/>
      <c r="AE338" s="72"/>
      <c r="AF338" s="72"/>
      <c r="AG338" s="72"/>
      <c r="AH338" s="72"/>
      <c r="AI338" s="72"/>
      <c r="AJ338" s="72"/>
      <c r="AK338" s="72"/>
      <c r="AL338" s="72"/>
      <c r="AM338" s="72"/>
      <c r="AN338" s="72"/>
      <c r="AO338" s="72"/>
      <c r="AP338" s="72"/>
      <c r="AQ338" s="72"/>
      <c r="AR338" s="72"/>
      <c r="AS338" s="72"/>
      <c r="AT338" s="72"/>
      <c r="AU338" s="72"/>
      <c r="AV338" s="72"/>
      <c r="AW338" s="72"/>
      <c r="AX338" s="72"/>
      <c r="AY338" s="72"/>
      <c r="AZ338" s="72"/>
      <c r="BA338" s="72"/>
      <c r="BB338" s="27">
        <f t="shared" si="701"/>
        <v>0</v>
      </c>
      <c r="BC338" s="72">
        <f t="shared" si="702"/>
        <v>1</v>
      </c>
      <c r="BD338" s="27">
        <f t="shared" si="703"/>
        <v>2</v>
      </c>
      <c r="BE338" s="27">
        <f t="shared" si="704"/>
        <v>1</v>
      </c>
      <c r="BF338" s="27">
        <f t="shared" si="705"/>
        <v>0.6</v>
      </c>
      <c r="BG338" s="72">
        <v>161103.20000000001</v>
      </c>
      <c r="BH338" s="72">
        <v>173200</v>
      </c>
      <c r="BI338" s="73">
        <v>82745</v>
      </c>
      <c r="BJ338" s="29">
        <v>0.5</v>
      </c>
      <c r="BK338" s="29">
        <v>0.5</v>
      </c>
      <c r="BL338" s="29">
        <v>0.5</v>
      </c>
      <c r="BM338" s="116">
        <v>0.5</v>
      </c>
      <c r="BN338" s="148" t="s">
        <v>49</v>
      </c>
      <c r="BO338" s="127">
        <v>123931.42</v>
      </c>
      <c r="BP338" s="131"/>
      <c r="BQ338" s="128">
        <f t="shared" si="688"/>
        <v>161358.70884000001</v>
      </c>
      <c r="BR338" s="114">
        <f t="shared" si="686"/>
        <v>255.50883999999496</v>
      </c>
      <c r="BS338" s="114">
        <f t="shared" si="706"/>
        <v>20655.236666666668</v>
      </c>
      <c r="BT338" s="116">
        <v>34836.300000000003</v>
      </c>
      <c r="BU338" s="121">
        <v>100</v>
      </c>
      <c r="BV338" s="122">
        <f t="shared" si="689"/>
        <v>1088.5650000000001</v>
      </c>
      <c r="BW338" s="121">
        <f t="shared" si="687"/>
        <v>34836.300000000003</v>
      </c>
      <c r="BX338" s="120">
        <f t="shared" si="707"/>
        <v>272141</v>
      </c>
      <c r="BY338" s="121">
        <v>0.354047</v>
      </c>
      <c r="BZ338" s="123">
        <f t="shared" si="708"/>
        <v>96351</v>
      </c>
    </row>
    <row r="339" spans="1:78" ht="20.100000000000001" customHeight="1">
      <c r="A339" s="23">
        <v>329</v>
      </c>
      <c r="B339" s="24">
        <v>82810</v>
      </c>
      <c r="C339" s="25" t="s">
        <v>552</v>
      </c>
      <c r="D339" s="26" t="s">
        <v>553</v>
      </c>
      <c r="E339" s="27"/>
      <c r="F339" s="27">
        <f t="shared" ref="F339:F349" si="710">E339*3</f>
        <v>0</v>
      </c>
      <c r="G339" s="27"/>
      <c r="H339" s="27"/>
      <c r="I339" s="27"/>
      <c r="J339" s="27">
        <f t="shared" ref="J339:J349" si="711">I339*3</f>
        <v>0</v>
      </c>
      <c r="K339" s="27"/>
      <c r="L339" s="27"/>
      <c r="M339" s="27">
        <v>1</v>
      </c>
      <c r="N339" s="27">
        <f t="shared" si="709"/>
        <v>2</v>
      </c>
      <c r="O339" s="27">
        <v>1</v>
      </c>
      <c r="P339" s="27">
        <v>1</v>
      </c>
      <c r="Q339" s="27"/>
      <c r="R339" s="27">
        <f t="shared" ref="R339:R347" si="712">Q339*1.5</f>
        <v>0</v>
      </c>
      <c r="S339" s="27"/>
      <c r="T339" s="27"/>
      <c r="U339" s="27"/>
      <c r="V339" s="27">
        <f t="shared" ref="V339:V347" si="713">U339*1</f>
        <v>0</v>
      </c>
      <c r="W339" s="27"/>
      <c r="X339" s="27"/>
      <c r="Y339" s="27"/>
      <c r="Z339" s="27">
        <f t="shared" ref="Z339:Z347" si="714">Y339*1</f>
        <v>0</v>
      </c>
      <c r="AA339" s="27"/>
      <c r="AB339" s="27"/>
      <c r="AC339" s="27"/>
      <c r="AD339" s="27">
        <f t="shared" ref="AD339:AD347" si="715">AC339*1</f>
        <v>0</v>
      </c>
      <c r="AE339" s="27"/>
      <c r="AF339" s="27"/>
      <c r="AG339" s="27"/>
      <c r="AH339" s="27">
        <f t="shared" ref="AH339:AH347" si="716">AG339*1</f>
        <v>0</v>
      </c>
      <c r="AI339" s="27"/>
      <c r="AJ339" s="27"/>
      <c r="AK339" s="27"/>
      <c r="AL339" s="27">
        <f t="shared" ref="AL339:AL347" si="717">AK339*1</f>
        <v>0</v>
      </c>
      <c r="AM339" s="27"/>
      <c r="AN339" s="27"/>
      <c r="AO339" s="27"/>
      <c r="AP339" s="27">
        <f t="shared" ref="AP339:AP349" si="718">AO339*1</f>
        <v>0</v>
      </c>
      <c r="AQ339" s="27"/>
      <c r="AR339" s="27"/>
      <c r="AS339" s="27"/>
      <c r="AT339" s="27">
        <f t="shared" ref="AT339:AT349" si="719">AS339*1</f>
        <v>0</v>
      </c>
      <c r="AU339" s="27"/>
      <c r="AV339" s="27"/>
      <c r="AW339" s="27"/>
      <c r="AX339" s="27">
        <f t="shared" ref="AX339:AX347" si="720">AW339*1</f>
        <v>0</v>
      </c>
      <c r="AY339" s="27"/>
      <c r="AZ339" s="27"/>
      <c r="BA339" s="74"/>
      <c r="BB339" s="27">
        <f t="shared" si="701"/>
        <v>0</v>
      </c>
      <c r="BC339" s="27">
        <f t="shared" si="702"/>
        <v>1</v>
      </c>
      <c r="BD339" s="27">
        <f t="shared" si="703"/>
        <v>2</v>
      </c>
      <c r="BE339" s="27">
        <f t="shared" si="704"/>
        <v>1</v>
      </c>
      <c r="BF339" s="27">
        <f t="shared" si="705"/>
        <v>1</v>
      </c>
      <c r="BG339" s="27">
        <v>257796</v>
      </c>
      <c r="BH339" s="27">
        <v>346087.22</v>
      </c>
      <c r="BI339" s="27">
        <v>165491</v>
      </c>
      <c r="BJ339" s="29">
        <v>1</v>
      </c>
      <c r="BK339" s="29">
        <v>1</v>
      </c>
      <c r="BL339" s="29">
        <v>1</v>
      </c>
      <c r="BM339" s="116">
        <v>1</v>
      </c>
      <c r="BN339" s="148" t="s">
        <v>49</v>
      </c>
      <c r="BO339" s="127">
        <v>198000</v>
      </c>
      <c r="BP339" s="131"/>
      <c r="BQ339" s="128">
        <f t="shared" si="688"/>
        <v>257796</v>
      </c>
      <c r="BR339" s="114">
        <f t="shared" si="686"/>
        <v>0</v>
      </c>
      <c r="BS339" s="114">
        <f t="shared" si="706"/>
        <v>16500</v>
      </c>
      <c r="BT339" s="116">
        <v>34836.300000000003</v>
      </c>
      <c r="BU339" s="121">
        <v>100</v>
      </c>
      <c r="BV339" s="122">
        <f t="shared" si="689"/>
        <v>1088.5650000000001</v>
      </c>
      <c r="BW339" s="121">
        <f t="shared" si="687"/>
        <v>34836.300000000003</v>
      </c>
      <c r="BX339" s="120">
        <f t="shared" si="707"/>
        <v>544282</v>
      </c>
      <c r="BY339" s="121">
        <v>0.354047</v>
      </c>
      <c r="BZ339" s="123">
        <f t="shared" si="708"/>
        <v>192701</v>
      </c>
    </row>
    <row r="340" spans="1:78" ht="20.100000000000001" customHeight="1">
      <c r="A340" s="23">
        <v>330</v>
      </c>
      <c r="B340" s="24">
        <v>82811</v>
      </c>
      <c r="C340" s="25" t="s">
        <v>554</v>
      </c>
      <c r="D340" s="26" t="s">
        <v>555</v>
      </c>
      <c r="E340" s="27"/>
      <c r="F340" s="27">
        <f t="shared" si="710"/>
        <v>0</v>
      </c>
      <c r="G340" s="27"/>
      <c r="H340" s="27"/>
      <c r="I340" s="27"/>
      <c r="J340" s="27">
        <f t="shared" si="711"/>
        <v>0</v>
      </c>
      <c r="K340" s="27"/>
      <c r="L340" s="27"/>
      <c r="M340" s="27">
        <v>1</v>
      </c>
      <c r="N340" s="27">
        <f t="shared" si="709"/>
        <v>2</v>
      </c>
      <c r="O340" s="27">
        <v>1</v>
      </c>
      <c r="P340" s="27">
        <v>0.8</v>
      </c>
      <c r="Q340" s="27"/>
      <c r="R340" s="27">
        <f t="shared" si="712"/>
        <v>0</v>
      </c>
      <c r="S340" s="27"/>
      <c r="T340" s="27"/>
      <c r="U340" s="27"/>
      <c r="V340" s="27">
        <f t="shared" si="713"/>
        <v>0</v>
      </c>
      <c r="W340" s="27"/>
      <c r="X340" s="27"/>
      <c r="Y340" s="27"/>
      <c r="Z340" s="27">
        <f t="shared" si="714"/>
        <v>0</v>
      </c>
      <c r="AA340" s="27"/>
      <c r="AB340" s="27"/>
      <c r="AC340" s="27"/>
      <c r="AD340" s="27">
        <f t="shared" si="715"/>
        <v>0</v>
      </c>
      <c r="AE340" s="27"/>
      <c r="AF340" s="27"/>
      <c r="AG340" s="27"/>
      <c r="AH340" s="27">
        <f t="shared" si="716"/>
        <v>0</v>
      </c>
      <c r="AI340" s="27"/>
      <c r="AJ340" s="27"/>
      <c r="AK340" s="27"/>
      <c r="AL340" s="27">
        <f t="shared" si="717"/>
        <v>0</v>
      </c>
      <c r="AM340" s="27"/>
      <c r="AN340" s="27"/>
      <c r="AO340" s="27"/>
      <c r="AP340" s="27">
        <f t="shared" si="718"/>
        <v>0</v>
      </c>
      <c r="AQ340" s="27"/>
      <c r="AR340" s="27"/>
      <c r="AS340" s="27"/>
      <c r="AT340" s="27">
        <f t="shared" si="719"/>
        <v>0</v>
      </c>
      <c r="AU340" s="27"/>
      <c r="AV340" s="27"/>
      <c r="AW340" s="27"/>
      <c r="AX340" s="27">
        <f t="shared" si="720"/>
        <v>0</v>
      </c>
      <c r="AY340" s="27"/>
      <c r="AZ340" s="27"/>
      <c r="BA340" s="74"/>
      <c r="BB340" s="27">
        <f t="shared" si="701"/>
        <v>0</v>
      </c>
      <c r="BC340" s="27">
        <f t="shared" si="702"/>
        <v>1</v>
      </c>
      <c r="BD340" s="27">
        <f t="shared" si="703"/>
        <v>2</v>
      </c>
      <c r="BE340" s="27">
        <f t="shared" si="704"/>
        <v>1</v>
      </c>
      <c r="BF340" s="27">
        <f t="shared" si="705"/>
        <v>0.8</v>
      </c>
      <c r="BG340" s="27">
        <v>213098</v>
      </c>
      <c r="BH340" s="27">
        <v>250252</v>
      </c>
      <c r="BI340" s="27">
        <v>132393</v>
      </c>
      <c r="BJ340" s="29">
        <v>0.8</v>
      </c>
      <c r="BK340" s="29">
        <v>0.8</v>
      </c>
      <c r="BL340" s="29">
        <v>0.8</v>
      </c>
      <c r="BM340" s="116">
        <v>0.8</v>
      </c>
      <c r="BN340" s="148" t="s">
        <v>49</v>
      </c>
      <c r="BO340" s="127">
        <v>163294.39999999999</v>
      </c>
      <c r="BP340" s="131"/>
      <c r="BQ340" s="128">
        <f t="shared" si="688"/>
        <v>212609.3088</v>
      </c>
      <c r="BR340" s="114">
        <f t="shared" si="686"/>
        <v>-488.69120000000112</v>
      </c>
      <c r="BS340" s="114">
        <f t="shared" si="706"/>
        <v>17009.833333333332</v>
      </c>
      <c r="BT340" s="116">
        <v>34836.300000000003</v>
      </c>
      <c r="BU340" s="121">
        <v>100</v>
      </c>
      <c r="BV340" s="122">
        <f t="shared" si="689"/>
        <v>1088.5650000000001</v>
      </c>
      <c r="BW340" s="121">
        <f t="shared" si="687"/>
        <v>34836.300000000003</v>
      </c>
      <c r="BX340" s="120">
        <f t="shared" si="707"/>
        <v>435426</v>
      </c>
      <c r="BY340" s="121">
        <v>0.354047</v>
      </c>
      <c r="BZ340" s="123">
        <f t="shared" si="708"/>
        <v>154161</v>
      </c>
    </row>
    <row r="341" spans="1:78" ht="20.100000000000001" customHeight="1">
      <c r="A341" s="23">
        <v>331</v>
      </c>
      <c r="B341" s="24">
        <v>82812</v>
      </c>
      <c r="C341" s="25" t="s">
        <v>556</v>
      </c>
      <c r="D341" s="26" t="s">
        <v>557</v>
      </c>
      <c r="E341" s="27"/>
      <c r="F341" s="27">
        <f t="shared" si="710"/>
        <v>0</v>
      </c>
      <c r="G341" s="27"/>
      <c r="H341" s="27"/>
      <c r="I341" s="27"/>
      <c r="J341" s="27">
        <f t="shared" si="711"/>
        <v>0</v>
      </c>
      <c r="K341" s="27"/>
      <c r="L341" s="27"/>
      <c r="M341" s="27">
        <v>1</v>
      </c>
      <c r="N341" s="27">
        <f t="shared" si="709"/>
        <v>2</v>
      </c>
      <c r="O341" s="27">
        <v>1</v>
      </c>
      <c r="P341" s="27">
        <v>0.65</v>
      </c>
      <c r="Q341" s="27"/>
      <c r="R341" s="27">
        <f t="shared" si="712"/>
        <v>0</v>
      </c>
      <c r="S341" s="27"/>
      <c r="T341" s="27"/>
      <c r="U341" s="27"/>
      <c r="V341" s="27">
        <f t="shared" si="713"/>
        <v>0</v>
      </c>
      <c r="W341" s="27"/>
      <c r="X341" s="27"/>
      <c r="Y341" s="27"/>
      <c r="Z341" s="27">
        <f t="shared" si="714"/>
        <v>0</v>
      </c>
      <c r="AA341" s="27"/>
      <c r="AB341" s="27"/>
      <c r="AC341" s="27"/>
      <c r="AD341" s="27">
        <f t="shared" si="715"/>
        <v>0</v>
      </c>
      <c r="AE341" s="27"/>
      <c r="AF341" s="27"/>
      <c r="AG341" s="27"/>
      <c r="AH341" s="27">
        <f t="shared" si="716"/>
        <v>0</v>
      </c>
      <c r="AI341" s="27"/>
      <c r="AJ341" s="27"/>
      <c r="AK341" s="27"/>
      <c r="AL341" s="27">
        <f t="shared" si="717"/>
        <v>0</v>
      </c>
      <c r="AM341" s="27"/>
      <c r="AN341" s="27"/>
      <c r="AO341" s="27"/>
      <c r="AP341" s="27">
        <f t="shared" si="718"/>
        <v>0</v>
      </c>
      <c r="AQ341" s="27"/>
      <c r="AR341" s="27"/>
      <c r="AS341" s="27"/>
      <c r="AT341" s="27">
        <f t="shared" si="719"/>
        <v>0</v>
      </c>
      <c r="AU341" s="27"/>
      <c r="AV341" s="27"/>
      <c r="AW341" s="27"/>
      <c r="AX341" s="27">
        <f t="shared" si="720"/>
        <v>0</v>
      </c>
      <c r="AY341" s="27"/>
      <c r="AZ341" s="27"/>
      <c r="BA341" s="74"/>
      <c r="BB341" s="27">
        <f t="shared" si="701"/>
        <v>0</v>
      </c>
      <c r="BC341" s="27">
        <f t="shared" si="702"/>
        <v>1</v>
      </c>
      <c r="BD341" s="27">
        <f t="shared" si="703"/>
        <v>2</v>
      </c>
      <c r="BE341" s="27">
        <f t="shared" si="704"/>
        <v>1</v>
      </c>
      <c r="BF341" s="27">
        <f t="shared" si="705"/>
        <v>0.65</v>
      </c>
      <c r="BG341" s="27">
        <v>169700.73</v>
      </c>
      <c r="BH341" s="27">
        <v>169000</v>
      </c>
      <c r="BI341" s="27">
        <v>82745</v>
      </c>
      <c r="BJ341" s="29">
        <v>0.5</v>
      </c>
      <c r="BK341" s="29">
        <v>0.5</v>
      </c>
      <c r="BL341" s="29">
        <v>0.5</v>
      </c>
      <c r="BM341" s="116">
        <v>0.5</v>
      </c>
      <c r="BN341" s="149">
        <v>0.2</v>
      </c>
      <c r="BO341" s="127">
        <v>94453.92</v>
      </c>
      <c r="BP341" s="127">
        <v>40320</v>
      </c>
      <c r="BQ341" s="128">
        <f t="shared" si="688"/>
        <v>175475.64383999998</v>
      </c>
      <c r="BR341" s="114">
        <f t="shared" si="686"/>
        <v>5774.9138399999647</v>
      </c>
      <c r="BS341" s="114">
        <f t="shared" si="706"/>
        <v>15742.32</v>
      </c>
      <c r="BT341" s="116">
        <v>34836.300000000003</v>
      </c>
      <c r="BU341" s="121">
        <v>100</v>
      </c>
      <c r="BV341" s="122">
        <f t="shared" si="689"/>
        <v>1088.5650000000001</v>
      </c>
      <c r="BW341" s="121">
        <f t="shared" si="687"/>
        <v>34836.300000000003</v>
      </c>
      <c r="BX341" s="120">
        <f t="shared" si="707"/>
        <v>272141</v>
      </c>
      <c r="BY341" s="121">
        <v>0.354047</v>
      </c>
      <c r="BZ341" s="123">
        <f t="shared" si="708"/>
        <v>96351</v>
      </c>
    </row>
    <row r="342" spans="1:78" ht="18.75" customHeight="1">
      <c r="A342" s="23">
        <v>332</v>
      </c>
      <c r="B342" s="24">
        <v>82813</v>
      </c>
      <c r="C342" s="25" t="s">
        <v>558</v>
      </c>
      <c r="D342" s="26" t="s">
        <v>133</v>
      </c>
      <c r="E342" s="27">
        <v>1</v>
      </c>
      <c r="F342" s="27">
        <f t="shared" si="710"/>
        <v>3</v>
      </c>
      <c r="G342" s="27">
        <v>1</v>
      </c>
      <c r="H342" s="27">
        <v>1</v>
      </c>
      <c r="I342" s="27"/>
      <c r="J342" s="27">
        <f t="shared" si="711"/>
        <v>0</v>
      </c>
      <c r="K342" s="27"/>
      <c r="L342" s="27"/>
      <c r="M342" s="27"/>
      <c r="N342" s="27">
        <f t="shared" si="709"/>
        <v>0</v>
      </c>
      <c r="O342" s="27"/>
      <c r="P342" s="27"/>
      <c r="Q342" s="27"/>
      <c r="R342" s="27">
        <f t="shared" si="712"/>
        <v>0</v>
      </c>
      <c r="S342" s="27"/>
      <c r="T342" s="27"/>
      <c r="U342" s="27"/>
      <c r="V342" s="27">
        <f t="shared" si="713"/>
        <v>0</v>
      </c>
      <c r="W342" s="27"/>
      <c r="X342" s="27"/>
      <c r="Y342" s="27"/>
      <c r="Z342" s="27">
        <f t="shared" si="714"/>
        <v>0</v>
      </c>
      <c r="AA342" s="27"/>
      <c r="AB342" s="27"/>
      <c r="AC342" s="27"/>
      <c r="AD342" s="27">
        <f t="shared" si="715"/>
        <v>0</v>
      </c>
      <c r="AE342" s="27"/>
      <c r="AF342" s="27"/>
      <c r="AG342" s="27"/>
      <c r="AH342" s="27">
        <f t="shared" si="716"/>
        <v>0</v>
      </c>
      <c r="AI342" s="27"/>
      <c r="AJ342" s="27"/>
      <c r="AK342" s="27"/>
      <c r="AL342" s="27">
        <f t="shared" si="717"/>
        <v>0</v>
      </c>
      <c r="AM342" s="27"/>
      <c r="AN342" s="27"/>
      <c r="AO342" s="27"/>
      <c r="AP342" s="27">
        <f t="shared" si="718"/>
        <v>0</v>
      </c>
      <c r="AQ342" s="27"/>
      <c r="AR342" s="27"/>
      <c r="AS342" s="27"/>
      <c r="AT342" s="27">
        <f t="shared" si="719"/>
        <v>0</v>
      </c>
      <c r="AU342" s="27"/>
      <c r="AV342" s="27"/>
      <c r="AW342" s="27"/>
      <c r="AX342" s="27">
        <f t="shared" si="720"/>
        <v>0</v>
      </c>
      <c r="AY342" s="27"/>
      <c r="AZ342" s="27"/>
      <c r="BA342" s="74"/>
      <c r="BB342" s="27">
        <f t="shared" si="701"/>
        <v>0</v>
      </c>
      <c r="BC342" s="27">
        <f t="shared" si="702"/>
        <v>1</v>
      </c>
      <c r="BD342" s="27">
        <f t="shared" si="703"/>
        <v>3</v>
      </c>
      <c r="BE342" s="27">
        <f t="shared" si="704"/>
        <v>1</v>
      </c>
      <c r="BF342" s="27">
        <f t="shared" si="705"/>
        <v>1</v>
      </c>
      <c r="BG342" s="27">
        <v>315628.57</v>
      </c>
      <c r="BH342" s="27">
        <v>202095</v>
      </c>
      <c r="BI342" s="27">
        <v>82745</v>
      </c>
      <c r="BJ342" s="29">
        <v>0.5</v>
      </c>
      <c r="BK342" s="29">
        <v>0.2</v>
      </c>
      <c r="BL342" s="29">
        <v>0.5</v>
      </c>
      <c r="BM342" s="116">
        <v>0.5</v>
      </c>
      <c r="BN342" s="148" t="s">
        <v>49</v>
      </c>
      <c r="BO342" s="127">
        <v>202500</v>
      </c>
      <c r="BP342" s="131"/>
      <c r="BQ342" s="128">
        <f t="shared" si="688"/>
        <v>263655</v>
      </c>
      <c r="BR342" s="114">
        <f t="shared" si="686"/>
        <v>-51973.570000000007</v>
      </c>
      <c r="BS342" s="114">
        <f t="shared" si="706"/>
        <v>33750</v>
      </c>
      <c r="BT342" s="116">
        <v>34836.300000000003</v>
      </c>
      <c r="BU342" s="121">
        <v>100</v>
      </c>
      <c r="BV342" s="122">
        <f t="shared" si="689"/>
        <v>1632.847</v>
      </c>
      <c r="BW342" s="121">
        <f t="shared" si="687"/>
        <v>34836.300000000003</v>
      </c>
      <c r="BX342" s="120">
        <f t="shared" si="707"/>
        <v>272141</v>
      </c>
      <c r="BY342" s="121">
        <v>0.354047</v>
      </c>
      <c r="BZ342" s="123">
        <f t="shared" si="708"/>
        <v>96351</v>
      </c>
    </row>
    <row r="343" spans="1:78" ht="20.100000000000001" customHeight="1">
      <c r="A343" s="23">
        <v>334</v>
      </c>
      <c r="B343" s="24">
        <v>82815</v>
      </c>
      <c r="C343" s="25" t="s">
        <v>559</v>
      </c>
      <c r="D343" s="26" t="s">
        <v>560</v>
      </c>
      <c r="E343" s="27"/>
      <c r="F343" s="27">
        <f t="shared" si="710"/>
        <v>0</v>
      </c>
      <c r="G343" s="27"/>
      <c r="H343" s="27"/>
      <c r="I343" s="27"/>
      <c r="J343" s="27">
        <f t="shared" si="711"/>
        <v>0</v>
      </c>
      <c r="K343" s="27"/>
      <c r="L343" s="27"/>
      <c r="M343" s="27">
        <v>1</v>
      </c>
      <c r="N343" s="27">
        <f t="shared" si="709"/>
        <v>2</v>
      </c>
      <c r="O343" s="27">
        <v>1</v>
      </c>
      <c r="P343" s="27">
        <v>2.25</v>
      </c>
      <c r="Q343" s="27">
        <v>2</v>
      </c>
      <c r="R343" s="27">
        <f t="shared" si="712"/>
        <v>3</v>
      </c>
      <c r="S343" s="27">
        <v>2</v>
      </c>
      <c r="T343" s="27">
        <v>1.7</v>
      </c>
      <c r="U343" s="27"/>
      <c r="V343" s="27">
        <f t="shared" si="713"/>
        <v>0</v>
      </c>
      <c r="W343" s="27"/>
      <c r="X343" s="27"/>
      <c r="Y343" s="27"/>
      <c r="Z343" s="27">
        <f t="shared" si="714"/>
        <v>0</v>
      </c>
      <c r="AA343" s="27"/>
      <c r="AB343" s="27"/>
      <c r="AC343" s="27"/>
      <c r="AD343" s="27">
        <f t="shared" si="715"/>
        <v>0</v>
      </c>
      <c r="AE343" s="27"/>
      <c r="AF343" s="27"/>
      <c r="AG343" s="27">
        <v>1</v>
      </c>
      <c r="AH343" s="27">
        <f t="shared" si="716"/>
        <v>1</v>
      </c>
      <c r="AI343" s="27">
        <v>1</v>
      </c>
      <c r="AJ343" s="27">
        <v>0.25</v>
      </c>
      <c r="AK343" s="27"/>
      <c r="AL343" s="27">
        <f t="shared" si="717"/>
        <v>0</v>
      </c>
      <c r="AM343" s="27"/>
      <c r="AN343" s="27"/>
      <c r="AO343" s="27"/>
      <c r="AP343" s="27">
        <f t="shared" si="718"/>
        <v>0</v>
      </c>
      <c r="AQ343" s="27"/>
      <c r="AR343" s="27"/>
      <c r="AS343" s="27"/>
      <c r="AT343" s="27">
        <f t="shared" si="719"/>
        <v>0</v>
      </c>
      <c r="AU343" s="27"/>
      <c r="AV343" s="27"/>
      <c r="AW343" s="27"/>
      <c r="AX343" s="27">
        <f t="shared" si="720"/>
        <v>0</v>
      </c>
      <c r="AY343" s="27"/>
      <c r="AZ343" s="27"/>
      <c r="BA343" s="74"/>
      <c r="BB343" s="27">
        <f t="shared" si="701"/>
        <v>0</v>
      </c>
      <c r="BC343" s="27">
        <f t="shared" si="702"/>
        <v>1</v>
      </c>
      <c r="BD343" s="27">
        <f t="shared" si="703"/>
        <v>6</v>
      </c>
      <c r="BE343" s="27">
        <f t="shared" si="704"/>
        <v>1</v>
      </c>
      <c r="BF343" s="27">
        <f t="shared" si="705"/>
        <v>4.2</v>
      </c>
      <c r="BG343" s="27">
        <v>901155.1</v>
      </c>
      <c r="BH343" s="27">
        <v>1643914.31</v>
      </c>
      <c r="BI343" s="27">
        <v>579218</v>
      </c>
      <c r="BJ343" s="29">
        <v>3.3</v>
      </c>
      <c r="BK343" s="29">
        <v>2.2999999999999998</v>
      </c>
      <c r="BL343" s="29">
        <v>3.3</v>
      </c>
      <c r="BM343" s="116">
        <v>0.75</v>
      </c>
      <c r="BN343" s="148" t="s">
        <v>49</v>
      </c>
      <c r="BO343" s="127">
        <v>707011.02</v>
      </c>
      <c r="BP343" s="131"/>
      <c r="BQ343" s="128">
        <f t="shared" si="688"/>
        <v>920528.34804000007</v>
      </c>
      <c r="BR343" s="114">
        <f t="shared" si="686"/>
        <v>19373.248040000093</v>
      </c>
      <c r="BS343" s="114">
        <f t="shared" si="706"/>
        <v>78556.78</v>
      </c>
      <c r="BT343" s="116">
        <v>34836.300000000003</v>
      </c>
      <c r="BU343" s="121">
        <v>100</v>
      </c>
      <c r="BV343" s="122">
        <f t="shared" si="689"/>
        <v>3265.694</v>
      </c>
      <c r="BW343" s="121">
        <f t="shared" si="687"/>
        <v>34836.300000000003</v>
      </c>
      <c r="BX343" s="120">
        <f t="shared" si="707"/>
        <v>408212</v>
      </c>
      <c r="BY343" s="121">
        <v>0.354047</v>
      </c>
      <c r="BZ343" s="123">
        <f t="shared" si="708"/>
        <v>144526</v>
      </c>
    </row>
    <row r="344" spans="1:78" ht="20.100000000000001" customHeight="1">
      <c r="A344" s="23">
        <v>335</v>
      </c>
      <c r="B344" s="24">
        <v>82816</v>
      </c>
      <c r="C344" s="25" t="s">
        <v>561</v>
      </c>
      <c r="D344" s="26" t="s">
        <v>403</v>
      </c>
      <c r="E344" s="27"/>
      <c r="F344" s="27">
        <f t="shared" si="710"/>
        <v>0</v>
      </c>
      <c r="G344" s="27"/>
      <c r="H344" s="27"/>
      <c r="I344" s="27"/>
      <c r="J344" s="27">
        <f t="shared" si="711"/>
        <v>0</v>
      </c>
      <c r="K344" s="27"/>
      <c r="L344" s="27"/>
      <c r="M344" s="27">
        <v>1</v>
      </c>
      <c r="N344" s="27">
        <f t="shared" si="709"/>
        <v>2</v>
      </c>
      <c r="O344" s="27">
        <v>1</v>
      </c>
      <c r="P344" s="27">
        <v>0.75</v>
      </c>
      <c r="Q344" s="27"/>
      <c r="R344" s="27">
        <f t="shared" si="712"/>
        <v>0</v>
      </c>
      <c r="S344" s="27"/>
      <c r="T344" s="27"/>
      <c r="U344" s="27"/>
      <c r="V344" s="27">
        <f t="shared" si="713"/>
        <v>0</v>
      </c>
      <c r="W344" s="27"/>
      <c r="X344" s="27"/>
      <c r="Y344" s="27"/>
      <c r="Z344" s="27">
        <f t="shared" si="714"/>
        <v>0</v>
      </c>
      <c r="AA344" s="27"/>
      <c r="AB344" s="27"/>
      <c r="AC344" s="27"/>
      <c r="AD344" s="27">
        <f t="shared" si="715"/>
        <v>0</v>
      </c>
      <c r="AE344" s="27"/>
      <c r="AF344" s="27"/>
      <c r="AG344" s="27"/>
      <c r="AH344" s="27">
        <f t="shared" si="716"/>
        <v>0</v>
      </c>
      <c r="AI344" s="27"/>
      <c r="AJ344" s="27"/>
      <c r="AK344" s="27"/>
      <c r="AL344" s="27">
        <f t="shared" si="717"/>
        <v>0</v>
      </c>
      <c r="AM344" s="27"/>
      <c r="AN344" s="27"/>
      <c r="AO344" s="27"/>
      <c r="AP344" s="27">
        <f t="shared" si="718"/>
        <v>0</v>
      </c>
      <c r="AQ344" s="27"/>
      <c r="AR344" s="27"/>
      <c r="AS344" s="27"/>
      <c r="AT344" s="27">
        <f t="shared" si="719"/>
        <v>0</v>
      </c>
      <c r="AU344" s="27"/>
      <c r="AV344" s="27"/>
      <c r="AW344" s="27"/>
      <c r="AX344" s="27">
        <f t="shared" si="720"/>
        <v>0</v>
      </c>
      <c r="AY344" s="27"/>
      <c r="AZ344" s="27"/>
      <c r="BA344" s="74"/>
      <c r="BB344" s="27">
        <f t="shared" si="701"/>
        <v>0</v>
      </c>
      <c r="BC344" s="27">
        <f t="shared" si="702"/>
        <v>1</v>
      </c>
      <c r="BD344" s="27">
        <f t="shared" si="703"/>
        <v>2</v>
      </c>
      <c r="BE344" s="27">
        <f t="shared" si="704"/>
        <v>1</v>
      </c>
      <c r="BF344" s="27">
        <f t="shared" si="705"/>
        <v>0.75</v>
      </c>
      <c r="BG344" s="27">
        <v>195782</v>
      </c>
      <c r="BH344" s="27">
        <v>290000</v>
      </c>
      <c r="BI344" s="27">
        <v>82745</v>
      </c>
      <c r="BJ344" s="29">
        <v>0.3</v>
      </c>
      <c r="BK344" s="29">
        <v>0.5</v>
      </c>
      <c r="BL344" s="29">
        <v>0.5</v>
      </c>
      <c r="BM344" s="116">
        <v>0.5</v>
      </c>
      <c r="BN344" s="148" t="s">
        <v>49</v>
      </c>
      <c r="BO344" s="127">
        <v>148337.35</v>
      </c>
      <c r="BP344" s="131"/>
      <c r="BQ344" s="128">
        <f t="shared" si="688"/>
        <v>193135.22970000003</v>
      </c>
      <c r="BR344" s="114">
        <f t="shared" si="686"/>
        <v>-2646.7702999999747</v>
      </c>
      <c r="BS344" s="114">
        <f t="shared" si="706"/>
        <v>24722.891666666666</v>
      </c>
      <c r="BT344" s="116">
        <v>34836.300000000003</v>
      </c>
      <c r="BU344" s="121">
        <v>100</v>
      </c>
      <c r="BV344" s="122">
        <f t="shared" si="689"/>
        <v>1088.5650000000001</v>
      </c>
      <c r="BW344" s="121">
        <f t="shared" si="687"/>
        <v>34836.300000000003</v>
      </c>
      <c r="BX344" s="120">
        <f t="shared" si="707"/>
        <v>272141</v>
      </c>
      <c r="BY344" s="121">
        <v>0.354047</v>
      </c>
      <c r="BZ344" s="123">
        <f t="shared" si="708"/>
        <v>96351</v>
      </c>
    </row>
    <row r="345" spans="1:78" ht="20.100000000000001" customHeight="1">
      <c r="A345" s="23">
        <v>336</v>
      </c>
      <c r="B345" s="24">
        <v>82817</v>
      </c>
      <c r="C345" s="25" t="s">
        <v>562</v>
      </c>
      <c r="D345" s="26" t="s">
        <v>563</v>
      </c>
      <c r="E345" s="27"/>
      <c r="F345" s="27">
        <f t="shared" si="710"/>
        <v>0</v>
      </c>
      <c r="G345" s="27"/>
      <c r="H345" s="27"/>
      <c r="I345" s="27"/>
      <c r="J345" s="27">
        <f t="shared" si="711"/>
        <v>0</v>
      </c>
      <c r="K345" s="27"/>
      <c r="L345" s="27"/>
      <c r="M345" s="27">
        <v>1</v>
      </c>
      <c r="N345" s="27">
        <f t="shared" si="709"/>
        <v>2</v>
      </c>
      <c r="O345" s="27">
        <v>1</v>
      </c>
      <c r="P345" s="27">
        <v>1.1000000000000001</v>
      </c>
      <c r="Q345" s="27"/>
      <c r="R345" s="27">
        <f t="shared" si="712"/>
        <v>0</v>
      </c>
      <c r="S345" s="27"/>
      <c r="T345" s="27"/>
      <c r="U345" s="27"/>
      <c r="V345" s="27">
        <f t="shared" si="713"/>
        <v>0</v>
      </c>
      <c r="W345" s="27"/>
      <c r="X345" s="27"/>
      <c r="Y345" s="27"/>
      <c r="Z345" s="27">
        <f t="shared" si="714"/>
        <v>0</v>
      </c>
      <c r="AA345" s="27"/>
      <c r="AB345" s="27"/>
      <c r="AC345" s="27"/>
      <c r="AD345" s="27">
        <f t="shared" si="715"/>
        <v>0</v>
      </c>
      <c r="AE345" s="27"/>
      <c r="AF345" s="27"/>
      <c r="AG345" s="27"/>
      <c r="AH345" s="27">
        <f t="shared" si="716"/>
        <v>0</v>
      </c>
      <c r="AI345" s="27"/>
      <c r="AJ345" s="27"/>
      <c r="AK345" s="27"/>
      <c r="AL345" s="27">
        <f t="shared" si="717"/>
        <v>0</v>
      </c>
      <c r="AM345" s="27"/>
      <c r="AN345" s="27"/>
      <c r="AO345" s="27"/>
      <c r="AP345" s="27">
        <f t="shared" si="718"/>
        <v>0</v>
      </c>
      <c r="AQ345" s="27"/>
      <c r="AR345" s="27"/>
      <c r="AS345" s="27"/>
      <c r="AT345" s="27">
        <f t="shared" si="719"/>
        <v>0</v>
      </c>
      <c r="AU345" s="27"/>
      <c r="AV345" s="27"/>
      <c r="AW345" s="27"/>
      <c r="AX345" s="27">
        <f t="shared" si="720"/>
        <v>0</v>
      </c>
      <c r="AY345" s="27"/>
      <c r="AZ345" s="27"/>
      <c r="BA345" s="74"/>
      <c r="BB345" s="27">
        <f t="shared" si="701"/>
        <v>0</v>
      </c>
      <c r="BC345" s="27">
        <f t="shared" si="702"/>
        <v>1</v>
      </c>
      <c r="BD345" s="27">
        <f t="shared" si="703"/>
        <v>2</v>
      </c>
      <c r="BE345" s="27">
        <f t="shared" si="704"/>
        <v>1</v>
      </c>
      <c r="BF345" s="27">
        <f t="shared" si="705"/>
        <v>1.1000000000000001</v>
      </c>
      <c r="BG345" s="27">
        <v>310283.06</v>
      </c>
      <c r="BH345" s="27">
        <v>380694</v>
      </c>
      <c r="BI345" s="27">
        <v>140667</v>
      </c>
      <c r="BJ345" s="29">
        <v>0.8</v>
      </c>
      <c r="BK345" s="29">
        <v>0.8</v>
      </c>
      <c r="BL345" s="29">
        <v>0.8</v>
      </c>
      <c r="BM345" s="116">
        <v>0.85</v>
      </c>
      <c r="BN345" s="148" t="s">
        <v>49</v>
      </c>
      <c r="BO345" s="127">
        <v>231813.21</v>
      </c>
      <c r="BP345" s="131"/>
      <c r="BQ345" s="128">
        <f t="shared" si="688"/>
        <v>301820.79942</v>
      </c>
      <c r="BR345" s="114">
        <f t="shared" si="686"/>
        <v>-8462.2605800000019</v>
      </c>
      <c r="BS345" s="114">
        <f t="shared" si="706"/>
        <v>22726.78529411765</v>
      </c>
      <c r="BT345" s="116">
        <v>34836.300000000003</v>
      </c>
      <c r="BU345" s="121">
        <v>100</v>
      </c>
      <c r="BV345" s="122">
        <f t="shared" si="689"/>
        <v>1088.5650000000001</v>
      </c>
      <c r="BW345" s="121">
        <f t="shared" si="687"/>
        <v>34836.300000000003</v>
      </c>
      <c r="BX345" s="120">
        <f t="shared" si="707"/>
        <v>462640</v>
      </c>
      <c r="BY345" s="121">
        <v>0.354047</v>
      </c>
      <c r="BZ345" s="123">
        <f t="shared" si="708"/>
        <v>163796</v>
      </c>
    </row>
    <row r="346" spans="1:78" ht="20.100000000000001" customHeight="1">
      <c r="A346" s="23">
        <v>337</v>
      </c>
      <c r="B346" s="24">
        <v>82818</v>
      </c>
      <c r="C346" s="25" t="s">
        <v>564</v>
      </c>
      <c r="D346" s="26" t="s">
        <v>565</v>
      </c>
      <c r="E346" s="27"/>
      <c r="F346" s="27">
        <f t="shared" si="710"/>
        <v>0</v>
      </c>
      <c r="G346" s="27"/>
      <c r="H346" s="27"/>
      <c r="I346" s="27"/>
      <c r="J346" s="27">
        <f t="shared" si="711"/>
        <v>0</v>
      </c>
      <c r="K346" s="27"/>
      <c r="L346" s="27"/>
      <c r="M346" s="27">
        <v>1</v>
      </c>
      <c r="N346" s="27">
        <f t="shared" si="709"/>
        <v>2</v>
      </c>
      <c r="O346" s="27">
        <v>1</v>
      </c>
      <c r="P346" s="27">
        <v>1.25</v>
      </c>
      <c r="Q346" s="27"/>
      <c r="R346" s="27">
        <f t="shared" si="712"/>
        <v>0</v>
      </c>
      <c r="S346" s="27"/>
      <c r="T346" s="27"/>
      <c r="U346" s="27"/>
      <c r="V346" s="27">
        <f t="shared" si="713"/>
        <v>0</v>
      </c>
      <c r="W346" s="27"/>
      <c r="X346" s="27"/>
      <c r="Y346" s="27"/>
      <c r="Z346" s="27">
        <f t="shared" si="714"/>
        <v>0</v>
      </c>
      <c r="AA346" s="27"/>
      <c r="AB346" s="27"/>
      <c r="AC346" s="27"/>
      <c r="AD346" s="27">
        <f t="shared" si="715"/>
        <v>0</v>
      </c>
      <c r="AE346" s="27"/>
      <c r="AF346" s="27"/>
      <c r="AG346" s="27"/>
      <c r="AH346" s="27">
        <f t="shared" si="716"/>
        <v>0</v>
      </c>
      <c r="AI346" s="27"/>
      <c r="AJ346" s="27"/>
      <c r="AK346" s="27"/>
      <c r="AL346" s="27">
        <f t="shared" si="717"/>
        <v>0</v>
      </c>
      <c r="AM346" s="27"/>
      <c r="AN346" s="27"/>
      <c r="AO346" s="27"/>
      <c r="AP346" s="27">
        <f t="shared" si="718"/>
        <v>0</v>
      </c>
      <c r="AQ346" s="27"/>
      <c r="AR346" s="27"/>
      <c r="AS346" s="27"/>
      <c r="AT346" s="27">
        <f t="shared" si="719"/>
        <v>0</v>
      </c>
      <c r="AU346" s="27"/>
      <c r="AV346" s="27"/>
      <c r="AW346" s="27"/>
      <c r="AX346" s="27">
        <f t="shared" si="720"/>
        <v>0</v>
      </c>
      <c r="AY346" s="27"/>
      <c r="AZ346" s="27"/>
      <c r="BA346" s="74"/>
      <c r="BB346" s="27">
        <f t="shared" si="701"/>
        <v>0</v>
      </c>
      <c r="BC346" s="27">
        <f t="shared" si="702"/>
        <v>1</v>
      </c>
      <c r="BD346" s="27">
        <f t="shared" si="703"/>
        <v>2</v>
      </c>
      <c r="BE346" s="27">
        <f t="shared" si="704"/>
        <v>1</v>
      </c>
      <c r="BF346" s="27">
        <f t="shared" si="705"/>
        <v>1.25</v>
      </c>
      <c r="BG346" s="27">
        <v>331386</v>
      </c>
      <c r="BH346" s="27">
        <v>327000</v>
      </c>
      <c r="BI346" s="27">
        <v>165491</v>
      </c>
      <c r="BJ346" s="29">
        <v>0.8</v>
      </c>
      <c r="BK346" s="29">
        <v>0.8</v>
      </c>
      <c r="BL346" s="29">
        <v>0.8</v>
      </c>
      <c r="BM346" s="116">
        <v>0.8</v>
      </c>
      <c r="BN346" s="148" t="s">
        <v>49</v>
      </c>
      <c r="BO346" s="127">
        <v>258677.18</v>
      </c>
      <c r="BP346" s="131"/>
      <c r="BQ346" s="128">
        <f t="shared" si="688"/>
        <v>336797.68836000003</v>
      </c>
      <c r="BR346" s="114">
        <f t="shared" si="686"/>
        <v>5411.6883600000292</v>
      </c>
      <c r="BS346" s="114">
        <f t="shared" si="706"/>
        <v>26945.539583333331</v>
      </c>
      <c r="BT346" s="116">
        <v>34836.300000000003</v>
      </c>
      <c r="BU346" s="121">
        <v>100</v>
      </c>
      <c r="BV346" s="122">
        <f t="shared" si="689"/>
        <v>1088.5650000000001</v>
      </c>
      <c r="BW346" s="121">
        <f t="shared" si="687"/>
        <v>34836.300000000003</v>
      </c>
      <c r="BX346" s="120">
        <f t="shared" si="707"/>
        <v>435426</v>
      </c>
      <c r="BY346" s="121">
        <v>0.354047</v>
      </c>
      <c r="BZ346" s="123">
        <f t="shared" si="708"/>
        <v>154161</v>
      </c>
    </row>
    <row r="347" spans="1:78" ht="21" customHeight="1">
      <c r="A347" s="23">
        <v>338</v>
      </c>
      <c r="B347" s="24">
        <v>82819</v>
      </c>
      <c r="C347" s="25" t="s">
        <v>566</v>
      </c>
      <c r="D347" s="26" t="s">
        <v>567</v>
      </c>
      <c r="E347" s="27"/>
      <c r="F347" s="27">
        <f t="shared" si="710"/>
        <v>0</v>
      </c>
      <c r="G347" s="27"/>
      <c r="H347" s="27"/>
      <c r="I347" s="27"/>
      <c r="J347" s="27">
        <f t="shared" si="711"/>
        <v>0</v>
      </c>
      <c r="K347" s="27"/>
      <c r="L347" s="27"/>
      <c r="M347" s="27">
        <v>1</v>
      </c>
      <c r="N347" s="27">
        <f t="shared" si="709"/>
        <v>2</v>
      </c>
      <c r="O347" s="27">
        <v>1</v>
      </c>
      <c r="P347" s="27">
        <v>0.6</v>
      </c>
      <c r="Q347" s="27"/>
      <c r="R347" s="27">
        <f t="shared" si="712"/>
        <v>0</v>
      </c>
      <c r="S347" s="27"/>
      <c r="T347" s="27"/>
      <c r="U347" s="27"/>
      <c r="V347" s="27">
        <f t="shared" si="713"/>
        <v>0</v>
      </c>
      <c r="W347" s="27"/>
      <c r="X347" s="27"/>
      <c r="Y347" s="27"/>
      <c r="Z347" s="27">
        <f t="shared" si="714"/>
        <v>0</v>
      </c>
      <c r="AA347" s="27"/>
      <c r="AB347" s="27"/>
      <c r="AC347" s="27"/>
      <c r="AD347" s="27">
        <f t="shared" si="715"/>
        <v>0</v>
      </c>
      <c r="AE347" s="27"/>
      <c r="AF347" s="27"/>
      <c r="AG347" s="27"/>
      <c r="AH347" s="27">
        <f t="shared" si="716"/>
        <v>0</v>
      </c>
      <c r="AI347" s="27"/>
      <c r="AJ347" s="27"/>
      <c r="AK347" s="27"/>
      <c r="AL347" s="27">
        <f t="shared" si="717"/>
        <v>0</v>
      </c>
      <c r="AM347" s="27"/>
      <c r="AN347" s="27"/>
      <c r="AO347" s="27"/>
      <c r="AP347" s="27">
        <f t="shared" si="718"/>
        <v>0</v>
      </c>
      <c r="AQ347" s="27"/>
      <c r="AR347" s="27"/>
      <c r="AS347" s="27"/>
      <c r="AT347" s="27">
        <f t="shared" si="719"/>
        <v>0</v>
      </c>
      <c r="AU347" s="27"/>
      <c r="AV347" s="27"/>
      <c r="AW347" s="27"/>
      <c r="AX347" s="27">
        <f t="shared" si="720"/>
        <v>0</v>
      </c>
      <c r="AY347" s="27"/>
      <c r="AZ347" s="27"/>
      <c r="BA347" s="74"/>
      <c r="BB347" s="27">
        <f t="shared" si="701"/>
        <v>0</v>
      </c>
      <c r="BC347" s="27">
        <f t="shared" si="702"/>
        <v>1</v>
      </c>
      <c r="BD347" s="27">
        <f t="shared" si="703"/>
        <v>2</v>
      </c>
      <c r="BE347" s="27">
        <f t="shared" si="704"/>
        <v>1</v>
      </c>
      <c r="BF347" s="27">
        <f t="shared" si="705"/>
        <v>0.6</v>
      </c>
      <c r="BG347" s="27">
        <v>158303</v>
      </c>
      <c r="BH347" s="27">
        <v>188238</v>
      </c>
      <c r="BI347" s="27">
        <v>82745</v>
      </c>
      <c r="BJ347" s="61">
        <v>0.5</v>
      </c>
      <c r="BK347" s="61">
        <v>0.5</v>
      </c>
      <c r="BL347" s="57">
        <v>0.5</v>
      </c>
      <c r="BM347" s="140">
        <v>0.5</v>
      </c>
      <c r="BN347" s="150"/>
      <c r="BO347" s="150">
        <v>122502</v>
      </c>
      <c r="BP347" s="150"/>
      <c r="BQ347" s="128">
        <f t="shared" si="688"/>
        <v>159497.60399999999</v>
      </c>
      <c r="BR347" s="114">
        <f t="shared" si="686"/>
        <v>1194.6039999999921</v>
      </c>
      <c r="BS347" s="114">
        <f t="shared" si="706"/>
        <v>20417</v>
      </c>
      <c r="BT347" s="116">
        <v>34836.300000000003</v>
      </c>
      <c r="BU347" s="121">
        <v>100</v>
      </c>
      <c r="BV347" s="122">
        <f t="shared" si="689"/>
        <v>1088.5650000000001</v>
      </c>
      <c r="BW347" s="121">
        <f t="shared" si="687"/>
        <v>34836.300000000003</v>
      </c>
      <c r="BX347" s="120">
        <f t="shared" si="707"/>
        <v>272141</v>
      </c>
      <c r="BY347" s="121">
        <v>0.354047</v>
      </c>
      <c r="BZ347" s="123">
        <f t="shared" si="708"/>
        <v>96351</v>
      </c>
    </row>
    <row r="348" spans="1:78" ht="19.5" hidden="1" customHeight="1">
      <c r="A348" s="23">
        <v>339</v>
      </c>
      <c r="B348" s="24">
        <v>82820</v>
      </c>
      <c r="C348" s="19"/>
      <c r="E348" s="27"/>
      <c r="F348" s="27">
        <f t="shared" si="710"/>
        <v>0</v>
      </c>
      <c r="G348" s="27"/>
      <c r="H348" s="27"/>
      <c r="I348" s="27"/>
      <c r="J348" s="27">
        <f t="shared" si="711"/>
        <v>0</v>
      </c>
      <c r="K348" s="27"/>
      <c r="L348" s="27"/>
      <c r="M348" s="75"/>
      <c r="N348" s="75"/>
      <c r="O348" s="75"/>
      <c r="P348" s="75"/>
      <c r="Q348" s="76"/>
      <c r="R348" s="76"/>
      <c r="S348" s="76"/>
      <c r="T348" s="76"/>
      <c r="U348" s="75"/>
      <c r="V348" s="75"/>
      <c r="W348" s="75"/>
      <c r="X348" s="75"/>
      <c r="Y348" s="75"/>
      <c r="Z348" s="75"/>
      <c r="AA348" s="75"/>
      <c r="AB348" s="75"/>
      <c r="AC348" s="77"/>
      <c r="AD348" s="77"/>
      <c r="AE348" s="77"/>
      <c r="AF348" s="77"/>
      <c r="AG348" s="77"/>
      <c r="AH348" s="77"/>
      <c r="AI348" s="77"/>
      <c r="AJ348" s="77"/>
      <c r="AK348" s="77"/>
      <c r="AL348" s="77"/>
      <c r="AM348" s="77"/>
      <c r="AN348" s="77"/>
      <c r="AO348" s="27"/>
      <c r="AP348" s="27">
        <f t="shared" si="718"/>
        <v>0</v>
      </c>
      <c r="AQ348" s="27"/>
      <c r="AR348" s="27"/>
      <c r="AS348" s="27"/>
      <c r="AT348" s="27">
        <f t="shared" si="719"/>
        <v>0</v>
      </c>
      <c r="AU348" s="27"/>
      <c r="AV348" s="27"/>
      <c r="AW348" s="27"/>
      <c r="AX348" s="27"/>
      <c r="AY348" s="27"/>
      <c r="AZ348" s="27"/>
      <c r="BA348" s="27"/>
      <c r="BB348" s="27"/>
      <c r="BC348" s="77"/>
      <c r="BD348" s="77"/>
      <c r="BE348" s="77"/>
      <c r="BF348" s="77"/>
      <c r="BG348" s="77"/>
      <c r="BH348" s="77"/>
      <c r="BI348" s="77">
        <v>165491</v>
      </c>
      <c r="BJ348" s="37"/>
      <c r="BK348" s="37"/>
      <c r="BL348" s="31"/>
      <c r="BM348" s="125"/>
      <c r="BN348" s="131"/>
      <c r="BO348" s="127"/>
      <c r="BP348" s="131"/>
      <c r="BQ348" s="131"/>
      <c r="BR348" s="151"/>
      <c r="BS348" s="151"/>
      <c r="BT348" s="113">
        <v>29639</v>
      </c>
      <c r="BU348" s="113">
        <v>100</v>
      </c>
      <c r="BV348" s="129"/>
      <c r="BW348" s="113">
        <f>BT348*0.9</f>
        <v>26675.100000000002</v>
      </c>
      <c r="BX348" s="114">
        <f t="shared" si="707"/>
        <v>0</v>
      </c>
      <c r="BY348" s="113">
        <v>0.38668554580095499</v>
      </c>
      <c r="BZ348" s="130">
        <f t="shared" ref="BZ348:BZ349" si="721">ROUND(BX348*$BZ$2,0)</f>
        <v>0</v>
      </c>
    </row>
    <row r="349" spans="1:78" ht="19.5" hidden="1" customHeight="1">
      <c r="A349" s="23">
        <v>340</v>
      </c>
      <c r="B349" s="24">
        <v>83001</v>
      </c>
      <c r="C349" s="19"/>
      <c r="E349" s="78"/>
      <c r="F349" s="78">
        <f t="shared" si="710"/>
        <v>0</v>
      </c>
      <c r="G349" s="78"/>
      <c r="H349" s="78"/>
      <c r="I349" s="78"/>
      <c r="J349" s="78">
        <f t="shared" si="711"/>
        <v>0</v>
      </c>
      <c r="K349" s="78"/>
      <c r="L349" s="78"/>
      <c r="M349" s="79"/>
      <c r="N349" s="79"/>
      <c r="O349" s="79"/>
      <c r="P349" s="79"/>
      <c r="Q349" s="80"/>
      <c r="R349" s="80"/>
      <c r="S349" s="80"/>
      <c r="T349" s="80"/>
      <c r="U349" s="79"/>
      <c r="V349" s="79"/>
      <c r="W349" s="79"/>
      <c r="X349" s="79"/>
      <c r="Y349" s="79"/>
      <c r="Z349" s="79"/>
      <c r="AA349" s="79"/>
      <c r="AB349" s="79"/>
      <c r="AC349" s="81"/>
      <c r="AD349" s="81"/>
      <c r="AE349" s="81"/>
      <c r="AF349" s="81"/>
      <c r="AG349" s="81"/>
      <c r="AH349" s="81"/>
      <c r="AI349" s="81"/>
      <c r="AJ349" s="81"/>
      <c r="AK349" s="81"/>
      <c r="AL349" s="81"/>
      <c r="AM349" s="81"/>
      <c r="AN349" s="81"/>
      <c r="AO349" s="78"/>
      <c r="AP349" s="78">
        <f t="shared" si="718"/>
        <v>0</v>
      </c>
      <c r="AQ349" s="78"/>
      <c r="AR349" s="78"/>
      <c r="AS349" s="78"/>
      <c r="AT349" s="78">
        <f t="shared" si="719"/>
        <v>0</v>
      </c>
      <c r="AU349" s="78"/>
      <c r="AV349" s="78"/>
      <c r="AW349" s="78"/>
      <c r="AX349" s="78"/>
      <c r="AY349" s="78"/>
      <c r="AZ349" s="78"/>
      <c r="BA349" s="78"/>
      <c r="BB349" s="78"/>
      <c r="BC349" s="81"/>
      <c r="BD349" s="81"/>
      <c r="BE349" s="81"/>
      <c r="BF349" s="81"/>
      <c r="BG349" s="81"/>
      <c r="BH349" s="81"/>
      <c r="BI349" s="81">
        <v>82745</v>
      </c>
      <c r="BJ349" s="37"/>
      <c r="BK349" s="37"/>
      <c r="BL349" s="31"/>
      <c r="BM349" s="125"/>
      <c r="BN349" s="127"/>
      <c r="BO349" s="127"/>
      <c r="BP349" s="127"/>
      <c r="BQ349" s="127"/>
      <c r="BR349" s="151"/>
      <c r="BS349" s="151"/>
      <c r="BT349" s="113">
        <v>29639</v>
      </c>
      <c r="BU349" s="113">
        <v>100</v>
      </c>
      <c r="BV349" s="129"/>
      <c r="BW349" s="113">
        <f>BT349*0.9</f>
        <v>26675.100000000002</v>
      </c>
      <c r="BX349" s="114">
        <f t="shared" si="707"/>
        <v>0</v>
      </c>
      <c r="BY349" s="113">
        <v>0.38668554580095499</v>
      </c>
      <c r="BZ349" s="130">
        <f t="shared" si="721"/>
        <v>0</v>
      </c>
    </row>
    <row r="350" spans="1:78" ht="19.5" customHeight="1">
      <c r="A350" s="23"/>
      <c r="B350" s="24"/>
      <c r="C350" s="82" t="s">
        <v>568</v>
      </c>
      <c r="E350" s="78"/>
      <c r="F350" s="78"/>
      <c r="G350" s="78"/>
      <c r="H350" s="78"/>
      <c r="I350" s="78"/>
      <c r="J350" s="78"/>
      <c r="K350" s="78"/>
      <c r="L350" s="78"/>
      <c r="M350" s="79"/>
      <c r="N350" s="79"/>
      <c r="O350" s="79"/>
      <c r="P350" s="79"/>
      <c r="Q350" s="80"/>
      <c r="R350" s="80"/>
      <c r="S350" s="80"/>
      <c r="T350" s="80"/>
      <c r="U350" s="79"/>
      <c r="V350" s="79"/>
      <c r="W350" s="79"/>
      <c r="X350" s="79"/>
      <c r="Y350" s="79"/>
      <c r="Z350" s="79"/>
      <c r="AA350" s="79"/>
      <c r="AB350" s="79"/>
      <c r="AC350" s="81"/>
      <c r="AD350" s="81"/>
      <c r="AE350" s="81"/>
      <c r="AF350" s="81"/>
      <c r="AG350" s="81"/>
      <c r="AH350" s="81"/>
      <c r="AI350" s="81"/>
      <c r="AJ350" s="81"/>
      <c r="AK350" s="81"/>
      <c r="AL350" s="81"/>
      <c r="AM350" s="81"/>
      <c r="AN350" s="81"/>
      <c r="AO350" s="78"/>
      <c r="AP350" s="78"/>
      <c r="AQ350" s="78"/>
      <c r="AR350" s="78"/>
      <c r="AS350" s="78"/>
      <c r="AT350" s="78"/>
      <c r="AU350" s="78"/>
      <c r="AV350" s="78"/>
      <c r="AW350" s="78"/>
      <c r="AX350" s="78"/>
      <c r="AY350" s="78"/>
      <c r="AZ350" s="78"/>
      <c r="BA350" s="78"/>
      <c r="BB350" s="78"/>
      <c r="BC350" s="81"/>
      <c r="BD350" s="81"/>
      <c r="BE350" s="81"/>
      <c r="BF350" s="81"/>
      <c r="BG350" s="81"/>
      <c r="BH350" s="81"/>
      <c r="BI350" s="83">
        <f t="shared" ref="BI350:BS350" si="722">BI10+BI25+BI33+BI48+BI64+BI72+BI86+BI97+BI113+BI124+BI135+BI154+BI163+BI172+BI180+BI191+BI205+BI215+BI224+BI235+BI251+BI264+BI271+BI288+BI297+BI310+BI320+BI330</f>
        <v>106807891</v>
      </c>
      <c r="BJ350" s="84">
        <f t="shared" si="722"/>
        <v>593.87</v>
      </c>
      <c r="BK350" s="84">
        <f t="shared" si="722"/>
        <v>594.85</v>
      </c>
      <c r="BL350" s="84">
        <f t="shared" si="722"/>
        <v>621.52</v>
      </c>
      <c r="BM350" s="152">
        <f t="shared" si="722"/>
        <v>613.40000000000009</v>
      </c>
      <c r="BN350" s="152">
        <f t="shared" si="722"/>
        <v>53.650000000000006</v>
      </c>
      <c r="BO350" s="152">
        <f t="shared" si="722"/>
        <v>149795016.49000001</v>
      </c>
      <c r="BP350" s="152">
        <f t="shared" si="722"/>
        <v>8070817.2399999984</v>
      </c>
      <c r="BQ350" s="152">
        <f t="shared" si="722"/>
        <v>201367631.15111998</v>
      </c>
      <c r="BR350" s="152">
        <f t="shared" si="722"/>
        <v>21491898.653860006</v>
      </c>
      <c r="BS350" s="152">
        <f t="shared" si="722"/>
        <v>551292.65187903983</v>
      </c>
      <c r="BT350" s="152"/>
      <c r="BU350" s="152">
        <f>BU10+BU25+BU33+BU48+BU64+BU72+BU86+BU97+BU113+BU124+BU135+BU154+BU163+BU172+BU180+BU191+BU205+BU215+BU224+BU235+BU251+BU264+BU271+BU288+BU297+BU310+BU320+BU330</f>
        <v>2800</v>
      </c>
      <c r="BV350" s="152">
        <f>BV10+BV25+BV33+BV48+BV64+BV72+BV86+BV97+BV113+BV124+BV135+BV154+BV163+BV172+BV180+BV191+BV205+BV215+BV224+BV235+BV251+BV264+BV271+BV288+BV297+BV310+BV320+BV330</f>
        <v>627829.69300000009</v>
      </c>
      <c r="BW350" s="152" t="e">
        <f>BW10+BW25+BW33+BW48+BW64+BW72+BW86+BW97+BW113+BW124+BW135+BW154+BW163+BW172+BW180+BW191+BW205+BW215+BW224+BW235+BW251+BW264+BW271+BW288+BW297+BW310+BW320+BW330</f>
        <v>#REF!</v>
      </c>
      <c r="BX350" s="172">
        <f>BX10+BX25+BX33+BX48+BX64+BX72+BX86+BX97+BX113+BX124+BX135+BX154+BX163+BX172+BX180+BX191+BX205+BX215+BX224+BX235+BX251+BX264+BX271+BX288+BX297+BX310+BX320+BX330</f>
        <v>331304658</v>
      </c>
      <c r="BY350" s="113"/>
      <c r="BZ350" s="130">
        <f>BZ10+BZ25+BZ33+BZ48+BZ64+BZ72+BZ86+BZ97+BZ113+BZ124+BZ135+BZ154+BZ163+BZ172+BZ180+BZ191+BZ205+BZ215+BZ224+BZ235+BZ251+BZ264+BZ271+BZ288+BZ297+BZ310+BZ320+BZ330</f>
        <v>117297411</v>
      </c>
    </row>
    <row r="351" spans="1:78" ht="24" hidden="1" customHeight="1">
      <c r="F351" s="86" t="e">
        <f>#REF!*3</f>
        <v>#REF!</v>
      </c>
      <c r="G351" s="86"/>
      <c r="H351" s="86"/>
      <c r="I351" s="87"/>
      <c r="J351" s="88" t="e">
        <f>#REF!*3</f>
        <v>#REF!</v>
      </c>
      <c r="K351" s="88"/>
      <c r="L351" s="88"/>
      <c r="N351" s="89" t="e">
        <f>#REF!*2</f>
        <v>#REF!</v>
      </c>
      <c r="O351" s="89"/>
      <c r="P351" s="89"/>
      <c r="R351" s="90" t="e">
        <f>#REF!*1.5</f>
        <v>#REF!</v>
      </c>
      <c r="S351" s="90"/>
      <c r="T351" s="90"/>
      <c r="U351" s="90"/>
      <c r="V351" s="90"/>
      <c r="W351" s="90"/>
      <c r="X351" s="90"/>
      <c r="Y351" s="90"/>
      <c r="Z351" s="90"/>
      <c r="AA351" s="90"/>
      <c r="AB351" s="90"/>
      <c r="AG351" s="90"/>
      <c r="AH351" s="90"/>
      <c r="AI351" s="90"/>
      <c r="AJ351" s="90"/>
      <c r="AK351" s="90"/>
      <c r="AL351" s="90"/>
      <c r="AM351" s="90"/>
      <c r="AN351" s="90"/>
      <c r="AS351" s="90"/>
      <c r="AT351" s="90"/>
      <c r="AU351" s="90"/>
      <c r="AV351" s="90"/>
      <c r="AW351" s="90"/>
      <c r="AX351" s="90"/>
      <c r="AY351" s="90"/>
      <c r="AZ351" s="90"/>
      <c r="BA351" s="90"/>
      <c r="BB351" s="90"/>
      <c r="BC351" s="86" t="e">
        <f>#REF!+#REF!+#REF!+#REF!+#REF!+#REF!+#REF!</f>
        <v>#REF!</v>
      </c>
      <c r="BD351" s="86" t="e">
        <f>#REF!+#REF!+#REF!+#REF!+#REF!+#REF!+#REF!+#REF!+#REF!+#REF!+#REF!+#REF!+#REF!</f>
        <v>#REF!</v>
      </c>
      <c r="BE351" s="86"/>
      <c r="BF351" s="86"/>
      <c r="BG351" s="86"/>
      <c r="BH351" s="86"/>
      <c r="BI351" s="86"/>
      <c r="BJ351" s="86"/>
      <c r="BK351" s="86"/>
      <c r="BL351" s="86"/>
      <c r="BM351" s="153"/>
      <c r="BN351" s="118"/>
      <c r="BO351" s="153"/>
      <c r="BP351" s="118"/>
      <c r="BQ351" s="154"/>
      <c r="BR351" s="155"/>
      <c r="BS351" s="155"/>
      <c r="BT351" s="156"/>
      <c r="BU351" s="157"/>
      <c r="BV351" s="158"/>
      <c r="BW351" s="134">
        <f>BT351*0.9</f>
        <v>0</v>
      </c>
      <c r="BX351" s="159"/>
      <c r="BY351" s="113">
        <v>0.334634718</v>
      </c>
      <c r="BZ351" s="130">
        <f>BZ11+BZ26+BZ34+BZ49+BZ65+BZ73+BZ87+BZ98+BZ114+BZ125+BZ136+BZ155+BZ164+BZ173+BZ181+BZ192+BZ206+BZ216+BZ225+BZ236+BZ252+BZ265+BZ272+BZ289+BZ298+BZ311+BZ321+BZ331</f>
        <v>11727794</v>
      </c>
    </row>
    <row r="352" spans="1:78" ht="20.25" hidden="1" customHeight="1">
      <c r="BM352" s="143"/>
      <c r="BN352" s="153"/>
      <c r="BO352" s="118"/>
      <c r="BP352" s="153"/>
      <c r="BQ352" s="160"/>
      <c r="BW352" s="134">
        <f>BT352*0.9</f>
        <v>0</v>
      </c>
      <c r="BY352" s="113">
        <v>0.334634718</v>
      </c>
      <c r="BZ352" s="130">
        <f>BZ12+BZ27+BZ35+BZ50+BZ66+BZ74+BZ88+BZ99+BZ115+BZ126+BZ137+BZ156+BZ165+BZ174+BZ182+BZ193+BZ207+BZ217+BZ226+BZ237+BZ253+BZ266+BZ273+BZ290+BZ299+BZ312+BZ322+BZ332</f>
        <v>14134661</v>
      </c>
    </row>
    <row r="353" spans="3:78" ht="21" hidden="1" customHeight="1">
      <c r="C353" s="1" t="s">
        <v>569</v>
      </c>
      <c r="BM353" s="161"/>
      <c r="BN353" s="153"/>
      <c r="BO353" s="118"/>
      <c r="BP353" s="153"/>
      <c r="BQ353" s="160"/>
      <c r="BW353" s="134">
        <f>BT353*0.9</f>
        <v>0</v>
      </c>
      <c r="BY353" s="113">
        <v>0.334634718</v>
      </c>
      <c r="BZ353" s="162">
        <f>BZ13+BZ28+BZ36+BZ51+BZ67+BZ75+BZ89+BZ100+BZ116+BZ127+BZ138+BZ157+BZ166+BZ175+BZ183+BZ194+BZ208+BZ218+BZ227+BZ238+BZ254+BZ267+BZ274+BZ291+BZ300+BZ313+BZ323+BZ333</f>
        <v>9490550</v>
      </c>
    </row>
    <row r="354" spans="3:78" ht="21.75" customHeight="1">
      <c r="BI354" s="85"/>
      <c r="BM354" s="163"/>
      <c r="BN354" s="164"/>
      <c r="BO354" s="118"/>
      <c r="BP354" s="153"/>
      <c r="BQ354" s="160"/>
      <c r="BZ354" s="165">
        <v>117297411</v>
      </c>
    </row>
    <row r="355" spans="3:78" ht="37.5" customHeight="1">
      <c r="C355" s="91"/>
      <c r="AS355" s="92"/>
      <c r="BI355" s="90"/>
      <c r="BM355" s="163"/>
      <c r="BN355" s="164"/>
      <c r="BO355" s="118"/>
      <c r="BP355" s="153"/>
      <c r="BQ355" s="160"/>
    </row>
    <row r="356" spans="3:78" ht="17.25" customHeight="1">
      <c r="C356" s="91"/>
      <c r="BY356" s="166"/>
      <c r="BZ356" s="159"/>
    </row>
    <row r="357" spans="3:78" ht="18.75" customHeight="1"/>
    <row r="358" spans="3:78" ht="26.25" hidden="1" customHeight="1">
      <c r="BZ358" s="167" t="e">
        <f>#REF!+#REF!</f>
        <v>#REF!</v>
      </c>
    </row>
  </sheetData>
  <mergeCells count="31">
    <mergeCell ref="C2:I2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C8:AD8"/>
    <mergeCell ref="AE8:AF8"/>
    <mergeCell ref="AG8:AH8"/>
    <mergeCell ref="AI8:AJ8"/>
    <mergeCell ref="AK8:AL8"/>
    <mergeCell ref="AM8:AN8"/>
    <mergeCell ref="AO8:AP8"/>
    <mergeCell ref="AQ8:AR8"/>
    <mergeCell ref="AS8:AT8"/>
    <mergeCell ref="AU8:AV8"/>
    <mergeCell ref="AW8:AX8"/>
    <mergeCell ref="AY8:AZ8"/>
    <mergeCell ref="BY1:BZ1"/>
    <mergeCell ref="BA8:BB8"/>
    <mergeCell ref="BC8:BD8"/>
    <mergeCell ref="BE8:BI8"/>
    <mergeCell ref="BM8:BS8"/>
    <mergeCell ref="C3:BZ3"/>
  </mergeCells>
  <pageMargins left="0" right="0" top="0" bottom="0" header="0" footer="0"/>
  <pageSetup paperSize="9" scale="70" firstPageNumber="0" orientation="portrait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>
      <selection activeCellId="1" sqref="BT270:BZ270 A1"/>
    </sheetView>
  </sheetViews>
  <sheetFormatPr defaultRowHeight="12.7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расчет </vt:lpstr>
      <vt:lpstr>Лист1</vt:lpstr>
      <vt:lpstr>'расчет '!Заголовки_для_печати</vt:lpstr>
      <vt:lpstr>'расчет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Belovidova_N</cp:lastModifiedBy>
  <cp:revision>11</cp:revision>
  <cp:lastPrinted>2021-10-25T11:21:26Z</cp:lastPrinted>
  <dcterms:created xsi:type="dcterms:W3CDTF">2017-06-08T06:39:30Z</dcterms:created>
  <dcterms:modified xsi:type="dcterms:W3CDTF">2021-10-25T11:21:54Z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