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9720" windowHeight="7320"/>
  </bookViews>
  <sheets>
    <sheet name="Лист1" sheetId="1" r:id="rId1"/>
  </sheets>
  <definedNames>
    <definedName name="_xlnm.Print_Titles" localSheetId="0">Лист1!$A:$B,Лист1!$4:$7</definedName>
    <definedName name="_xlnm.Print_Area" localSheetId="0">Лист1!$A$1:$BT$94</definedName>
  </definedNames>
  <calcPr calcId="125725"/>
</workbook>
</file>

<file path=xl/calcChain.xml><?xml version="1.0" encoding="utf-8"?>
<calcChain xmlns="http://schemas.openxmlformats.org/spreadsheetml/2006/main">
  <c r="BJ88" i="1"/>
  <c r="BJ42" l="1"/>
  <c r="BJ18"/>
  <c r="BJ87"/>
  <c r="BJ51"/>
  <c r="BJ48"/>
  <c r="BI81"/>
  <c r="BI72"/>
  <c r="BI57"/>
  <c r="BI21"/>
  <c r="BF90" l="1"/>
  <c r="BF87"/>
  <c r="BF84"/>
  <c r="BF78"/>
  <c r="BF72"/>
  <c r="BF48"/>
  <c r="BF36"/>
  <c r="BF27"/>
  <c r="BF18"/>
  <c r="AF54"/>
  <c r="AF9"/>
  <c r="R9"/>
  <c r="L84"/>
  <c r="G18"/>
  <c r="Z59" l="1"/>
  <c r="BF91"/>
  <c r="BF88"/>
  <c r="BF85"/>
  <c r="BF82"/>
  <c r="BF79"/>
  <c r="BF76"/>
  <c r="BF73"/>
  <c r="BF70"/>
  <c r="BF67"/>
  <c r="BF64"/>
  <c r="BF61"/>
  <c r="BF58"/>
  <c r="BF55"/>
  <c r="BF52"/>
  <c r="BF49"/>
  <c r="BF46"/>
  <c r="BF43"/>
  <c r="BF40"/>
  <c r="BF37"/>
  <c r="BF34"/>
  <c r="BF31"/>
  <c r="BF28"/>
  <c r="BF25"/>
  <c r="BF22"/>
  <c r="BF19"/>
  <c r="BF16"/>
  <c r="BF13"/>
  <c r="BF10"/>
  <c r="BF81"/>
  <c r="BF75"/>
  <c r="BF69"/>
  <c r="BF66"/>
  <c r="BF63"/>
  <c r="BF60"/>
  <c r="BF57"/>
  <c r="BF54"/>
  <c r="BF51"/>
  <c r="BF45"/>
  <c r="BF42"/>
  <c r="BF39"/>
  <c r="BF33"/>
  <c r="BF30"/>
  <c r="BF24"/>
  <c r="BF21"/>
  <c r="BF15"/>
  <c r="BF12"/>
  <c r="BF9"/>
  <c r="AZ91"/>
  <c r="AZ88"/>
  <c r="AZ85"/>
  <c r="AZ82"/>
  <c r="AZ79"/>
  <c r="AZ76"/>
  <c r="AZ73"/>
  <c r="AZ70"/>
  <c r="AZ67"/>
  <c r="AZ64"/>
  <c r="AZ61"/>
  <c r="AZ58"/>
  <c r="AZ55"/>
  <c r="AZ52"/>
  <c r="AZ49"/>
  <c r="AZ46"/>
  <c r="AZ43"/>
  <c r="AZ37"/>
  <c r="AZ34"/>
  <c r="AZ31"/>
  <c r="AZ28"/>
  <c r="AZ25"/>
  <c r="AZ22"/>
  <c r="AZ19"/>
  <c r="AZ16"/>
  <c r="AZ13"/>
  <c r="AZ10"/>
  <c r="AT91"/>
  <c r="AT88"/>
  <c r="AT85"/>
  <c r="AT82"/>
  <c r="AT79"/>
  <c r="AT76"/>
  <c r="AT73"/>
  <c r="AT70"/>
  <c r="AT67"/>
  <c r="AT64"/>
  <c r="AT61"/>
  <c r="AT58"/>
  <c r="AT55"/>
  <c r="AT52"/>
  <c r="AT49"/>
  <c r="AT46"/>
  <c r="AT43"/>
  <c r="AT40"/>
  <c r="AT37"/>
  <c r="AT34"/>
  <c r="AT28"/>
  <c r="AT25"/>
  <c r="AT22"/>
  <c r="AT19"/>
  <c r="AT16"/>
  <c r="AT13"/>
  <c r="AT10"/>
  <c r="AL91"/>
  <c r="AL88"/>
  <c r="AL85"/>
  <c r="AL82"/>
  <c r="AL79"/>
  <c r="AL76"/>
  <c r="AL73"/>
  <c r="AL70"/>
  <c r="AL67"/>
  <c r="AL64"/>
  <c r="AL61"/>
  <c r="AL58"/>
  <c r="AL55"/>
  <c r="AL52"/>
  <c r="AL49"/>
  <c r="AL46"/>
  <c r="AL43"/>
  <c r="AL40"/>
  <c r="AL37"/>
  <c r="AL34"/>
  <c r="AL31"/>
  <c r="AL28"/>
  <c r="AL25"/>
  <c r="AL22"/>
  <c r="AL19"/>
  <c r="AL16"/>
  <c r="AL13"/>
  <c r="AL10"/>
  <c r="AF91"/>
  <c r="AF88"/>
  <c r="AF85"/>
  <c r="AF82"/>
  <c r="AF79"/>
  <c r="AF73"/>
  <c r="AF67"/>
  <c r="AF64"/>
  <c r="AF61"/>
  <c r="AF58"/>
  <c r="AF55"/>
  <c r="AF52"/>
  <c r="AF49"/>
  <c r="AF43"/>
  <c r="AF34"/>
  <c r="AF25"/>
  <c r="AF19"/>
  <c r="AF16"/>
  <c r="Y85" l="1"/>
  <c r="Y82"/>
  <c r="Y79"/>
  <c r="Y76"/>
  <c r="Y73"/>
  <c r="Y70"/>
  <c r="Y64"/>
  <c r="Y61"/>
  <c r="Y58"/>
  <c r="Y55"/>
  <c r="Y52"/>
  <c r="Y49"/>
  <c r="Y37"/>
  <c r="Y34"/>
  <c r="Y22"/>
  <c r="Y19"/>
  <c r="Y16"/>
  <c r="Y13"/>
  <c r="Y10"/>
  <c r="R55"/>
  <c r="R49"/>
  <c r="R46"/>
  <c r="R34"/>
  <c r="R25"/>
  <c r="R22"/>
  <c r="L90"/>
  <c r="L87"/>
  <c r="L81"/>
  <c r="L78"/>
  <c r="L75"/>
  <c r="L72"/>
  <c r="L69"/>
  <c r="L66"/>
  <c r="L63"/>
  <c r="L60"/>
  <c r="L57"/>
  <c r="L54"/>
  <c r="L51"/>
  <c r="L48"/>
  <c r="L45"/>
  <c r="L42"/>
  <c r="L39"/>
  <c r="L36"/>
  <c r="L33"/>
  <c r="L30"/>
  <c r="L27"/>
  <c r="L24"/>
  <c r="L21"/>
  <c r="L18"/>
  <c r="L15"/>
  <c r="L12"/>
  <c r="L9"/>
  <c r="G91"/>
  <c r="G88"/>
  <c r="G85"/>
  <c r="G82"/>
  <c r="G79"/>
  <c r="G76"/>
  <c r="G73"/>
  <c r="G70"/>
  <c r="G67"/>
  <c r="G64"/>
  <c r="G61"/>
  <c r="G58"/>
  <c r="G55"/>
  <c r="G52"/>
  <c r="G49"/>
  <c r="G46"/>
  <c r="G43"/>
  <c r="G40"/>
  <c r="G37"/>
  <c r="G34"/>
  <c r="G31"/>
  <c r="G28"/>
  <c r="G25"/>
  <c r="G22"/>
  <c r="G19"/>
  <c r="G16"/>
  <c r="G13"/>
  <c r="G10"/>
  <c r="G90"/>
  <c r="G87"/>
  <c r="G84"/>
  <c r="G81"/>
  <c r="G78"/>
  <c r="G75"/>
  <c r="G72"/>
  <c r="G69"/>
  <c r="G66"/>
  <c r="G63"/>
  <c r="G60"/>
  <c r="G57"/>
  <c r="G54"/>
  <c r="G51"/>
  <c r="G45"/>
  <c r="G42"/>
  <c r="G39"/>
  <c r="G36"/>
  <c r="G33"/>
  <c r="G30"/>
  <c r="G27"/>
  <c r="G24"/>
  <c r="G21"/>
  <c r="G15"/>
  <c r="G12"/>
  <c r="G9"/>
  <c r="AZ90" l="1"/>
  <c r="AZ87"/>
  <c r="AZ84"/>
  <c r="AZ81"/>
  <c r="AZ78"/>
  <c r="AZ75"/>
  <c r="AZ72"/>
  <c r="AZ69"/>
  <c r="AZ66"/>
  <c r="AZ63"/>
  <c r="AZ57"/>
  <c r="AZ48"/>
  <c r="AZ45"/>
  <c r="AZ42"/>
  <c r="AZ36"/>
  <c r="AZ33"/>
  <c r="AZ30"/>
  <c r="AZ27"/>
  <c r="AZ24"/>
  <c r="AZ21"/>
  <c r="AZ18"/>
  <c r="AZ15"/>
  <c r="AZ12"/>
  <c r="AZ9"/>
  <c r="AT90"/>
  <c r="AT87"/>
  <c r="AT78"/>
  <c r="AT75"/>
  <c r="AT72"/>
  <c r="AT69"/>
  <c r="AT63"/>
  <c r="AT54"/>
  <c r="AT45"/>
  <c r="AT42"/>
  <c r="AT36"/>
  <c r="AT33"/>
  <c r="AT24"/>
  <c r="AT21"/>
  <c r="AT18"/>
  <c r="AT15"/>
  <c r="AT12"/>
  <c r="AT9"/>
  <c r="AF90"/>
  <c r="AF87"/>
  <c r="AF84"/>
  <c r="AF81"/>
  <c r="AF78"/>
  <c r="AF75"/>
  <c r="AF72"/>
  <c r="AF69"/>
  <c r="AF66"/>
  <c r="AF63"/>
  <c r="AF60"/>
  <c r="AF57"/>
  <c r="AF51"/>
  <c r="AF48"/>
  <c r="AF45"/>
  <c r="AF42"/>
  <c r="AF39"/>
  <c r="AF36"/>
  <c r="AF33"/>
  <c r="AF30"/>
  <c r="AF27"/>
  <c r="AF24"/>
  <c r="AF21"/>
  <c r="AF18"/>
  <c r="AF15"/>
  <c r="AF12"/>
  <c r="Y81" l="1"/>
  <c r="Y80" s="1"/>
  <c r="Y78"/>
  <c r="Y75"/>
  <c r="Y71"/>
  <c r="Y69"/>
  <c r="Y68" s="1"/>
  <c r="Y63"/>
  <c r="Y60"/>
  <c r="Y54"/>
  <c r="Y53" s="1"/>
  <c r="Y51"/>
  <c r="Y48"/>
  <c r="Y36"/>
  <c r="Y35" s="1"/>
  <c r="Y33"/>
  <c r="Y32" s="1"/>
  <c r="Y24"/>
  <c r="Y23" s="1"/>
  <c r="Y21"/>
  <c r="Y20" s="1"/>
  <c r="Y18"/>
  <c r="Y15"/>
  <c r="Y12"/>
  <c r="Y11" s="1"/>
  <c r="Y9"/>
  <c r="R47"/>
  <c r="BA89"/>
  <c r="BA86"/>
  <c r="BA83"/>
  <c r="BA80"/>
  <c r="BA77"/>
  <c r="BA74"/>
  <c r="BA71"/>
  <c r="BA68"/>
  <c r="BA65"/>
  <c r="BA62"/>
  <c r="BA59"/>
  <c r="BA56"/>
  <c r="BA53"/>
  <c r="BA50"/>
  <c r="BA47"/>
  <c r="BA44"/>
  <c r="BA41"/>
  <c r="BA38"/>
  <c r="BA35"/>
  <c r="BA32"/>
  <c r="BA29"/>
  <c r="BA26"/>
  <c r="BA23"/>
  <c r="BA20"/>
  <c r="BA17"/>
  <c r="BA14"/>
  <c r="BA11"/>
  <c r="BA8"/>
  <c r="AU89"/>
  <c r="AU86"/>
  <c r="AU83"/>
  <c r="AU80"/>
  <c r="AU77"/>
  <c r="AU74"/>
  <c r="AU71"/>
  <c r="AU68"/>
  <c r="AU65"/>
  <c r="AU62"/>
  <c r="AU59"/>
  <c r="AU56"/>
  <c r="AU53"/>
  <c r="AU50"/>
  <c r="AU47"/>
  <c r="AU44"/>
  <c r="AU41"/>
  <c r="AU38"/>
  <c r="AU35"/>
  <c r="AU32"/>
  <c r="AU29"/>
  <c r="AU26"/>
  <c r="AU23"/>
  <c r="AU20"/>
  <c r="AU17"/>
  <c r="AU14"/>
  <c r="AU11"/>
  <c r="AU8"/>
  <c r="AZ35"/>
  <c r="AO89"/>
  <c r="AO86"/>
  <c r="AO83"/>
  <c r="AO80"/>
  <c r="AO77"/>
  <c r="AO74"/>
  <c r="AO71"/>
  <c r="AO68"/>
  <c r="AO65"/>
  <c r="AO62"/>
  <c r="AO59"/>
  <c r="AO56"/>
  <c r="AO53"/>
  <c r="AO50"/>
  <c r="AO47"/>
  <c r="AO44"/>
  <c r="AO41"/>
  <c r="AO38"/>
  <c r="AO35"/>
  <c r="AO32"/>
  <c r="AO29"/>
  <c r="AO26"/>
  <c r="AO23"/>
  <c r="AO20"/>
  <c r="AO17"/>
  <c r="AO14"/>
  <c r="AO11"/>
  <c r="AO8"/>
  <c r="AT47"/>
  <c r="AT20"/>
  <c r="AM89"/>
  <c r="AM86"/>
  <c r="AM83"/>
  <c r="AM80"/>
  <c r="AM77"/>
  <c r="AM74"/>
  <c r="AM71"/>
  <c r="AM68"/>
  <c r="AM65"/>
  <c r="AM62"/>
  <c r="AM59"/>
  <c r="AM56"/>
  <c r="AM53"/>
  <c r="AM50"/>
  <c r="AM47"/>
  <c r="AM44"/>
  <c r="AM41"/>
  <c r="AM38"/>
  <c r="AM35"/>
  <c r="AM32"/>
  <c r="AM29"/>
  <c r="AM26"/>
  <c r="AM23"/>
  <c r="AM20"/>
  <c r="AM17"/>
  <c r="AM14"/>
  <c r="AM11"/>
  <c r="AM8"/>
  <c r="AN91"/>
  <c r="AN88"/>
  <c r="AN85"/>
  <c r="AN82"/>
  <c r="AN79"/>
  <c r="AN76"/>
  <c r="AN73"/>
  <c r="AN70"/>
  <c r="AN67"/>
  <c r="AN64"/>
  <c r="AN61"/>
  <c r="AN58"/>
  <c r="AN55"/>
  <c r="AN52"/>
  <c r="AN49"/>
  <c r="AN46"/>
  <c r="AN43"/>
  <c r="AN40"/>
  <c r="AN37"/>
  <c r="AN34"/>
  <c r="AN31"/>
  <c r="AN28"/>
  <c r="AN25"/>
  <c r="AN22"/>
  <c r="AN19"/>
  <c r="AN16"/>
  <c r="AN13"/>
  <c r="AN90"/>
  <c r="AN87"/>
  <c r="AN84"/>
  <c r="AN81"/>
  <c r="AN78"/>
  <c r="AN75"/>
  <c r="AN72"/>
  <c r="AN69"/>
  <c r="AN66"/>
  <c r="AN63"/>
  <c r="AN60"/>
  <c r="AN57"/>
  <c r="AN54"/>
  <c r="AN51"/>
  <c r="AN48"/>
  <c r="AN45"/>
  <c r="AN42"/>
  <c r="AN39"/>
  <c r="AN36"/>
  <c r="AN33"/>
  <c r="AN30"/>
  <c r="AN27"/>
  <c r="AN24"/>
  <c r="AN21"/>
  <c r="AN18"/>
  <c r="AN15"/>
  <c r="AN12"/>
  <c r="AN10"/>
  <c r="AN9"/>
  <c r="Z89"/>
  <c r="Z86"/>
  <c r="Z83"/>
  <c r="Z80"/>
  <c r="Z77"/>
  <c r="Z74"/>
  <c r="Z71"/>
  <c r="Z68"/>
  <c r="Z65"/>
  <c r="Z62"/>
  <c r="Z56"/>
  <c r="Z53"/>
  <c r="Z50"/>
  <c r="Z47"/>
  <c r="Z44"/>
  <c r="Z41"/>
  <c r="Z38"/>
  <c r="Z35"/>
  <c r="Z32"/>
  <c r="Z29"/>
  <c r="Z26"/>
  <c r="Z23"/>
  <c r="Z20"/>
  <c r="Z17"/>
  <c r="Z14"/>
  <c r="Z11"/>
  <c r="Z8"/>
  <c r="S89"/>
  <c r="S86"/>
  <c r="S83"/>
  <c r="S80"/>
  <c r="S77"/>
  <c r="S74"/>
  <c r="S71"/>
  <c r="S68"/>
  <c r="S65"/>
  <c r="S62"/>
  <c r="S59"/>
  <c r="S56"/>
  <c r="S53"/>
  <c r="S50"/>
  <c r="S47"/>
  <c r="S44"/>
  <c r="S41"/>
  <c r="S38"/>
  <c r="S35"/>
  <c r="S32"/>
  <c r="S29"/>
  <c r="S26"/>
  <c r="S23"/>
  <c r="S20"/>
  <c r="S17"/>
  <c r="S14"/>
  <c r="S11"/>
  <c r="S8"/>
  <c r="M89"/>
  <c r="M86"/>
  <c r="M83"/>
  <c r="M80"/>
  <c r="M77"/>
  <c r="M74"/>
  <c r="M71"/>
  <c r="M68"/>
  <c r="M65"/>
  <c r="M62"/>
  <c r="M59"/>
  <c r="M56"/>
  <c r="M53"/>
  <c r="M50"/>
  <c r="M47"/>
  <c r="M44"/>
  <c r="M41"/>
  <c r="M38"/>
  <c r="M35"/>
  <c r="M32"/>
  <c r="M29"/>
  <c r="M26"/>
  <c r="M23"/>
  <c r="M20"/>
  <c r="M17"/>
  <c r="M14"/>
  <c r="M11"/>
  <c r="M8"/>
  <c r="R23"/>
  <c r="I89"/>
  <c r="I86"/>
  <c r="I83"/>
  <c r="I80"/>
  <c r="I77"/>
  <c r="I74"/>
  <c r="I71"/>
  <c r="I68"/>
  <c r="I65"/>
  <c r="I62"/>
  <c r="I59"/>
  <c r="I56"/>
  <c r="H56"/>
  <c r="I53"/>
  <c r="I50"/>
  <c r="I47"/>
  <c r="I44"/>
  <c r="I41"/>
  <c r="I38"/>
  <c r="I35"/>
  <c r="I32"/>
  <c r="I29"/>
  <c r="I26"/>
  <c r="I23"/>
  <c r="I20"/>
  <c r="I17"/>
  <c r="I14"/>
  <c r="I11"/>
  <c r="I8"/>
  <c r="L91"/>
  <c r="L88"/>
  <c r="L85"/>
  <c r="L82"/>
  <c r="L79"/>
  <c r="L76"/>
  <c r="L73"/>
  <c r="L70"/>
  <c r="L67"/>
  <c r="L64"/>
  <c r="L61"/>
  <c r="L58"/>
  <c r="L55"/>
  <c r="L52"/>
  <c r="L49"/>
  <c r="L46"/>
  <c r="L43"/>
  <c r="L40"/>
  <c r="L37"/>
  <c r="L34"/>
  <c r="L31"/>
  <c r="L28"/>
  <c r="L25"/>
  <c r="L22"/>
  <c r="L19"/>
  <c r="L16"/>
  <c r="L13"/>
  <c r="L10"/>
  <c r="D89"/>
  <c r="D86"/>
  <c r="D83"/>
  <c r="D80"/>
  <c r="D77"/>
  <c r="D74"/>
  <c r="D71"/>
  <c r="D68"/>
  <c r="D65"/>
  <c r="D62"/>
  <c r="D59"/>
  <c r="D56"/>
  <c r="D53"/>
  <c r="D50"/>
  <c r="D47"/>
  <c r="D44"/>
  <c r="D41"/>
  <c r="D38"/>
  <c r="D35"/>
  <c r="D32"/>
  <c r="D29"/>
  <c r="D26"/>
  <c r="D23"/>
  <c r="D20"/>
  <c r="D17"/>
  <c r="D14"/>
  <c r="D11"/>
  <c r="D8"/>
  <c r="BF83"/>
  <c r="BF89"/>
  <c r="BF77"/>
  <c r="BF71"/>
  <c r="BF65"/>
  <c r="BF56"/>
  <c r="BF53"/>
  <c r="BF44"/>
  <c r="BF41"/>
  <c r="BF32"/>
  <c r="BF29"/>
  <c r="BF17"/>
  <c r="BC89"/>
  <c r="BC86"/>
  <c r="BC83"/>
  <c r="BC80"/>
  <c r="BC77"/>
  <c r="BC74"/>
  <c r="BC71"/>
  <c r="BC68"/>
  <c r="BF68"/>
  <c r="BC65"/>
  <c r="BC62"/>
  <c r="BC59"/>
  <c r="BC56"/>
  <c r="BC53"/>
  <c r="BC50"/>
  <c r="BC47"/>
  <c r="BC44"/>
  <c r="BC41"/>
  <c r="BC38"/>
  <c r="BC35"/>
  <c r="BC32"/>
  <c r="BC29"/>
  <c r="BC26"/>
  <c r="BC23"/>
  <c r="BC20"/>
  <c r="BF20"/>
  <c r="BC17"/>
  <c r="BC14"/>
  <c r="BC11"/>
  <c r="BC8"/>
  <c r="AZ89"/>
  <c r="AZ80"/>
  <c r="AZ77"/>
  <c r="AZ68"/>
  <c r="AZ65"/>
  <c r="AZ56"/>
  <c r="AZ53"/>
  <c r="AZ44"/>
  <c r="AZ41"/>
  <c r="AZ32"/>
  <c r="AZ29"/>
  <c r="AZ20"/>
  <c r="AZ17"/>
  <c r="AV89"/>
  <c r="AY89"/>
  <c r="AV86"/>
  <c r="AV83"/>
  <c r="AY83"/>
  <c r="AV80"/>
  <c r="AY80"/>
  <c r="AV77"/>
  <c r="AV74"/>
  <c r="AY74"/>
  <c r="AV71"/>
  <c r="AY71"/>
  <c r="AV68"/>
  <c r="AV65"/>
  <c r="AV62"/>
  <c r="AY62"/>
  <c r="AZ62"/>
  <c r="AV59"/>
  <c r="AY59"/>
  <c r="AV56"/>
  <c r="AY56"/>
  <c r="AV53"/>
  <c r="AY53"/>
  <c r="AV50"/>
  <c r="AY50"/>
  <c r="AV47"/>
  <c r="AY47"/>
  <c r="AV44"/>
  <c r="AV41"/>
  <c r="AY41"/>
  <c r="AV38"/>
  <c r="AV35"/>
  <c r="AV32"/>
  <c r="AY32"/>
  <c r="AV29"/>
  <c r="AV26"/>
  <c r="AV23"/>
  <c r="AV20"/>
  <c r="AY20"/>
  <c r="AV17"/>
  <c r="AY17"/>
  <c r="AV14"/>
  <c r="AY14"/>
  <c r="AV11"/>
  <c r="AY11"/>
  <c r="AV8"/>
  <c r="AY8"/>
  <c r="AT32"/>
  <c r="AT83"/>
  <c r="AT68"/>
  <c r="AT53"/>
  <c r="AT29"/>
  <c r="AT26"/>
  <c r="AT17"/>
  <c r="AT14"/>
  <c r="AP89"/>
  <c r="AP86"/>
  <c r="AP83"/>
  <c r="AP80"/>
  <c r="AP77"/>
  <c r="AT77"/>
  <c r="AP74"/>
  <c r="AP71"/>
  <c r="AP68"/>
  <c r="AP65"/>
  <c r="AP62"/>
  <c r="AP59"/>
  <c r="AP56"/>
  <c r="AP53"/>
  <c r="AP50"/>
  <c r="AP47"/>
  <c r="AP44"/>
  <c r="AP41"/>
  <c r="AP38"/>
  <c r="AP35"/>
  <c r="AP32"/>
  <c r="AP29"/>
  <c r="AP26"/>
  <c r="AP23"/>
  <c r="AP20"/>
  <c r="AP17"/>
  <c r="AP14"/>
  <c r="AP11"/>
  <c r="AP8"/>
  <c r="AL89"/>
  <c r="AL86"/>
  <c r="AL83"/>
  <c r="AL80"/>
  <c r="AL77"/>
  <c r="AL74"/>
  <c r="AL71"/>
  <c r="AL68"/>
  <c r="AL65"/>
  <c r="AL62"/>
  <c r="AL59"/>
  <c r="AL53"/>
  <c r="AL50"/>
  <c r="AL47"/>
  <c r="AL44"/>
  <c r="AL41"/>
  <c r="AL38"/>
  <c r="AL35"/>
  <c r="AL32"/>
  <c r="AL29"/>
  <c r="AL26"/>
  <c r="AL23"/>
  <c r="AL20"/>
  <c r="AL17"/>
  <c r="AL14"/>
  <c r="AL11"/>
  <c r="AL8"/>
  <c r="AG89"/>
  <c r="AG86"/>
  <c r="AG83"/>
  <c r="AG80"/>
  <c r="AG77"/>
  <c r="AG74"/>
  <c r="AG71"/>
  <c r="AG68"/>
  <c r="AG65"/>
  <c r="AG62"/>
  <c r="AG59"/>
  <c r="AG56"/>
  <c r="AL56"/>
  <c r="AG53"/>
  <c r="AG50"/>
  <c r="AG47"/>
  <c r="AG44"/>
  <c r="AG41"/>
  <c r="AG38"/>
  <c r="AG35"/>
  <c r="AG32"/>
  <c r="AG29"/>
  <c r="AG26"/>
  <c r="AG23"/>
  <c r="AG20"/>
  <c r="AG17"/>
  <c r="AG14"/>
  <c r="AG11"/>
  <c r="AG8"/>
  <c r="AF14"/>
  <c r="AA89"/>
  <c r="AA86"/>
  <c r="AA83"/>
  <c r="AA80"/>
  <c r="AA77"/>
  <c r="AA74"/>
  <c r="AA68"/>
  <c r="AA65"/>
  <c r="AA62"/>
  <c r="AA59"/>
  <c r="AA56"/>
  <c r="AA53"/>
  <c r="AA50"/>
  <c r="AA47"/>
  <c r="AA44"/>
  <c r="AA41"/>
  <c r="AA38"/>
  <c r="AA35"/>
  <c r="AA32"/>
  <c r="AA29"/>
  <c r="AA26"/>
  <c r="AA23"/>
  <c r="AA20"/>
  <c r="AA17"/>
  <c r="AA14"/>
  <c r="AA11"/>
  <c r="AA8"/>
  <c r="Y83"/>
  <c r="Y59"/>
  <c r="Y47"/>
  <c r="Y44"/>
  <c r="T89"/>
  <c r="T86"/>
  <c r="T83"/>
  <c r="T80"/>
  <c r="T77"/>
  <c r="T74"/>
  <c r="T71"/>
  <c r="T68"/>
  <c r="T65"/>
  <c r="T62"/>
  <c r="T59"/>
  <c r="T56"/>
  <c r="T53"/>
  <c r="T50"/>
  <c r="T47"/>
  <c r="T44"/>
  <c r="T41"/>
  <c r="T38"/>
  <c r="T35"/>
  <c r="T32"/>
  <c r="T29"/>
  <c r="T26"/>
  <c r="T23"/>
  <c r="T20"/>
  <c r="T17"/>
  <c r="T14"/>
  <c r="T11"/>
  <c r="T8"/>
  <c r="N89"/>
  <c r="N86"/>
  <c r="N83"/>
  <c r="N80"/>
  <c r="N77"/>
  <c r="N74"/>
  <c r="N71"/>
  <c r="N68"/>
  <c r="N65"/>
  <c r="N62"/>
  <c r="N59"/>
  <c r="N56"/>
  <c r="N53"/>
  <c r="N50"/>
  <c r="N47"/>
  <c r="N44"/>
  <c r="N41"/>
  <c r="N38"/>
  <c r="N35"/>
  <c r="N32"/>
  <c r="N29"/>
  <c r="N26"/>
  <c r="N23"/>
  <c r="N20"/>
  <c r="N17"/>
  <c r="N14"/>
  <c r="N11"/>
  <c r="N8"/>
  <c r="H89"/>
  <c r="C89"/>
  <c r="H86"/>
  <c r="C86"/>
  <c r="H83"/>
  <c r="C83"/>
  <c r="H80"/>
  <c r="C80"/>
  <c r="H77"/>
  <c r="C77"/>
  <c r="H74"/>
  <c r="C74"/>
  <c r="H71"/>
  <c r="C71"/>
  <c r="H68"/>
  <c r="C68"/>
  <c r="H65"/>
  <c r="C65"/>
  <c r="H62"/>
  <c r="C62"/>
  <c r="H59"/>
  <c r="C59"/>
  <c r="C56"/>
  <c r="H53"/>
  <c r="C53"/>
  <c r="H50"/>
  <c r="C50"/>
  <c r="H47"/>
  <c r="C47"/>
  <c r="H44"/>
  <c r="C44"/>
  <c r="H41"/>
  <c r="C41"/>
  <c r="H38"/>
  <c r="C38"/>
  <c r="H35"/>
  <c r="C35"/>
  <c r="H32"/>
  <c r="H29"/>
  <c r="C29"/>
  <c r="H26"/>
  <c r="C26"/>
  <c r="H23"/>
  <c r="C23"/>
  <c r="H20"/>
  <c r="H17"/>
  <c r="H14"/>
  <c r="C20"/>
  <c r="C17"/>
  <c r="C14"/>
  <c r="H11"/>
  <c r="C11"/>
  <c r="H8"/>
  <c r="C8"/>
  <c r="AV92" l="1"/>
  <c r="AP92"/>
  <c r="BG22"/>
  <c r="BI22" s="1"/>
  <c r="BJ22" s="1"/>
  <c r="BK22" s="1"/>
  <c r="BG75"/>
  <c r="BI75" s="1"/>
  <c r="BJ75" s="1"/>
  <c r="BK75" s="1"/>
  <c r="BG63"/>
  <c r="BI63" s="1"/>
  <c r="BJ63" s="1"/>
  <c r="BK63" s="1"/>
  <c r="BG39"/>
  <c r="BI39" s="1"/>
  <c r="BO39" s="1"/>
  <c r="BG58"/>
  <c r="BI58" s="1"/>
  <c r="BJ58" s="1"/>
  <c r="BG70"/>
  <c r="BI70" s="1"/>
  <c r="BO70" s="1"/>
  <c r="AF56"/>
  <c r="D92"/>
  <c r="Z92"/>
  <c r="BG45"/>
  <c r="BI45" s="1"/>
  <c r="BO45" s="1"/>
  <c r="AZ47"/>
  <c r="AZ83"/>
  <c r="BG51"/>
  <c r="BI51" s="1"/>
  <c r="BO51" s="1"/>
  <c r="BG24"/>
  <c r="BI24" s="1"/>
  <c r="BJ24" s="1"/>
  <c r="I92"/>
  <c r="BG9"/>
  <c r="BI9" s="1"/>
  <c r="BJ9" s="1"/>
  <c r="BK9" s="1"/>
  <c r="BA92"/>
  <c r="BF23"/>
  <c r="BF35"/>
  <c r="BF47"/>
  <c r="BF59"/>
  <c r="BF14"/>
  <c r="BF26"/>
  <c r="BF38"/>
  <c r="BF50"/>
  <c r="BF62"/>
  <c r="BF74"/>
  <c r="BF86"/>
  <c r="BF8"/>
  <c r="AU92"/>
  <c r="AZ14"/>
  <c r="AO92"/>
  <c r="AM92"/>
  <c r="BG46"/>
  <c r="BI46" s="1"/>
  <c r="BO46" s="1"/>
  <c r="BG15"/>
  <c r="BI15" s="1"/>
  <c r="BO15" s="1"/>
  <c r="R80"/>
  <c r="R68"/>
  <c r="R17"/>
  <c r="AT35"/>
  <c r="BG27"/>
  <c r="BI27" s="1"/>
  <c r="BO27" s="1"/>
  <c r="BG12"/>
  <c r="BI12" s="1"/>
  <c r="BO12" s="1"/>
  <c r="R20"/>
  <c r="AT89"/>
  <c r="BG19"/>
  <c r="BI19" s="1"/>
  <c r="BG31"/>
  <c r="BI31" s="1"/>
  <c r="BG43"/>
  <c r="BI43" s="1"/>
  <c r="BG55"/>
  <c r="BI55" s="1"/>
  <c r="BG67"/>
  <c r="BI67" s="1"/>
  <c r="BG79"/>
  <c r="BI79" s="1"/>
  <c r="BG91"/>
  <c r="BI91" s="1"/>
  <c r="BG25"/>
  <c r="BI25" s="1"/>
  <c r="BJ25" s="1"/>
  <c r="BM25" s="1"/>
  <c r="BG37"/>
  <c r="BI37" s="1"/>
  <c r="BJ37" s="1"/>
  <c r="BG49"/>
  <c r="BI49" s="1"/>
  <c r="BJ49" s="1"/>
  <c r="AF11"/>
  <c r="AF35"/>
  <c r="AF59"/>
  <c r="AF23"/>
  <c r="AF47"/>
  <c r="AF83"/>
  <c r="BG34"/>
  <c r="BI34" s="1"/>
  <c r="BG72"/>
  <c r="BL72" s="1"/>
  <c r="BG60"/>
  <c r="BI60" s="1"/>
  <c r="BG48"/>
  <c r="BI48" s="1"/>
  <c r="BL48" s="1"/>
  <c r="BG36"/>
  <c r="BI36" s="1"/>
  <c r="BL36" s="1"/>
  <c r="BG21"/>
  <c r="BJ21" s="1"/>
  <c r="BG42"/>
  <c r="BI42" s="1"/>
  <c r="BL42" s="1"/>
  <c r="BG30"/>
  <c r="BI30" s="1"/>
  <c r="BO30" s="1"/>
  <c r="S92"/>
  <c r="Y26"/>
  <c r="Y38"/>
  <c r="Y74"/>
  <c r="Y86"/>
  <c r="BG66"/>
  <c r="BI66" s="1"/>
  <c r="BL66" s="1"/>
  <c r="BG69"/>
  <c r="BI69" s="1"/>
  <c r="BO69" s="1"/>
  <c r="M92"/>
  <c r="BG13"/>
  <c r="BI13" s="1"/>
  <c r="BO13" s="1"/>
  <c r="BG61"/>
  <c r="BI61" s="1"/>
  <c r="BJ61" s="1"/>
  <c r="BG73"/>
  <c r="BI73" s="1"/>
  <c r="BJ73" s="1"/>
  <c r="BM73" s="1"/>
  <c r="BG16"/>
  <c r="BI16" s="1"/>
  <c r="BG28"/>
  <c r="BG40"/>
  <c r="BG52"/>
  <c r="BI52" s="1"/>
  <c r="BJ52" s="1"/>
  <c r="BG64"/>
  <c r="BI64" s="1"/>
  <c r="BG76"/>
  <c r="BG10"/>
  <c r="BG78"/>
  <c r="BI78" s="1"/>
  <c r="BJ78" s="1"/>
  <c r="BK78" s="1"/>
  <c r="BG54"/>
  <c r="BI54" s="1"/>
  <c r="BO54" s="1"/>
  <c r="BG57"/>
  <c r="BJ57" s="1"/>
  <c r="BK57" s="1"/>
  <c r="BG18"/>
  <c r="BI18" s="1"/>
  <c r="C32"/>
  <c r="C92" s="1"/>
  <c r="BG33"/>
  <c r="BG90"/>
  <c r="BI90" s="1"/>
  <c r="BG88"/>
  <c r="AZ26"/>
  <c r="AZ38"/>
  <c r="AZ50"/>
  <c r="AZ74"/>
  <c r="AZ86"/>
  <c r="BF11"/>
  <c r="R56"/>
  <c r="AZ11"/>
  <c r="AZ23"/>
  <c r="AZ59"/>
  <c r="AZ71"/>
  <c r="AT56"/>
  <c r="AT80"/>
  <c r="AT41"/>
  <c r="AT65"/>
  <c r="AZ8"/>
  <c r="T92"/>
  <c r="AT11"/>
  <c r="AT23"/>
  <c r="AT59"/>
  <c r="AT71"/>
  <c r="AF32"/>
  <c r="AF44"/>
  <c r="AF68"/>
  <c r="AF80"/>
  <c r="AT44"/>
  <c r="AT38"/>
  <c r="AT62"/>
  <c r="AT50"/>
  <c r="AT74"/>
  <c r="AT86"/>
  <c r="AT8"/>
  <c r="R62"/>
  <c r="R74"/>
  <c r="R71"/>
  <c r="AF20"/>
  <c r="AF38"/>
  <c r="AF62"/>
  <c r="R83"/>
  <c r="AF41"/>
  <c r="AG92"/>
  <c r="R86"/>
  <c r="AF26"/>
  <c r="AF50"/>
  <c r="AL92"/>
  <c r="Y14"/>
  <c r="Y50"/>
  <c r="Y62"/>
  <c r="R44"/>
  <c r="R32"/>
  <c r="R35"/>
  <c r="Y56"/>
  <c r="Y17"/>
  <c r="Y29"/>
  <c r="Y41"/>
  <c r="Y65"/>
  <c r="Y77"/>
  <c r="Y89"/>
  <c r="AF74"/>
  <c r="AF86"/>
  <c r="AF17"/>
  <c r="AF29"/>
  <c r="AF53"/>
  <c r="AF65"/>
  <c r="AF77"/>
  <c r="AF89"/>
  <c r="AA71"/>
  <c r="AA92" s="1"/>
  <c r="AF8"/>
  <c r="Y8"/>
  <c r="R11"/>
  <c r="N92"/>
  <c r="R59"/>
  <c r="R38"/>
  <c r="R14"/>
  <c r="R29"/>
  <c r="R41"/>
  <c r="R53"/>
  <c r="R65"/>
  <c r="R77"/>
  <c r="R89"/>
  <c r="R26"/>
  <c r="R50"/>
  <c r="R8"/>
  <c r="G89"/>
  <c r="G83"/>
  <c r="G77"/>
  <c r="G71"/>
  <c r="G65"/>
  <c r="G59"/>
  <c r="G53"/>
  <c r="G47"/>
  <c r="G41"/>
  <c r="G35"/>
  <c r="G29"/>
  <c r="G23"/>
  <c r="G17"/>
  <c r="L8"/>
  <c r="L86"/>
  <c r="L80"/>
  <c r="L74"/>
  <c r="L68"/>
  <c r="L62"/>
  <c r="L56"/>
  <c r="L50"/>
  <c r="L44"/>
  <c r="L38"/>
  <c r="L32"/>
  <c r="L26"/>
  <c r="L20"/>
  <c r="L14"/>
  <c r="G86"/>
  <c r="G80"/>
  <c r="G74"/>
  <c r="G68"/>
  <c r="G62"/>
  <c r="G56"/>
  <c r="G50"/>
  <c r="G44"/>
  <c r="G38"/>
  <c r="G26"/>
  <c r="G20"/>
  <c r="G14"/>
  <c r="L89"/>
  <c r="L83"/>
  <c r="L77"/>
  <c r="L71"/>
  <c r="L65"/>
  <c r="L59"/>
  <c r="L53"/>
  <c r="L47"/>
  <c r="L41"/>
  <c r="L35"/>
  <c r="L29"/>
  <c r="L23"/>
  <c r="L17"/>
  <c r="L11"/>
  <c r="G8"/>
  <c r="H92"/>
  <c r="G11"/>
  <c r="B7"/>
  <c r="AN17"/>
  <c r="AN89"/>
  <c r="AN83"/>
  <c r="AN80"/>
  <c r="AN77"/>
  <c r="AN68"/>
  <c r="AN62"/>
  <c r="AN59"/>
  <c r="AN53"/>
  <c r="AN50"/>
  <c r="AN47"/>
  <c r="AN35"/>
  <c r="AN29"/>
  <c r="AN26"/>
  <c r="AN14"/>
  <c r="AN8"/>
  <c r="AN11"/>
  <c r="AN20"/>
  <c r="AN23"/>
  <c r="AN32"/>
  <c r="AN38"/>
  <c r="AN41"/>
  <c r="AN44"/>
  <c r="AN56"/>
  <c r="AN65"/>
  <c r="AN71"/>
  <c r="AN74"/>
  <c r="AN86"/>
  <c r="Y92" l="1"/>
  <c r="BP49"/>
  <c r="BL34"/>
  <c r="BO37"/>
  <c r="BK37"/>
  <c r="BN37" s="1"/>
  <c r="BL58"/>
  <c r="BK58"/>
  <c r="BL39"/>
  <c r="BO22"/>
  <c r="BL22"/>
  <c r="BJ70"/>
  <c r="BK70" s="1"/>
  <c r="BN70" s="1"/>
  <c r="BL70"/>
  <c r="BO63"/>
  <c r="BL24"/>
  <c r="BO75"/>
  <c r="BL75"/>
  <c r="BG74"/>
  <c r="BL63"/>
  <c r="BG62"/>
  <c r="BJ39"/>
  <c r="BK39" s="1"/>
  <c r="BN39" s="1"/>
  <c r="BG38"/>
  <c r="BO24"/>
  <c r="BO58"/>
  <c r="BL51"/>
  <c r="BK51"/>
  <c r="BN51" s="1"/>
  <c r="BI50"/>
  <c r="BG26"/>
  <c r="BO9"/>
  <c r="BG8"/>
  <c r="BL9"/>
  <c r="BG20"/>
  <c r="BL12"/>
  <c r="BO36"/>
  <c r="BG23"/>
  <c r="BI76"/>
  <c r="BI74" s="1"/>
  <c r="BL37"/>
  <c r="BL35" s="1"/>
  <c r="BL46"/>
  <c r="BP25"/>
  <c r="BJ34"/>
  <c r="BK34" s="1"/>
  <c r="BN34" s="1"/>
  <c r="BK25"/>
  <c r="BL25"/>
  <c r="BG35"/>
  <c r="BL15"/>
  <c r="BI14"/>
  <c r="BG14"/>
  <c r="BJ27"/>
  <c r="BK27" s="1"/>
  <c r="BQ27" s="1"/>
  <c r="BL27"/>
  <c r="BJ54"/>
  <c r="BK54" s="1"/>
  <c r="BO72"/>
  <c r="BJ12"/>
  <c r="BK12" s="1"/>
  <c r="BN12" s="1"/>
  <c r="BJ72"/>
  <c r="BK72" s="1"/>
  <c r="BN9"/>
  <c r="BQ9"/>
  <c r="BJ45"/>
  <c r="BG44"/>
  <c r="BI23"/>
  <c r="BJ46"/>
  <c r="BK46" s="1"/>
  <c r="BG50"/>
  <c r="BL30"/>
  <c r="BJ15"/>
  <c r="BK15" s="1"/>
  <c r="BQ15" s="1"/>
  <c r="BK42"/>
  <c r="BN42" s="1"/>
  <c r="BP9"/>
  <c r="BM9"/>
  <c r="BL73"/>
  <c r="BL71" s="1"/>
  <c r="BK73"/>
  <c r="BN73" s="1"/>
  <c r="BO25"/>
  <c r="BO64"/>
  <c r="BO48"/>
  <c r="BI35"/>
  <c r="BG29"/>
  <c r="BJ36"/>
  <c r="BK36" s="1"/>
  <c r="BO73"/>
  <c r="BP73"/>
  <c r="BG71"/>
  <c r="BG68"/>
  <c r="BO42"/>
  <c r="BG41"/>
  <c r="BG53"/>
  <c r="BJ30"/>
  <c r="BK30" s="1"/>
  <c r="BL45"/>
  <c r="BO78"/>
  <c r="BM48"/>
  <c r="BL69"/>
  <c r="BG77"/>
  <c r="BG47"/>
  <c r="BI71"/>
  <c r="BG11"/>
  <c r="BG59"/>
  <c r="BI10"/>
  <c r="BO10" s="1"/>
  <c r="BJ66"/>
  <c r="BK66" s="1"/>
  <c r="BQ66" s="1"/>
  <c r="BL57"/>
  <c r="BI44"/>
  <c r="BL54"/>
  <c r="BO66"/>
  <c r="BJ69"/>
  <c r="BM69" s="1"/>
  <c r="BO57"/>
  <c r="BI56"/>
  <c r="BG65"/>
  <c r="BI68"/>
  <c r="BG56"/>
  <c r="BO11"/>
  <c r="BI28"/>
  <c r="BI26" s="1"/>
  <c r="BI40"/>
  <c r="BI38" s="1"/>
  <c r="BL18"/>
  <c r="BG17"/>
  <c r="BL78"/>
  <c r="BO18"/>
  <c r="BO68"/>
  <c r="BG89"/>
  <c r="BL13"/>
  <c r="BJ13"/>
  <c r="BP13" s="1"/>
  <c r="BI11"/>
  <c r="BN57"/>
  <c r="BQ57"/>
  <c r="BP78"/>
  <c r="BM78"/>
  <c r="BN63"/>
  <c r="BQ63"/>
  <c r="BM18"/>
  <c r="BP18"/>
  <c r="BM24"/>
  <c r="BM23" s="1"/>
  <c r="BP24"/>
  <c r="BN75"/>
  <c r="BQ75"/>
  <c r="BL60"/>
  <c r="BJ60"/>
  <c r="BO60"/>
  <c r="BQ78"/>
  <c r="BN78"/>
  <c r="BM63"/>
  <c r="BP63"/>
  <c r="BM75"/>
  <c r="BP75"/>
  <c r="BL21"/>
  <c r="BJ20"/>
  <c r="BO21"/>
  <c r="BJ90"/>
  <c r="BK90" s="1"/>
  <c r="BO90"/>
  <c r="BL90"/>
  <c r="BM57"/>
  <c r="BP57"/>
  <c r="BJ23"/>
  <c r="BO44"/>
  <c r="BI20"/>
  <c r="BK18"/>
  <c r="BK24"/>
  <c r="G32"/>
  <c r="G92" s="1"/>
  <c r="BG32"/>
  <c r="BI33"/>
  <c r="BJ79"/>
  <c r="BK79" s="1"/>
  <c r="BL79"/>
  <c r="BI77"/>
  <c r="BO79"/>
  <c r="BJ43"/>
  <c r="BK43" s="1"/>
  <c r="BI41"/>
  <c r="BL43"/>
  <c r="BL41" s="1"/>
  <c r="BO43"/>
  <c r="BO52"/>
  <c r="BO50" s="1"/>
  <c r="BL52"/>
  <c r="BK52"/>
  <c r="BJ91"/>
  <c r="BK91" s="1"/>
  <c r="BO91"/>
  <c r="BI89"/>
  <c r="BL91"/>
  <c r="BJ31"/>
  <c r="BI29"/>
  <c r="BO31"/>
  <c r="BO29" s="1"/>
  <c r="BL31"/>
  <c r="BO16"/>
  <c r="BO14" s="1"/>
  <c r="BL16"/>
  <c r="BJ16"/>
  <c r="BK16" s="1"/>
  <c r="BJ19"/>
  <c r="BK19" s="1"/>
  <c r="BI17"/>
  <c r="BL19"/>
  <c r="BO19"/>
  <c r="BJ67"/>
  <c r="BK67" s="1"/>
  <c r="BL67"/>
  <c r="BL65" s="1"/>
  <c r="BO67"/>
  <c r="BI65"/>
  <c r="BJ55"/>
  <c r="BK55" s="1"/>
  <c r="BI53"/>
  <c r="BO55"/>
  <c r="BO53" s="1"/>
  <c r="BL55"/>
  <c r="BI88"/>
  <c r="BN22"/>
  <c r="BQ22"/>
  <c r="BP22"/>
  <c r="BM22"/>
  <c r="BG87"/>
  <c r="BI87" s="1"/>
  <c r="AZ92"/>
  <c r="AT92"/>
  <c r="R92"/>
  <c r="L92"/>
  <c r="AN92"/>
  <c r="BN54" l="1"/>
  <c r="BQ46"/>
  <c r="BN58"/>
  <c r="BN56" s="1"/>
  <c r="BO71"/>
  <c r="BL56"/>
  <c r="BO62"/>
  <c r="BO34"/>
  <c r="BM49"/>
  <c r="BM47" s="1"/>
  <c r="BI59"/>
  <c r="BO35"/>
  <c r="BO61"/>
  <c r="BO59" s="1"/>
  <c r="BK61"/>
  <c r="BN61" s="1"/>
  <c r="BL61"/>
  <c r="BL59" s="1"/>
  <c r="BQ25"/>
  <c r="BO49"/>
  <c r="BO47" s="1"/>
  <c r="BK49"/>
  <c r="BI47"/>
  <c r="BL49"/>
  <c r="BL47" s="1"/>
  <c r="BL20"/>
  <c r="BO20"/>
  <c r="BN46"/>
  <c r="BO76"/>
  <c r="BO74" s="1"/>
  <c r="BP70"/>
  <c r="BM70"/>
  <c r="BM68" s="1"/>
  <c r="BQ70"/>
  <c r="BQ58"/>
  <c r="BQ56" s="1"/>
  <c r="BN25"/>
  <c r="BJ56"/>
  <c r="BJ76"/>
  <c r="BJ74" s="1"/>
  <c r="BO56"/>
  <c r="BL68"/>
  <c r="BQ39"/>
  <c r="BP39"/>
  <c r="BL23"/>
  <c r="BL50"/>
  <c r="BM39"/>
  <c r="BO23"/>
  <c r="BP58"/>
  <c r="BP56" s="1"/>
  <c r="BK56"/>
  <c r="BJ44"/>
  <c r="BM58"/>
  <c r="BM56" s="1"/>
  <c r="BQ73"/>
  <c r="BM51"/>
  <c r="BQ51"/>
  <c r="BP51"/>
  <c r="BN27"/>
  <c r="BM45"/>
  <c r="BM12"/>
  <c r="BK45"/>
  <c r="BN45" s="1"/>
  <c r="BO8"/>
  <c r="BP45"/>
  <c r="BM42"/>
  <c r="BQ12"/>
  <c r="BP12"/>
  <c r="BP11" s="1"/>
  <c r="BL11"/>
  <c r="BP27"/>
  <c r="BM27"/>
  <c r="BP37"/>
  <c r="BM34"/>
  <c r="BK13"/>
  <c r="BQ34"/>
  <c r="BL40"/>
  <c r="BL38" s="1"/>
  <c r="BL44"/>
  <c r="BJ40"/>
  <c r="BM40" s="1"/>
  <c r="BL76"/>
  <c r="BL74" s="1"/>
  <c r="BP46"/>
  <c r="BP34"/>
  <c r="BL64"/>
  <c r="BL62" s="1"/>
  <c r="BO40"/>
  <c r="BO38" s="1"/>
  <c r="BM46"/>
  <c r="BJ11"/>
  <c r="BQ37"/>
  <c r="BP23"/>
  <c r="BM37"/>
  <c r="BL14"/>
  <c r="BN66"/>
  <c r="BM72"/>
  <c r="BM71" s="1"/>
  <c r="BP36"/>
  <c r="BQ42"/>
  <c r="BQ54"/>
  <c r="BO77"/>
  <c r="BN15"/>
  <c r="BN72"/>
  <c r="BQ72"/>
  <c r="BK71"/>
  <c r="BJ71"/>
  <c r="BJ68"/>
  <c r="BL29"/>
  <c r="BP54"/>
  <c r="BL17"/>
  <c r="BM30"/>
  <c r="BP69"/>
  <c r="BP72"/>
  <c r="BP71" s="1"/>
  <c r="BM54"/>
  <c r="BM15"/>
  <c r="BJ64"/>
  <c r="BJ62" s="1"/>
  <c r="BP30"/>
  <c r="BI62"/>
  <c r="BO28"/>
  <c r="BO26" s="1"/>
  <c r="BK69"/>
  <c r="BK68" s="1"/>
  <c r="BP42"/>
  <c r="BP15"/>
  <c r="BJ35"/>
  <c r="BM36"/>
  <c r="BM66"/>
  <c r="BL77"/>
  <c r="BP61"/>
  <c r="BM13"/>
  <c r="BJ10"/>
  <c r="BK10" s="1"/>
  <c r="BO65"/>
  <c r="BK48"/>
  <c r="BP48"/>
  <c r="BP47" s="1"/>
  <c r="BO41"/>
  <c r="BJ47"/>
  <c r="BJ28"/>
  <c r="BK28" s="1"/>
  <c r="BL10"/>
  <c r="BL8" s="1"/>
  <c r="BI8"/>
  <c r="BL53"/>
  <c r="BK21"/>
  <c r="BK20" s="1"/>
  <c r="BP66"/>
  <c r="BL28"/>
  <c r="BL26" s="1"/>
  <c r="BM61"/>
  <c r="BO17"/>
  <c r="BL89"/>
  <c r="BN24"/>
  <c r="BQ24"/>
  <c r="BQ36"/>
  <c r="BN36"/>
  <c r="BK35"/>
  <c r="BP60"/>
  <c r="BM60"/>
  <c r="BN18"/>
  <c r="BQ18"/>
  <c r="BN30"/>
  <c r="BQ30"/>
  <c r="BP90"/>
  <c r="BM90"/>
  <c r="BP21"/>
  <c r="BP20" s="1"/>
  <c r="BM21"/>
  <c r="BM20" s="1"/>
  <c r="BK23"/>
  <c r="BJ59"/>
  <c r="BO87"/>
  <c r="BL87"/>
  <c r="BK87"/>
  <c r="BQ90"/>
  <c r="BN90"/>
  <c r="BG86"/>
  <c r="BO89"/>
  <c r="BK60"/>
  <c r="BO33"/>
  <c r="BJ33"/>
  <c r="BK33" s="1"/>
  <c r="BL33"/>
  <c r="BL32" s="1"/>
  <c r="BI32"/>
  <c r="BQ16"/>
  <c r="BQ14" s="1"/>
  <c r="BN16"/>
  <c r="BK14"/>
  <c r="BO88"/>
  <c r="BL88"/>
  <c r="BI86"/>
  <c r="BK89"/>
  <c r="BQ91"/>
  <c r="BN91"/>
  <c r="BK53"/>
  <c r="BQ55"/>
  <c r="BN55"/>
  <c r="BM31"/>
  <c r="BP31"/>
  <c r="BJ29"/>
  <c r="BN52"/>
  <c r="BQ52"/>
  <c r="BK50"/>
  <c r="BQ67"/>
  <c r="BQ65" s="1"/>
  <c r="BN67"/>
  <c r="BK65"/>
  <c r="BP67"/>
  <c r="BM67"/>
  <c r="BJ65"/>
  <c r="BN19"/>
  <c r="BQ19"/>
  <c r="BK17"/>
  <c r="BP19"/>
  <c r="BP17" s="1"/>
  <c r="BM19"/>
  <c r="BM17" s="1"/>
  <c r="BJ17"/>
  <c r="BJ77"/>
  <c r="BP79"/>
  <c r="BP77" s="1"/>
  <c r="BM79"/>
  <c r="BM77" s="1"/>
  <c r="BJ14"/>
  <c r="BM16"/>
  <c r="BP16"/>
  <c r="BM91"/>
  <c r="BP91"/>
  <c r="BJ89"/>
  <c r="BN79"/>
  <c r="BK77"/>
  <c r="BQ79"/>
  <c r="BQ77" s="1"/>
  <c r="BM55"/>
  <c r="BP55"/>
  <c r="BJ53"/>
  <c r="BM52"/>
  <c r="BP52"/>
  <c r="BJ50"/>
  <c r="BQ43"/>
  <c r="BN43"/>
  <c r="BK41"/>
  <c r="BP43"/>
  <c r="BM43"/>
  <c r="BJ41"/>
  <c r="BK31"/>
  <c r="BN77" l="1"/>
  <c r="BN53"/>
  <c r="BN71"/>
  <c r="BN35"/>
  <c r="BN50"/>
  <c r="BN41"/>
  <c r="BQ13"/>
  <c r="BQ11" s="1"/>
  <c r="BN49"/>
  <c r="BQ61"/>
  <c r="BP50"/>
  <c r="BO32"/>
  <c r="BN10"/>
  <c r="BQ23"/>
  <c r="BK47"/>
  <c r="BQ49"/>
  <c r="BN23"/>
  <c r="BP76"/>
  <c r="BP74" s="1"/>
  <c r="BN44"/>
  <c r="BK76"/>
  <c r="BM76"/>
  <c r="BM74" s="1"/>
  <c r="BP68"/>
  <c r="BP35"/>
  <c r="BQ71"/>
  <c r="BK11"/>
  <c r="BJ38"/>
  <c r="BM44"/>
  <c r="BK8"/>
  <c r="BM38"/>
  <c r="BQ50"/>
  <c r="BM11"/>
  <c r="BP44"/>
  <c r="BM41"/>
  <c r="BM50"/>
  <c r="BQ45"/>
  <c r="BQ44" s="1"/>
  <c r="BM53"/>
  <c r="BN14"/>
  <c r="BK44"/>
  <c r="BQ48"/>
  <c r="BN65"/>
  <c r="BP53"/>
  <c r="BN21"/>
  <c r="BM35"/>
  <c r="BN13"/>
  <c r="BM64"/>
  <c r="BM62" s="1"/>
  <c r="BP40"/>
  <c r="BP38" s="1"/>
  <c r="BK40"/>
  <c r="BJ26"/>
  <c r="BQ35"/>
  <c r="BP64"/>
  <c r="BP62" s="1"/>
  <c r="BK64"/>
  <c r="BQ64" s="1"/>
  <c r="BQ62" s="1"/>
  <c r="BM59"/>
  <c r="BJ8"/>
  <c r="BP10"/>
  <c r="BP8" s="1"/>
  <c r="BQ10"/>
  <c r="BQ8" s="1"/>
  <c r="BM14"/>
  <c r="BP14"/>
  <c r="BQ41"/>
  <c r="BQ53"/>
  <c r="BP41"/>
  <c r="BM29"/>
  <c r="BP59"/>
  <c r="BP29"/>
  <c r="BN69"/>
  <c r="BQ69"/>
  <c r="BQ68" s="1"/>
  <c r="BM65"/>
  <c r="BM10"/>
  <c r="BM8" s="1"/>
  <c r="BO86"/>
  <c r="BP65"/>
  <c r="BN48"/>
  <c r="BN28"/>
  <c r="BK26"/>
  <c r="BM28"/>
  <c r="BM26" s="1"/>
  <c r="BP28"/>
  <c r="BP26" s="1"/>
  <c r="BQ21"/>
  <c r="BQ20" s="1"/>
  <c r="BQ28"/>
  <c r="BQ26" s="1"/>
  <c r="BQ60"/>
  <c r="BN60"/>
  <c r="BK59"/>
  <c r="BN87"/>
  <c r="BQ87"/>
  <c r="BM87"/>
  <c r="BP87"/>
  <c r="BQ89"/>
  <c r="BM89"/>
  <c r="BN17"/>
  <c r="BN89"/>
  <c r="BL86"/>
  <c r="BP89"/>
  <c r="BQ17"/>
  <c r="BN33"/>
  <c r="BQ33"/>
  <c r="BQ32" s="1"/>
  <c r="BK32"/>
  <c r="BP33"/>
  <c r="BP32" s="1"/>
  <c r="BM33"/>
  <c r="BM32" s="1"/>
  <c r="BJ32"/>
  <c r="BM88"/>
  <c r="BP88"/>
  <c r="BJ86"/>
  <c r="BK88"/>
  <c r="BK29"/>
  <c r="BQ29" s="1"/>
  <c r="BQ31"/>
  <c r="BN31"/>
  <c r="BG85"/>
  <c r="AF71"/>
  <c r="AF92" s="1"/>
  <c r="BQ47" l="1"/>
  <c r="BQ59"/>
  <c r="BN26"/>
  <c r="BN40"/>
  <c r="BQ76"/>
  <c r="BQ74" s="1"/>
  <c r="BN68"/>
  <c r="BN11"/>
  <c r="BN8"/>
  <c r="BN59"/>
  <c r="BN47"/>
  <c r="BN20"/>
  <c r="BN29"/>
  <c r="BN32"/>
  <c r="BK74"/>
  <c r="BN76"/>
  <c r="BN64"/>
  <c r="BK38"/>
  <c r="BQ40"/>
  <c r="BQ38" s="1"/>
  <c r="BK62"/>
  <c r="BP86"/>
  <c r="BM86"/>
  <c r="BK86"/>
  <c r="BQ88"/>
  <c r="BQ86" s="1"/>
  <c r="BN88"/>
  <c r="BI85"/>
  <c r="BG84"/>
  <c r="BI84" s="1"/>
  <c r="BN74" l="1"/>
  <c r="BN38"/>
  <c r="BN86"/>
  <c r="BN62"/>
  <c r="BL84"/>
  <c r="BJ84"/>
  <c r="BK84" s="1"/>
  <c r="BO84"/>
  <c r="BG83"/>
  <c r="BO85"/>
  <c r="BL85"/>
  <c r="BJ85"/>
  <c r="BK85" s="1"/>
  <c r="BI83"/>
  <c r="BG82"/>
  <c r="BO83" l="1"/>
  <c r="BL83"/>
  <c r="BQ84"/>
  <c r="BN84"/>
  <c r="BP84"/>
  <c r="BM84"/>
  <c r="BI82"/>
  <c r="BK83"/>
  <c r="BQ85"/>
  <c r="BN85"/>
  <c r="BJ83"/>
  <c r="BM85"/>
  <c r="BP85"/>
  <c r="BG81"/>
  <c r="BF80"/>
  <c r="BM83" l="1"/>
  <c r="BQ83"/>
  <c r="BL81"/>
  <c r="BJ81"/>
  <c r="BK81" s="1"/>
  <c r="BO81"/>
  <c r="BP83"/>
  <c r="BN83"/>
  <c r="BG80"/>
  <c r="BG92" s="1"/>
  <c r="BL82"/>
  <c r="BI80"/>
  <c r="BI92" s="1"/>
  <c r="BJ82"/>
  <c r="BK82" s="1"/>
  <c r="BO82"/>
  <c r="BF92"/>
  <c r="BL80" l="1"/>
  <c r="BL92" s="1"/>
  <c r="BO80"/>
  <c r="BO92" s="1"/>
  <c r="BN81"/>
  <c r="BQ81"/>
  <c r="BM81"/>
  <c r="BP81"/>
  <c r="BN82"/>
  <c r="BK80"/>
  <c r="BK92" s="1"/>
  <c r="BQ82"/>
  <c r="BP82"/>
  <c r="BJ80"/>
  <c r="BJ92" s="1"/>
  <c r="BK93" s="1"/>
  <c r="BM82"/>
  <c r="BP80" l="1"/>
  <c r="BP92" s="1"/>
  <c r="BN80"/>
  <c r="BN92" s="1"/>
  <c r="BM80"/>
  <c r="BM92" s="1"/>
  <c r="BQ80"/>
  <c r="BQ92" s="1"/>
  <c r="BQ93"/>
  <c r="BN93"/>
  <c r="BK94"/>
  <c r="BS93" l="1"/>
  <c r="BS95"/>
  <c r="BN94"/>
  <c r="BS96" s="1"/>
  <c r="BQ94"/>
  <c r="BS97" s="1"/>
  <c r="BR81" l="1"/>
  <c r="BR72"/>
  <c r="BR60"/>
  <c r="BR48"/>
  <c r="BR42"/>
  <c r="BR30"/>
  <c r="BR21"/>
  <c r="BR78"/>
  <c r="BR66"/>
  <c r="BR51"/>
  <c r="BR45"/>
  <c r="BR36"/>
  <c r="BR24"/>
  <c r="BR18"/>
  <c r="BR93"/>
  <c r="BS78"/>
  <c r="BT78" s="1"/>
  <c r="BS66"/>
  <c r="BS51"/>
  <c r="BT51" s="1"/>
  <c r="BS45"/>
  <c r="BS36"/>
  <c r="BS24"/>
  <c r="BS18"/>
  <c r="BT18" s="1"/>
  <c r="BS81"/>
  <c r="BS72"/>
  <c r="BT72" s="1"/>
  <c r="BS60"/>
  <c r="BS48"/>
  <c r="BS42"/>
  <c r="BS30"/>
  <c r="BT30" s="1"/>
  <c r="BS21"/>
  <c r="BT21" s="1"/>
  <c r="BT36"/>
  <c r="BT48"/>
  <c r="BT45"/>
  <c r="BT81"/>
  <c r="BT42"/>
  <c r="BT93"/>
  <c r="BR85"/>
  <c r="BR54"/>
  <c r="BR40"/>
  <c r="BR13"/>
  <c r="BR67"/>
  <c r="BR76"/>
  <c r="BR52"/>
  <c r="BR28"/>
  <c r="BR88"/>
  <c r="BR58"/>
  <c r="BR46"/>
  <c r="BR22"/>
  <c r="BR49"/>
  <c r="BR25"/>
  <c r="BS52"/>
  <c r="BT52" s="1"/>
  <c r="BS25"/>
  <c r="BT25" s="1"/>
  <c r="BS73"/>
  <c r="BS40"/>
  <c r="BT40" s="1"/>
  <c r="BS10"/>
  <c r="BT10" s="1"/>
  <c r="BS54"/>
  <c r="BT54" s="1"/>
  <c r="BS37"/>
  <c r="BT37" s="1"/>
  <c r="BS31"/>
  <c r="BT31" s="1"/>
  <c r="BR64"/>
  <c r="BR37"/>
  <c r="BR16"/>
  <c r="BR43"/>
  <c r="BR10"/>
  <c r="BS70"/>
  <c r="BT70" s="1"/>
  <c r="BS63"/>
  <c r="BT63" s="1"/>
  <c r="BS75"/>
  <c r="BT75" s="1"/>
  <c r="BS22"/>
  <c r="BT22" s="1"/>
  <c r="BT73"/>
  <c r="BS12"/>
  <c r="BT12" s="1"/>
  <c r="BS57"/>
  <c r="BT57" s="1"/>
  <c r="BS34"/>
  <c r="BT34" s="1"/>
  <c r="BS39"/>
  <c r="BT39" s="1"/>
  <c r="BS9"/>
  <c r="BT9" s="1"/>
  <c r="BS55"/>
  <c r="BT55" s="1"/>
  <c r="BS67"/>
  <c r="BT67" s="1"/>
  <c r="BS90"/>
  <c r="BT90" s="1"/>
  <c r="BS58"/>
  <c r="BT58" s="1"/>
  <c r="BS43"/>
  <c r="BT43" s="1"/>
  <c r="BS16"/>
  <c r="BT16" s="1"/>
  <c r="BS91"/>
  <c r="BT91" s="1"/>
  <c r="BS27"/>
  <c r="BT27" s="1"/>
  <c r="BS61"/>
  <c r="BT61" s="1"/>
  <c r="BS79"/>
  <c r="BT79" s="1"/>
  <c r="BS46"/>
  <c r="BT46" s="1"/>
  <c r="BS19"/>
  <c r="BT19" s="1"/>
  <c r="BS15"/>
  <c r="BT15" s="1"/>
  <c r="BT66"/>
  <c r="BT24"/>
  <c r="BS49"/>
  <c r="BT49" s="1"/>
  <c r="BS69"/>
  <c r="BT69" s="1"/>
  <c r="BT60"/>
  <c r="BS33"/>
  <c r="BT33" s="1"/>
  <c r="BS28"/>
  <c r="BT28" s="1"/>
  <c r="BS13"/>
  <c r="BT13" s="1"/>
  <c r="BS87"/>
  <c r="BT87" s="1"/>
  <c r="BS64"/>
  <c r="BT64" s="1"/>
  <c r="BS76"/>
  <c r="BT76" s="1"/>
  <c r="BS88"/>
  <c r="BT88" s="1"/>
  <c r="BS85"/>
  <c r="BT85" s="1"/>
  <c r="BS84"/>
  <c r="BT84" s="1"/>
  <c r="BS82"/>
  <c r="BT82" s="1"/>
  <c r="BR87"/>
  <c r="BR69"/>
  <c r="BR27"/>
  <c r="BR31"/>
  <c r="BR61"/>
  <c r="BR39"/>
  <c r="BR34"/>
  <c r="BR75"/>
  <c r="BR82"/>
  <c r="BR91"/>
  <c r="BR9"/>
  <c r="BR63"/>
  <c r="BR90"/>
  <c r="BR57"/>
  <c r="BR84"/>
  <c r="BR33"/>
  <c r="BR55"/>
  <c r="BR70"/>
  <c r="BR15"/>
  <c r="BR12"/>
  <c r="BR79"/>
  <c r="BR73"/>
  <c r="BR19"/>
  <c r="BR47" l="1"/>
  <c r="BR14"/>
  <c r="BS35"/>
  <c r="BS38"/>
  <c r="BS53"/>
  <c r="BS56"/>
  <c r="BR26"/>
  <c r="BR89"/>
  <c r="BT35"/>
  <c r="BT59"/>
  <c r="BT41"/>
  <c r="BR35"/>
  <c r="BT29"/>
  <c r="BT17"/>
  <c r="BS26"/>
  <c r="BT77"/>
  <c r="BT47"/>
  <c r="BS17"/>
  <c r="BR29"/>
  <c r="BR86"/>
  <c r="BS29"/>
  <c r="BR53"/>
  <c r="BS41"/>
  <c r="BR68"/>
  <c r="BS14"/>
  <c r="BS50"/>
  <c r="BS77"/>
  <c r="BT86"/>
  <c r="BR77"/>
  <c r="BR65"/>
  <c r="BS62"/>
  <c r="BR71"/>
  <c r="BT83"/>
  <c r="BR62"/>
  <c r="BR20"/>
  <c r="BR23"/>
  <c r="BR74"/>
  <c r="BT74"/>
  <c r="BT44"/>
  <c r="BR83"/>
  <c r="BS68"/>
  <c r="BT53"/>
  <c r="BR56"/>
  <c r="BT62"/>
  <c r="BS65"/>
  <c r="BR38"/>
  <c r="BS44"/>
  <c r="BR50"/>
  <c r="BT65"/>
  <c r="BT56"/>
  <c r="BS89"/>
  <c r="BT38"/>
  <c r="BR32"/>
  <c r="BR44"/>
  <c r="BR80"/>
  <c r="BR17"/>
  <c r="BR59"/>
  <c r="BT80"/>
  <c r="BR41"/>
  <c r="BR11"/>
  <c r="BS80"/>
  <c r="BR8"/>
  <c r="BT89"/>
  <c r="BS59"/>
  <c r="BT11"/>
  <c r="BT71"/>
  <c r="BT20"/>
  <c r="BS83"/>
  <c r="BT26"/>
  <c r="BT8"/>
  <c r="BS32"/>
  <c r="BT50"/>
  <c r="BT23"/>
  <c r="BS11" l="1"/>
  <c r="BS86"/>
  <c r="BS23"/>
  <c r="BT68"/>
  <c r="BS47"/>
  <c r="BS8"/>
  <c r="BT32"/>
  <c r="BS71"/>
  <c r="BS74"/>
  <c r="BS20"/>
  <c r="BT14"/>
  <c r="BR92"/>
  <c r="BR94" s="1"/>
  <c r="BT92" l="1"/>
  <c r="BT94" s="1"/>
  <c r="BS92"/>
  <c r="BS94" s="1"/>
</calcChain>
</file>

<file path=xl/sharedStrings.xml><?xml version="1.0" encoding="utf-8"?>
<sst xmlns="http://schemas.openxmlformats.org/spreadsheetml/2006/main" count="930" uniqueCount="100">
  <si>
    <t>№№  п/п</t>
  </si>
  <si>
    <t>Количество месяцев, за которые производится оплата</t>
  </si>
  <si>
    <t xml:space="preserve">БЕЛОВСКИЙ РАЙОН </t>
  </si>
  <si>
    <t>пед. работники</t>
  </si>
  <si>
    <t>БОЛЬШЕСОЛДАТСКИЙ  РАЙОН</t>
  </si>
  <si>
    <t>ГЛУШКОВСКИЙ  РАЙОН</t>
  </si>
  <si>
    <t>ГОРШЕЧЕНСКИЙ   РАЙОН</t>
  </si>
  <si>
    <t>ДМИТРИЕВСКИЙ   РАЙОН</t>
  </si>
  <si>
    <t>ЖЕЛЕЗНОГОРСКИЙ   РАЙОН</t>
  </si>
  <si>
    <t>ЗОЛОТУХИНСКИЙ   РАЙОН</t>
  </si>
  <si>
    <t>КАСТОРЕНСКИЙ   РАЙОН</t>
  </si>
  <si>
    <t>КОНЫШЕВСКИЙ  РАЙОН</t>
  </si>
  <si>
    <t>КОРЕНЕВСКИЙ  РАЙОН</t>
  </si>
  <si>
    <t>КУРСКИЙ  РАЙОН</t>
  </si>
  <si>
    <t>КУРЧАТОВСКИЙ  РАЙОН</t>
  </si>
  <si>
    <t>ЛЬГОВСКИЙ  РАЙОН</t>
  </si>
  <si>
    <t>МАНТУРОВСКИЙ  РАЙОН</t>
  </si>
  <si>
    <t>МЕДВЕНСКИЙ  РАЙОН</t>
  </si>
  <si>
    <t>ОБОЯНСКИЙ  РАЙОН</t>
  </si>
  <si>
    <t>ОКТЯБРЬСКИЙ   РАЙОН</t>
  </si>
  <si>
    <t>ПОНЫРОВСКИЙ   РАЙОН</t>
  </si>
  <si>
    <t>ПРИСТЕНСКИЙ   РАЙОН</t>
  </si>
  <si>
    <t>РЫЛЬСКИЙ РАЙОН</t>
  </si>
  <si>
    <t>СОВЕТСКИЙ РАЙОН</t>
  </si>
  <si>
    <t>СОЛНЦЕВСКИЙ РАЙОН</t>
  </si>
  <si>
    <t>СУДЖАНСКИЙ РАЙОН</t>
  </si>
  <si>
    <t>ТИМСКИЙ РАЙОН</t>
  </si>
  <si>
    <t>ФАТЕЖСКИЙ РАЙОН</t>
  </si>
  <si>
    <t>ХОМУТОВСКИЙ РАЙОН</t>
  </si>
  <si>
    <t>ЧЕРЕМИСИНОВСКИЙ РАЙОН</t>
  </si>
  <si>
    <t>ЩИГРОВСКИЙ РАЙОН</t>
  </si>
  <si>
    <t>Наименование  муниципального образования</t>
  </si>
  <si>
    <t>Субвенция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 отопления и освещения работникам муниципальных образовательных организаций</t>
  </si>
  <si>
    <t>х</t>
  </si>
  <si>
    <t>Нераспределенный резерв</t>
  </si>
  <si>
    <t>ИТОГО</t>
  </si>
  <si>
    <t>ВСЕГО</t>
  </si>
  <si>
    <t>Твердое топливо - уголь</t>
  </si>
  <si>
    <t>Твердое топливо - дрова</t>
  </si>
  <si>
    <t>Нераспределенный резерв (5%), рублей</t>
  </si>
  <si>
    <t>медиц. и библиот. работники</t>
  </si>
  <si>
    <t>Электрическое отопление  (медицинские и библиотечные работники)</t>
  </si>
  <si>
    <t>Сумма субвенции муниципальным образованиями (95%) на 2022 год, рублей</t>
  </si>
  <si>
    <t>Сумма субвенции муниципальным образованиями (95%) на 2023 год, рублей</t>
  </si>
  <si>
    <t>Сумма субвенции на 2022 год с учетом коэффициента, рублей</t>
  </si>
  <si>
    <t>Сумма субвенции на 2023 год с учетом коэффициента, рублей</t>
  </si>
  <si>
    <t xml:space="preserve">1,018 - коэффициент, учитывающий размер средств на оплату услуг кредитных организаций и организаций федеральной почтовой связи - 1,5% и налог на добавленную стоимость на услуги федеральной почтовой связи - 20% </t>
  </si>
  <si>
    <t>Коэффициент на 2022 год</t>
  </si>
  <si>
    <t>Коэффициент на 2023 год</t>
  </si>
  <si>
    <t>x</t>
  </si>
  <si>
    <t>Численность педагогических работников муниципальных образовательных организаций i-го муниципального образования и проживающих с ними членов их семей, членов семей умерших педагогических работников муниципальных образовательных организаций i-го муниципального образования, педагогических работников - пенсионеров,  человек</t>
  </si>
  <si>
    <t xml:space="preserve">Единая норма отпуска твердого топлива, утвержденная органом исполнительной государственной власти Курской области - уголь, тонны </t>
  </si>
  <si>
    <t>Стоимость единицы твердого топлива с учетом транспортных услуг по доставке в  i-м муниципальном образовании, рублей</t>
  </si>
  <si>
    <t>Численность медицинских и библиотечных работников муниципальных образовательных организаций i-го муниципального образования и проживающих с ними членов их семей, членов семей умерших медицинских работников муниципальных образовательных организаций i-го муниципального образования, медицинских работников - пенсионеров, человек</t>
  </si>
  <si>
    <t>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поставку твердого топлива - угля при наличии печного отопления, рублей</t>
  </si>
  <si>
    <t>Единая норма отпуска твердого топлива, утвержденная органом исполнительной государственной власти Курской области - дрова,  куб.м.</t>
  </si>
  <si>
    <t>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поставку твердого топлива - дров при наличии печного отопления, рублей</t>
  </si>
  <si>
    <t>Электроэнергия</t>
  </si>
  <si>
    <t>Численность медицинских и библиотечных работников муниципальных образовательных организаций i-го муниципального образования и проживающих с ними членов их семей, членов семей умерших медицинских работников муниципальных образовательных организаций i-го муниципального образования, медицинских работников-пенсионеров,
 человек</t>
  </si>
  <si>
    <t xml:space="preserve"> Количество киловатт-часов электроэнергии, потребленное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в предыдущем финансовом году, квт.час.</t>
  </si>
  <si>
    <t>Норматив потребления  коммунальной услуги по электроснабжению помещений, утвержденный органом исполнительной государственной власти Курской области, квт.час.</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</si>
  <si>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электроэнергии, рублей                                                                                                                                                                                                                                   </t>
  </si>
  <si>
    <t>Центральное отопление</t>
  </si>
  <si>
    <t xml:space="preserve">Количество тепловой энергии, потребленное за отопительный сезон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в предыдущем финансовом году
</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</si>
  <si>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центрального отопления, рублей   </t>
  </si>
  <si>
    <t>Размер социальной нормы площади жилья, установленный в соответствии с постановлением Администрации Курской области от 08.02.2006 №8 "Об областном стандарте нормативной площади жилого помещения и социальной норме площади жилья", кв.м.</t>
  </si>
  <si>
    <t xml:space="preserve">Норматив потребления коммунальной услуги по отоплению, утвержденный уполномоченным органом в установленном законодательством Российской Федерации порядке
</t>
  </si>
  <si>
    <t>Газовое отопление</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</si>
  <si>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газового отопления, рублей   </t>
  </si>
  <si>
    <t xml:space="preserve">Количество кубометров природного газа, потребленное за отопительный сезон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в предыдущем финансовом году, куб.м </t>
  </si>
  <si>
    <t>Норматив потребления коммунальной услуги по газоснабжению на отопление жилых помещений, утвержденный  органом исполнительной государственной власти Курской области</t>
  </si>
  <si>
    <t>Норматив потребления коммунальной услуги по электроснабжению в целях отопления жилых помещений, утвержденный органом исполнительной государственной власти Курской области</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</si>
  <si>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электрического отопления, рублей
</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</si>
  <si>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аренды жилого помещения, рублей   </t>
  </si>
  <si>
    <t>Плата за содержание жилого помещения</t>
  </si>
  <si>
    <t xml:space="preserve"> 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платы за содержание жилого помещения,
 рублей   </t>
  </si>
  <si>
    <t xml:space="preserve">Размер общей площади жилых помещений, занимаемых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кв.м.
</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</si>
  <si>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оплату взноса на капитальный ремонт общего имущества в многоквартирном доме, рублей   </t>
  </si>
  <si>
    <t>Размер общей площади жилых помещений, занимаемых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кв.м</t>
  </si>
  <si>
    <t>Плата за наем жилого помещения</t>
  </si>
  <si>
    <t xml:space="preserve">Объем субвенции, предоставляемой бюджету i-го муниципального образования на осуществление отдельных государственных полномочий Курской области по финансовому обеспечению мер социальной поддержки на предоставление компенсации расходов на оплату платы за наем жилого помещения (для являющихся нанимателями жилых помещений, занимаемых по договорам социального найма или договорам найма жилого помещения государственного или муниципального жилищного фонда), рублей   </t>
  </si>
  <si>
    <t xml:space="preserve">Размер платы за наем жилого помещения в предыдущем финансовом году, определенный на основании предоставленных педагогическими работниками муниципальных образовательных организаций i-го муниципального образования и проживающими с ними членами их семей, членами семей умерших педагогических работников муниципальных образовательных организаций i-го муниципального образования, педагогическими работниками - пенсионерами платежных документов для внесения платы за содержание и ремонт жилого помещения и предоставление коммунальных услуг, рублей
</t>
  </si>
  <si>
    <t>Размер платы за наем жилого помещения, утверждаемый органами местного самоуправления i-го муниципального образования на соответствующий финансовый год, рублей</t>
  </si>
  <si>
    <t>Всего объем на 2023 год с учетом коэффициента учитывающего размер средств на оплату услуг кредитных организаций и организаций федеральной почтовой связи  и налог на добавленную стоимость на услуги федеральной почтовой связи, рублей</t>
  </si>
  <si>
    <t>Тарифы на оплату электроэнергии, установленные комитетом по тарифам и ценам Курской области  на соответствующий финансовый год, рублей</t>
  </si>
  <si>
    <t>Тарифы на оплату тепловой энергии, установленные комитетом по тарифам и ценам Курской области на соответствующий финансовый год, рублей</t>
  </si>
  <si>
    <t>Тарифы на оплату природного газа, утвержденные комитетом по тарифам и ценам Курской области на соответствующий финансовый год, рублей</t>
  </si>
  <si>
    <t>Аренда жилого помещения</t>
  </si>
  <si>
    <t>Стоимость содержания 1 кв. метра общей площади  жилого помещения в месяц, уплачиваемая работниками муниципальных образовательных организаций i-го муниципального образования  и проживающими с ними членами их семей, членами семей умерших работников муниципальных образовательных организаций i-го муниципального образования , работниками-пенсионерами  на соответствующий финансовый год, рублей</t>
  </si>
  <si>
    <t>Размер взноса на капитальный ремонт на 1 кв.метр общей площади жилого помещения в месяц, уплачиваемый работниками муниципальных образовательных организаций i-го муниципального образования  и проживающими с ними членами их семей, членами семей умерших работников муниципальных образовательных организаций i-го муниципального образования, работниками-пенсионерами  на соответствующий финансовый год, рублей</t>
  </si>
  <si>
    <t>Взнос на капитальный ремонт общего имущества в многоквартирном доме</t>
  </si>
  <si>
    <t>Тарифы на оплату электроэнергии, установленные комитетом по тарифам и ценам Курской области на соответствующий финансовый год, рублей</t>
  </si>
  <si>
    <t>Годовая стоимость аренды жилых помещений, уплачиваемая работниками муниципальных образовательных организаций i-го муниципального образования  и проживающими с ними членами их семей, членами семей умерших работников муниципальных образовательных организаций i-го муниципального образования , работниками-пенсионерами, установленная   в соответствии с договорами аренды жилого помещения на соответствующий финансовый год, рублей</t>
  </si>
  <si>
    <t>Коэффициент на 2024 год</t>
  </si>
  <si>
    <t>ИТОГО объем субвенции на 2022 год, рублей</t>
  </si>
  <si>
    <t>Всего объем субвенции  на 2022 год с учетом коэффициента учитывающего размер средств на оплату услуг кредитных организаций и организаций федеральной почтовой связи  и налог на добавленную стоимость на услуги федеральной почтовой связи, рублей</t>
  </si>
  <si>
    <t>Всего объем на 2024 год с учетом коэффициента учитывающего размер средств на оплату услуг кредитных организаций и организаций федеральной почтовой связи  и налог на добавленную стоимость на услуги федеральной почтовой связи, рублей</t>
  </si>
  <si>
    <t>Сумма субвенции муниципальным образованиями (95%) на 2024 год, рублей</t>
  </si>
  <si>
    <t>Сумма субвенции на 2024 год с учетом коэффициента, рублей</t>
  </si>
  <si>
    <t>Приложение 1.1</t>
  </si>
</sst>
</file>

<file path=xl/styles.xml><?xml version="1.0" encoding="utf-8"?>
<styleSheet xmlns="http://schemas.openxmlformats.org/spreadsheetml/2006/main">
  <numFmts count="4">
    <numFmt numFmtId="164" formatCode="0.0"/>
    <numFmt numFmtId="165" formatCode="#,##0.0000000"/>
    <numFmt numFmtId="166" formatCode="#,##0.0"/>
    <numFmt numFmtId="167" formatCode="#,##0.000"/>
  </numFmts>
  <fonts count="5">
    <font>
      <sz val="10"/>
      <name val="Arial"/>
    </font>
    <font>
      <sz val="8"/>
      <name val="Arial"/>
      <family val="2"/>
      <charset val="204"/>
    </font>
    <font>
      <b/>
      <sz val="8"/>
      <name val="Arial"/>
      <family val="2"/>
      <charset val="204"/>
    </font>
    <font>
      <sz val="8"/>
      <color indexed="8"/>
      <name val="Arial"/>
      <family val="2"/>
      <charset val="204"/>
    </font>
    <font>
      <b/>
      <sz val="9"/>
      <name val="Arial"/>
      <family val="2"/>
      <charset val="204"/>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rgb="FFFFCCFF"/>
        <bgColor indexed="64"/>
      </patternFill>
    </fill>
    <fill>
      <patternFill patternType="solid">
        <fgColor rgb="FFCCFF33"/>
        <bgColor indexed="64"/>
      </patternFill>
    </fill>
    <fill>
      <patternFill patternType="solid">
        <fgColor rgb="FF66FFFF"/>
        <bgColor indexed="64"/>
      </patternFill>
    </fill>
    <fill>
      <patternFill patternType="solid">
        <fgColor rgb="FFFFFF6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xf numFmtId="4" fontId="1" fillId="2" borderId="1" xfId="0" applyNumberFormat="1" applyFont="1" applyFill="1" applyBorder="1" applyAlignment="1">
      <alignment horizontal="right" wrapText="1"/>
    </xf>
    <xf numFmtId="4" fontId="1" fillId="2" borderId="1" xfId="0" applyNumberFormat="1" applyFont="1" applyFill="1" applyBorder="1" applyAlignment="1">
      <alignment horizontal="right"/>
    </xf>
    <xf numFmtId="4" fontId="2" fillId="0" borderId="1" xfId="0" applyNumberFormat="1" applyFont="1" applyFill="1" applyBorder="1" applyAlignment="1">
      <alignment horizontal="right" wrapText="1"/>
    </xf>
    <xf numFmtId="4" fontId="1" fillId="0" borderId="1" xfId="0" applyNumberFormat="1" applyFont="1" applyFill="1" applyBorder="1" applyAlignment="1">
      <alignment horizontal="right" wrapText="1"/>
    </xf>
    <xf numFmtId="4" fontId="1" fillId="0" borderId="1" xfId="0" applyNumberFormat="1" applyFont="1" applyFill="1" applyBorder="1" applyAlignment="1">
      <alignment horizontal="right"/>
    </xf>
    <xf numFmtId="0" fontId="2" fillId="0" borderId="1" xfId="0" applyFont="1" applyFill="1" applyBorder="1" applyAlignment="1">
      <alignment horizontal="center"/>
    </xf>
    <xf numFmtId="49" fontId="1" fillId="0" borderId="1" xfId="0" applyNumberFormat="1" applyFont="1" applyFill="1" applyBorder="1" applyAlignment="1">
      <alignment horizontal="center"/>
    </xf>
    <xf numFmtId="0" fontId="1" fillId="0" borderId="1" xfId="0" applyFont="1" applyFill="1" applyBorder="1" applyAlignment="1">
      <alignment horizontal="center"/>
    </xf>
    <xf numFmtId="0" fontId="1" fillId="3" borderId="1" xfId="0" applyFont="1" applyFill="1" applyBorder="1" applyAlignment="1">
      <alignment horizontal="center"/>
    </xf>
    <xf numFmtId="4" fontId="1" fillId="0" borderId="0" xfId="0" applyNumberFormat="1" applyFont="1"/>
    <xf numFmtId="4" fontId="1" fillId="0" borderId="1" xfId="0" applyNumberFormat="1" applyFont="1" applyBorder="1"/>
    <xf numFmtId="4" fontId="2" fillId="3" borderId="1" xfId="0" applyNumberFormat="1" applyFont="1" applyFill="1" applyBorder="1" applyAlignment="1"/>
    <xf numFmtId="3" fontId="1" fillId="0" borderId="0" xfId="0" applyNumberFormat="1" applyFont="1"/>
    <xf numFmtId="0" fontId="2" fillId="0" borderId="1" xfId="0" applyFont="1" applyBorder="1" applyAlignment="1">
      <alignment horizontal="center"/>
    </xf>
    <xf numFmtId="0" fontId="1" fillId="4" borderId="1" xfId="0" applyFont="1" applyFill="1" applyBorder="1"/>
    <xf numFmtId="4" fontId="1" fillId="4" borderId="1" xfId="0" applyNumberFormat="1" applyFont="1" applyFill="1" applyBorder="1"/>
    <xf numFmtId="4" fontId="2" fillId="4" borderId="1" xfId="0" applyNumberFormat="1" applyFont="1" applyFill="1" applyBorder="1"/>
    <xf numFmtId="0" fontId="2" fillId="0" borderId="0" xfId="0" applyFont="1" applyAlignment="1">
      <alignment wrapText="1"/>
    </xf>
    <xf numFmtId="4" fontId="2" fillId="3" borderId="1" xfId="0" applyNumberFormat="1" applyFont="1" applyFill="1" applyBorder="1" applyAlignment="1">
      <alignment horizontal="center"/>
    </xf>
    <xf numFmtId="3" fontId="2" fillId="3" borderId="1" xfId="0" applyNumberFormat="1" applyFont="1" applyFill="1" applyBorder="1" applyAlignment="1"/>
    <xf numFmtId="0" fontId="2" fillId="4" borderId="1" xfId="0" applyFont="1" applyFill="1" applyBorder="1"/>
    <xf numFmtId="0" fontId="2" fillId="0" borderId="0" xfId="0" applyFont="1"/>
    <xf numFmtId="3" fontId="2" fillId="0" borderId="1" xfId="0" applyNumberFormat="1" applyFont="1" applyFill="1" applyBorder="1" applyAlignment="1">
      <alignment horizontal="right" wrapText="1"/>
    </xf>
    <xf numFmtId="3" fontId="1" fillId="0" borderId="1" xfId="0" applyNumberFormat="1" applyFont="1" applyFill="1" applyBorder="1" applyAlignment="1">
      <alignment horizontal="right" wrapText="1"/>
    </xf>
    <xf numFmtId="3" fontId="1" fillId="0" borderId="1" xfId="0" applyNumberFormat="1" applyFont="1" applyFill="1" applyBorder="1" applyAlignment="1">
      <alignment horizontal="right"/>
    </xf>
    <xf numFmtId="166" fontId="1" fillId="0" borderId="1" xfId="0" applyNumberFormat="1" applyFont="1" applyFill="1" applyBorder="1" applyAlignment="1">
      <alignment horizontal="right" wrapText="1"/>
    </xf>
    <xf numFmtId="166" fontId="1" fillId="0" borderId="1" xfId="0" applyNumberFormat="1" applyFont="1" applyFill="1" applyBorder="1" applyAlignment="1">
      <alignment horizontal="right"/>
    </xf>
    <xf numFmtId="1" fontId="2"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right" wrapText="1"/>
    </xf>
    <xf numFmtId="167" fontId="1" fillId="0" borderId="1" xfId="0" applyNumberFormat="1" applyFont="1" applyFill="1" applyBorder="1" applyAlignment="1">
      <alignment horizontal="right" wrapText="1"/>
    </xf>
    <xf numFmtId="167" fontId="2" fillId="3" borderId="1" xfId="0" applyNumberFormat="1" applyFont="1" applyFill="1" applyBorder="1" applyAlignment="1"/>
    <xf numFmtId="4" fontId="1" fillId="0" borderId="1" xfId="0" applyNumberFormat="1" applyFont="1" applyBorder="1" applyAlignment="1">
      <alignment horizontal="right"/>
    </xf>
    <xf numFmtId="4" fontId="2" fillId="3" borderId="1" xfId="0" applyNumberFormat="1" applyFont="1" applyFill="1" applyBorder="1" applyAlignment="1">
      <alignment horizontal="right"/>
    </xf>
    <xf numFmtId="4" fontId="2" fillId="4" borderId="1" xfId="0" applyNumberFormat="1" applyFont="1" applyFill="1" applyBorder="1" applyAlignment="1">
      <alignment horizontal="right"/>
    </xf>
    <xf numFmtId="165" fontId="1" fillId="0" borderId="0" xfId="0" applyNumberFormat="1" applyFont="1" applyAlignment="1">
      <alignment horizontal="right"/>
    </xf>
    <xf numFmtId="4" fontId="2" fillId="0" borderId="1" xfId="0" applyNumberFormat="1" applyFont="1" applyFill="1" applyBorder="1" applyAlignment="1">
      <alignment horizontal="center" wrapText="1"/>
    </xf>
    <xf numFmtId="3" fontId="2" fillId="3" borderId="1" xfId="0" applyNumberFormat="1" applyFont="1" applyFill="1" applyBorder="1" applyAlignment="1">
      <alignment horizontal="center"/>
    </xf>
    <xf numFmtId="0" fontId="2" fillId="0" borderId="0" xfId="0" applyFont="1" applyFill="1" applyAlignment="1">
      <alignment wrapText="1"/>
    </xf>
    <xf numFmtId="0" fontId="1" fillId="0" borderId="0" xfId="0" applyFont="1" applyFill="1"/>
    <xf numFmtId="0" fontId="1" fillId="0" borderId="0" xfId="0" applyFont="1" applyAlignment="1"/>
    <xf numFmtId="4" fontId="1" fillId="0" borderId="1" xfId="0" applyNumberFormat="1" applyFont="1" applyFill="1" applyBorder="1" applyAlignment="1">
      <alignment horizontal="center" wrapText="1"/>
    </xf>
    <xf numFmtId="3" fontId="2" fillId="3" borderId="1" xfId="0" applyNumberFormat="1" applyFont="1" applyFill="1" applyBorder="1" applyAlignment="1">
      <alignment horizontal="right"/>
    </xf>
    <xf numFmtId="1" fontId="2" fillId="2" borderId="1" xfId="0" applyNumberFormat="1" applyFont="1" applyFill="1" applyBorder="1" applyAlignment="1">
      <alignment horizontal="center" vertical="center" wrapText="1"/>
    </xf>
    <xf numFmtId="0" fontId="4" fillId="0" borderId="0" xfId="0" applyFont="1" applyAlignment="1">
      <alignment wrapText="1"/>
    </xf>
    <xf numFmtId="0" fontId="2" fillId="0" borderId="1" xfId="0" applyFont="1" applyFill="1" applyBorder="1" applyAlignment="1">
      <alignment wrapText="1"/>
    </xf>
    <xf numFmtId="0" fontId="1" fillId="0" borderId="1" xfId="0" applyFont="1" applyFill="1" applyBorder="1" applyAlignment="1">
      <alignment wrapText="1"/>
    </xf>
    <xf numFmtId="3" fontId="1" fillId="0" borderId="1" xfId="0" applyNumberFormat="1" applyFont="1" applyFill="1" applyBorder="1" applyAlignment="1">
      <alignment wrapText="1"/>
    </xf>
    <xf numFmtId="164" fontId="1" fillId="0" borderId="1" xfId="0" applyNumberFormat="1" applyFont="1" applyFill="1" applyBorder="1" applyAlignment="1">
      <alignment wrapText="1"/>
    </xf>
    <xf numFmtId="4" fontId="1" fillId="0" borderId="1" xfId="0" applyNumberFormat="1" applyFont="1" applyFill="1" applyBorder="1" applyAlignment="1">
      <alignment wrapText="1"/>
    </xf>
    <xf numFmtId="2" fontId="1" fillId="0" borderId="1" xfId="0" applyNumberFormat="1" applyFont="1" applyFill="1" applyBorder="1" applyAlignment="1">
      <alignment wrapText="1"/>
    </xf>
    <xf numFmtId="0" fontId="2" fillId="0" borderId="1" xfId="0" applyFont="1" applyFill="1" applyBorder="1" applyAlignment="1">
      <alignment horizontal="left" wrapText="1"/>
    </xf>
    <xf numFmtId="0" fontId="3" fillId="0" borderId="1" xfId="0" applyFont="1" applyFill="1" applyBorder="1" applyAlignment="1">
      <alignment wrapText="1"/>
    </xf>
    <xf numFmtId="3" fontId="3" fillId="0" borderId="1" xfId="0" applyNumberFormat="1" applyFont="1" applyFill="1" applyBorder="1" applyAlignment="1">
      <alignment wrapText="1"/>
    </xf>
    <xf numFmtId="4" fontId="3" fillId="0" borderId="1" xfId="0" applyNumberFormat="1" applyFont="1" applyFill="1" applyBorder="1" applyAlignment="1">
      <alignment wrapText="1"/>
    </xf>
    <xf numFmtId="0" fontId="2" fillId="3" borderId="1" xfId="0" applyFont="1" applyFill="1" applyBorder="1" applyAlignment="1">
      <alignment horizontal="left" wrapText="1"/>
    </xf>
    <xf numFmtId="2" fontId="2" fillId="0" borderId="1"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2" fontId="2" fillId="6"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2" fontId="2" fillId="11"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xf>
    <xf numFmtId="164" fontId="2" fillId="0" borderId="1" xfId="0" applyNumberFormat="1" applyFont="1" applyFill="1" applyBorder="1" applyAlignment="1">
      <alignment horizontal="center" vertical="center" wrapText="1"/>
    </xf>
    <xf numFmtId="2" fontId="2" fillId="8" borderId="1" xfId="0" applyNumberFormat="1" applyFont="1" applyFill="1" applyBorder="1" applyAlignment="1">
      <alignment horizontal="center" vertical="center" wrapText="1"/>
    </xf>
    <xf numFmtId="2" fontId="2" fillId="9" borderId="1" xfId="0" applyNumberFormat="1" applyFont="1" applyFill="1" applyBorder="1" applyAlignment="1">
      <alignment horizontal="center" vertical="center" wrapText="1"/>
    </xf>
    <xf numFmtId="2" fontId="2" fillId="12" borderId="1" xfId="0" applyNumberFormat="1" applyFont="1" applyFill="1" applyBorder="1" applyAlignment="1">
      <alignment horizontal="center" vertical="center" wrapText="1"/>
    </xf>
    <xf numFmtId="2" fontId="2" fillId="10" borderId="1" xfId="0" applyNumberFormat="1" applyFont="1" applyFill="1" applyBorder="1" applyAlignment="1">
      <alignment horizontal="center" vertical="center" wrapText="1"/>
    </xf>
    <xf numFmtId="2" fontId="4" fillId="0" borderId="0" xfId="0" applyNumberFormat="1" applyFont="1" applyAlignment="1">
      <alignment horizontal="center" vertical="center" wrapText="1"/>
    </xf>
    <xf numFmtId="2" fontId="2" fillId="7" borderId="1" xfId="0" applyNumberFormat="1" applyFont="1" applyFill="1" applyBorder="1" applyAlignment="1">
      <alignment horizontal="center" vertical="center" wrapText="1"/>
    </xf>
    <xf numFmtId="2" fontId="2" fillId="5" borderId="1" xfId="0" applyNumberFormat="1" applyFont="1" applyFill="1" applyBorder="1" applyAlignment="1">
      <alignment horizontal="center" vertical="center" wrapText="1"/>
    </xf>
    <xf numFmtId="2" fontId="4" fillId="0" borderId="0" xfId="0" applyNumberFormat="1" applyFont="1" applyAlignment="1">
      <alignmen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9" defaultPivotStyle="PivotStyleLight16"/>
  <colors>
    <mruColors>
      <color rgb="FFFFFF66"/>
      <color rgb="FF66FFFF"/>
      <color rgb="FFCCFF33"/>
      <color rgb="FFFFCCFF"/>
      <color rgb="FFCCFFCC"/>
      <color rgb="FFCCFF99"/>
      <color rgb="FFCCFF66"/>
      <color rgb="FF66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U101"/>
  <sheetViews>
    <sheetView tabSelected="1" view="pageBreakPreview" zoomScaleNormal="100" zoomScaleSheetLayoutView="100" workbookViewId="0">
      <pane xSplit="2" ySplit="7" topLeftCell="C8" activePane="bottomRight" state="frozen"/>
      <selection pane="topRight" activeCell="C1" sqref="C1"/>
      <selection pane="bottomLeft" activeCell="A8" sqref="A8"/>
      <selection pane="bottomRight" activeCell="H1" sqref="H1"/>
    </sheetView>
  </sheetViews>
  <sheetFormatPr defaultRowHeight="11.25"/>
  <cols>
    <col min="1" max="1" width="3.7109375" style="1" customWidth="1"/>
    <col min="2" max="3" width="23.85546875" style="1" customWidth="1"/>
    <col min="4" max="4" width="22.5703125" style="1" customWidth="1"/>
    <col min="5" max="5" width="11.28515625" style="1" customWidth="1"/>
    <col min="6" max="6" width="13" style="1" customWidth="1"/>
    <col min="7" max="7" width="20.85546875" style="1" customWidth="1"/>
    <col min="8" max="8" width="23.42578125" style="1" customWidth="1"/>
    <col min="9" max="9" width="21.5703125" style="1" customWidth="1"/>
    <col min="10" max="10" width="11.85546875" style="1" customWidth="1"/>
    <col min="11" max="11" width="12.140625" style="1" customWidth="1"/>
    <col min="12" max="12" width="19.42578125" style="1" customWidth="1"/>
    <col min="13" max="13" width="24.140625" style="1" customWidth="1"/>
    <col min="14" max="14" width="25.7109375" style="1" customWidth="1"/>
    <col min="15" max="15" width="11.7109375" style="1" customWidth="1"/>
    <col min="16" max="16" width="14.85546875" style="1" customWidth="1"/>
    <col min="17" max="17" width="13.28515625" style="1" customWidth="1"/>
    <col min="18" max="18" width="19.28515625" style="1" customWidth="1"/>
    <col min="19" max="19" width="23.5703125" style="1" customWidth="1"/>
    <col min="20" max="20" width="25.7109375" style="1" customWidth="1"/>
    <col min="21" max="21" width="15.42578125" style="1" customWidth="1"/>
    <col min="22" max="23" width="13.28515625" style="1" customWidth="1"/>
    <col min="24" max="24" width="9.140625" style="1"/>
    <col min="25" max="25" width="19.28515625" style="1" customWidth="1"/>
    <col min="26" max="26" width="22.7109375" style="1" customWidth="1"/>
    <col min="27" max="27" width="26.42578125" style="1" customWidth="1"/>
    <col min="28" max="28" width="14.85546875" style="1" customWidth="1"/>
    <col min="29" max="29" width="12.140625" style="1" customWidth="1"/>
    <col min="30" max="30" width="13.85546875" style="1" customWidth="1"/>
    <col min="31" max="31" width="12.140625" style="1" customWidth="1"/>
    <col min="32" max="32" width="18.28515625" style="1" customWidth="1"/>
    <col min="33" max="33" width="22.5703125" style="1" customWidth="1"/>
    <col min="34" max="34" width="15.85546875" style="1" customWidth="1"/>
    <col min="35" max="35" width="12.140625" style="1" customWidth="1"/>
    <col min="36" max="36" width="14.5703125" style="1" customWidth="1"/>
    <col min="37" max="37" width="12.140625" style="1" customWidth="1"/>
    <col min="38" max="38" width="18.42578125" style="1" customWidth="1"/>
    <col min="39" max="39" width="26.85546875" style="1" customWidth="1"/>
    <col min="40" max="40" width="17.140625" style="1" customWidth="1"/>
    <col min="41" max="41" width="23.7109375" style="1" customWidth="1"/>
    <col min="42" max="42" width="25.140625" style="1" customWidth="1"/>
    <col min="43" max="43" width="14.5703125" style="1" customWidth="1"/>
    <col min="44" max="44" width="24.140625" style="1" customWidth="1"/>
    <col min="45" max="45" width="12.7109375" style="1" customWidth="1"/>
    <col min="46" max="46" width="19.42578125" style="1" customWidth="1"/>
    <col min="47" max="47" width="26.140625" style="1" customWidth="1"/>
    <col min="48" max="48" width="25.28515625" style="1" customWidth="1"/>
    <col min="49" max="49" width="14.5703125" style="1" customWidth="1"/>
    <col min="50" max="50" width="26.140625" style="1" customWidth="1"/>
    <col min="51" max="51" width="13.28515625" style="1" customWidth="1"/>
    <col min="52" max="52" width="18.140625" style="1" customWidth="1"/>
    <col min="53" max="53" width="22.85546875" style="1" customWidth="1"/>
    <col min="54" max="54" width="15.28515625" style="1" customWidth="1"/>
    <col min="55" max="55" width="30.140625" style="1" customWidth="1"/>
    <col min="56" max="56" width="17.28515625" style="1" customWidth="1"/>
    <col min="57" max="57" width="13.42578125" style="1" customWidth="1"/>
    <col min="58" max="58" width="25.85546875" style="1" customWidth="1"/>
    <col min="59" max="59" width="13" style="40" customWidth="1"/>
    <col min="60" max="60" width="17.42578125" style="1" customWidth="1"/>
    <col min="61" max="61" width="20.140625" style="1" customWidth="1"/>
    <col min="62" max="62" width="11.7109375" style="1" customWidth="1"/>
    <col min="63" max="63" width="14.5703125" style="1" customWidth="1"/>
    <col min="64" max="64" width="20.140625" style="1" customWidth="1"/>
    <col min="65" max="65" width="13.140625" style="1" customWidth="1"/>
    <col min="66" max="66" width="14.28515625" style="1" customWidth="1"/>
    <col min="67" max="67" width="20.140625" style="1" customWidth="1"/>
    <col min="68" max="68" width="11.7109375" style="1" customWidth="1"/>
    <col min="69" max="69" width="13.140625" style="1" customWidth="1"/>
    <col min="70" max="70" width="13.5703125" style="1" customWidth="1"/>
    <col min="71" max="71" width="13.140625" style="1" customWidth="1"/>
    <col min="72" max="72" width="13.28515625" style="1" customWidth="1"/>
    <col min="73" max="16384" width="9.140625" style="1"/>
  </cols>
  <sheetData>
    <row r="1" spans="1:72" ht="21" customHeight="1">
      <c r="H1" s="74" t="s">
        <v>99</v>
      </c>
    </row>
    <row r="2" spans="1:72" ht="52.5" customHeight="1">
      <c r="C2" s="70" t="s">
        <v>32</v>
      </c>
      <c r="D2" s="70"/>
      <c r="E2" s="70"/>
      <c r="F2" s="70"/>
      <c r="G2" s="70"/>
      <c r="H2" s="70"/>
      <c r="I2" s="73"/>
      <c r="J2" s="73"/>
      <c r="K2" s="73"/>
      <c r="L2" s="45"/>
      <c r="M2" s="45"/>
      <c r="N2" s="45"/>
      <c r="O2" s="45"/>
      <c r="P2" s="45"/>
      <c r="Q2" s="45"/>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39"/>
      <c r="BH2" s="19"/>
    </row>
    <row r="4" spans="1:72" ht="20.25" customHeight="1">
      <c r="A4" s="59" t="s">
        <v>0</v>
      </c>
      <c r="B4" s="59" t="s">
        <v>31</v>
      </c>
      <c r="C4" s="64" t="s">
        <v>37</v>
      </c>
      <c r="D4" s="64"/>
      <c r="E4" s="64"/>
      <c r="F4" s="64"/>
      <c r="G4" s="64"/>
      <c r="H4" s="64" t="s">
        <v>38</v>
      </c>
      <c r="I4" s="64"/>
      <c r="J4" s="64"/>
      <c r="K4" s="64"/>
      <c r="L4" s="64"/>
      <c r="M4" s="72" t="s">
        <v>57</v>
      </c>
      <c r="N4" s="72"/>
      <c r="O4" s="72"/>
      <c r="P4" s="72"/>
      <c r="Q4" s="72"/>
      <c r="R4" s="72"/>
      <c r="S4" s="61" t="s">
        <v>62</v>
      </c>
      <c r="T4" s="61"/>
      <c r="U4" s="61"/>
      <c r="V4" s="61"/>
      <c r="W4" s="61"/>
      <c r="X4" s="61"/>
      <c r="Y4" s="61"/>
      <c r="Z4" s="71" t="s">
        <v>67</v>
      </c>
      <c r="AA4" s="71"/>
      <c r="AB4" s="71"/>
      <c r="AC4" s="71"/>
      <c r="AD4" s="71"/>
      <c r="AE4" s="71"/>
      <c r="AF4" s="71"/>
      <c r="AG4" s="66" t="s">
        <v>41</v>
      </c>
      <c r="AH4" s="66"/>
      <c r="AI4" s="66"/>
      <c r="AJ4" s="66"/>
      <c r="AK4" s="66"/>
      <c r="AL4" s="66"/>
      <c r="AM4" s="67" t="s">
        <v>87</v>
      </c>
      <c r="AN4" s="67"/>
      <c r="AO4" s="69" t="s">
        <v>74</v>
      </c>
      <c r="AP4" s="69"/>
      <c r="AQ4" s="69"/>
      <c r="AR4" s="69"/>
      <c r="AS4" s="69"/>
      <c r="AT4" s="69"/>
      <c r="AU4" s="63" t="s">
        <v>90</v>
      </c>
      <c r="AV4" s="63"/>
      <c r="AW4" s="63"/>
      <c r="AX4" s="63"/>
      <c r="AY4" s="63"/>
      <c r="AZ4" s="63"/>
      <c r="BA4" s="68" t="s">
        <v>79</v>
      </c>
      <c r="BB4" s="68"/>
      <c r="BC4" s="68"/>
      <c r="BD4" s="68"/>
      <c r="BE4" s="68"/>
      <c r="BF4" s="68"/>
      <c r="BG4" s="62" t="s">
        <v>94</v>
      </c>
      <c r="BH4" s="60" t="s">
        <v>46</v>
      </c>
      <c r="BI4" s="57" t="s">
        <v>95</v>
      </c>
      <c r="BJ4" s="57" t="s">
        <v>39</v>
      </c>
      <c r="BK4" s="57" t="s">
        <v>42</v>
      </c>
      <c r="BL4" s="57" t="s">
        <v>83</v>
      </c>
      <c r="BM4" s="57" t="s">
        <v>39</v>
      </c>
      <c r="BN4" s="57" t="s">
        <v>43</v>
      </c>
      <c r="BO4" s="57" t="s">
        <v>96</v>
      </c>
      <c r="BP4" s="57" t="s">
        <v>39</v>
      </c>
      <c r="BQ4" s="57" t="s">
        <v>97</v>
      </c>
      <c r="BR4" s="57" t="s">
        <v>44</v>
      </c>
      <c r="BS4" s="57" t="s">
        <v>45</v>
      </c>
      <c r="BT4" s="57" t="s">
        <v>98</v>
      </c>
    </row>
    <row r="5" spans="1:72" ht="68.25" customHeight="1">
      <c r="A5" s="59"/>
      <c r="B5" s="59"/>
      <c r="C5" s="60" t="s">
        <v>50</v>
      </c>
      <c r="D5" s="60" t="s">
        <v>53</v>
      </c>
      <c r="E5" s="58" t="s">
        <v>51</v>
      </c>
      <c r="F5" s="58" t="s">
        <v>52</v>
      </c>
      <c r="G5" s="57" t="s">
        <v>54</v>
      </c>
      <c r="H5" s="60" t="s">
        <v>50</v>
      </c>
      <c r="I5" s="60" t="s">
        <v>53</v>
      </c>
      <c r="J5" s="58" t="s">
        <v>55</v>
      </c>
      <c r="K5" s="58" t="s">
        <v>52</v>
      </c>
      <c r="L5" s="57" t="s">
        <v>56</v>
      </c>
      <c r="M5" s="60" t="s">
        <v>58</v>
      </c>
      <c r="N5" s="60" t="s">
        <v>59</v>
      </c>
      <c r="O5" s="58" t="s">
        <v>60</v>
      </c>
      <c r="P5" s="58" t="s">
        <v>84</v>
      </c>
      <c r="Q5" s="58" t="s">
        <v>1</v>
      </c>
      <c r="R5" s="58" t="s">
        <v>61</v>
      </c>
      <c r="S5" s="60" t="s">
        <v>58</v>
      </c>
      <c r="T5" s="58" t="s">
        <v>63</v>
      </c>
      <c r="U5" s="58" t="s">
        <v>65</v>
      </c>
      <c r="V5" s="58" t="s">
        <v>66</v>
      </c>
      <c r="W5" s="58" t="s">
        <v>85</v>
      </c>
      <c r="X5" s="65" t="s">
        <v>1</v>
      </c>
      <c r="Y5" s="57" t="s">
        <v>64</v>
      </c>
      <c r="Z5" s="60" t="s">
        <v>58</v>
      </c>
      <c r="AA5" s="58" t="s">
        <v>69</v>
      </c>
      <c r="AB5" s="58" t="s">
        <v>65</v>
      </c>
      <c r="AC5" s="58" t="s">
        <v>70</v>
      </c>
      <c r="AD5" s="58" t="s">
        <v>86</v>
      </c>
      <c r="AE5" s="65" t="s">
        <v>1</v>
      </c>
      <c r="AF5" s="57" t="s">
        <v>68</v>
      </c>
      <c r="AG5" s="60" t="s">
        <v>58</v>
      </c>
      <c r="AH5" s="58" t="s">
        <v>65</v>
      </c>
      <c r="AI5" s="58" t="s">
        <v>71</v>
      </c>
      <c r="AJ5" s="58" t="s">
        <v>91</v>
      </c>
      <c r="AK5" s="65" t="s">
        <v>1</v>
      </c>
      <c r="AL5" s="57" t="s">
        <v>72</v>
      </c>
      <c r="AM5" s="57" t="s">
        <v>92</v>
      </c>
      <c r="AN5" s="57" t="s">
        <v>73</v>
      </c>
      <c r="AO5" s="60" t="s">
        <v>58</v>
      </c>
      <c r="AP5" s="57" t="s">
        <v>76</v>
      </c>
      <c r="AQ5" s="58" t="s">
        <v>65</v>
      </c>
      <c r="AR5" s="57" t="s">
        <v>88</v>
      </c>
      <c r="AS5" s="57" t="s">
        <v>1</v>
      </c>
      <c r="AT5" s="57" t="s">
        <v>75</v>
      </c>
      <c r="AU5" s="60" t="s">
        <v>58</v>
      </c>
      <c r="AV5" s="57" t="s">
        <v>78</v>
      </c>
      <c r="AW5" s="58" t="s">
        <v>65</v>
      </c>
      <c r="AX5" s="57" t="s">
        <v>89</v>
      </c>
      <c r="AY5" s="57" t="s">
        <v>1</v>
      </c>
      <c r="AZ5" s="57" t="s">
        <v>77</v>
      </c>
      <c r="BA5" s="60" t="s">
        <v>58</v>
      </c>
      <c r="BB5" s="58" t="s">
        <v>65</v>
      </c>
      <c r="BC5" s="60" t="s">
        <v>81</v>
      </c>
      <c r="BD5" s="60" t="s">
        <v>82</v>
      </c>
      <c r="BE5" s="57" t="s">
        <v>1</v>
      </c>
      <c r="BF5" s="57" t="s">
        <v>80</v>
      </c>
      <c r="BG5" s="62"/>
      <c r="BH5" s="60"/>
      <c r="BI5" s="57"/>
      <c r="BJ5" s="57"/>
      <c r="BK5" s="57"/>
      <c r="BL5" s="57"/>
      <c r="BM5" s="57"/>
      <c r="BN5" s="57"/>
      <c r="BO5" s="57"/>
      <c r="BP5" s="57"/>
      <c r="BQ5" s="57"/>
      <c r="BR5" s="57"/>
      <c r="BS5" s="57"/>
      <c r="BT5" s="57"/>
    </row>
    <row r="6" spans="1:72" ht="165" customHeight="1">
      <c r="A6" s="59"/>
      <c r="B6" s="59"/>
      <c r="C6" s="60"/>
      <c r="D6" s="60"/>
      <c r="E6" s="58"/>
      <c r="F6" s="58"/>
      <c r="G6" s="57"/>
      <c r="H6" s="60"/>
      <c r="I6" s="60"/>
      <c r="J6" s="58"/>
      <c r="K6" s="58"/>
      <c r="L6" s="57"/>
      <c r="M6" s="60"/>
      <c r="N6" s="60"/>
      <c r="O6" s="58"/>
      <c r="P6" s="58"/>
      <c r="Q6" s="58"/>
      <c r="R6" s="58"/>
      <c r="S6" s="60"/>
      <c r="T6" s="58"/>
      <c r="U6" s="58"/>
      <c r="V6" s="58"/>
      <c r="W6" s="58"/>
      <c r="X6" s="65"/>
      <c r="Y6" s="57"/>
      <c r="Z6" s="60"/>
      <c r="AA6" s="58"/>
      <c r="AB6" s="58"/>
      <c r="AC6" s="58"/>
      <c r="AD6" s="58"/>
      <c r="AE6" s="65"/>
      <c r="AF6" s="57"/>
      <c r="AG6" s="60"/>
      <c r="AH6" s="58"/>
      <c r="AI6" s="58"/>
      <c r="AJ6" s="58"/>
      <c r="AK6" s="65"/>
      <c r="AL6" s="57"/>
      <c r="AM6" s="57"/>
      <c r="AN6" s="57"/>
      <c r="AO6" s="60"/>
      <c r="AP6" s="57"/>
      <c r="AQ6" s="58"/>
      <c r="AR6" s="57"/>
      <c r="AS6" s="57"/>
      <c r="AT6" s="57"/>
      <c r="AU6" s="60"/>
      <c r="AV6" s="57"/>
      <c r="AW6" s="58"/>
      <c r="AX6" s="57"/>
      <c r="AY6" s="57"/>
      <c r="AZ6" s="57"/>
      <c r="BA6" s="60"/>
      <c r="BB6" s="58"/>
      <c r="BC6" s="60"/>
      <c r="BD6" s="60"/>
      <c r="BE6" s="57"/>
      <c r="BF6" s="57"/>
      <c r="BG6" s="62"/>
      <c r="BH6" s="60"/>
      <c r="BI6" s="57"/>
      <c r="BJ6" s="57"/>
      <c r="BK6" s="57"/>
      <c r="BL6" s="57"/>
      <c r="BM6" s="57"/>
      <c r="BN6" s="57"/>
      <c r="BO6" s="57"/>
      <c r="BP6" s="57"/>
      <c r="BQ6" s="57"/>
      <c r="BR6" s="57"/>
      <c r="BS6" s="57"/>
      <c r="BT6" s="57"/>
    </row>
    <row r="7" spans="1:72" ht="11.25" customHeight="1">
      <c r="A7" s="44">
        <v>1</v>
      </c>
      <c r="B7" s="44">
        <f>A7+1</f>
        <v>2</v>
      </c>
      <c r="C7" s="44">
        <v>3</v>
      </c>
      <c r="D7" s="44">
        <v>4</v>
      </c>
      <c r="E7" s="44">
        <v>5</v>
      </c>
      <c r="F7" s="44">
        <v>6</v>
      </c>
      <c r="G7" s="44">
        <v>7</v>
      </c>
      <c r="H7" s="44">
        <v>8</v>
      </c>
      <c r="I7" s="44">
        <v>9</v>
      </c>
      <c r="J7" s="44">
        <v>10</v>
      </c>
      <c r="K7" s="44">
        <v>11</v>
      </c>
      <c r="L7" s="44">
        <v>12</v>
      </c>
      <c r="M7" s="44">
        <v>13</v>
      </c>
      <c r="N7" s="44">
        <v>14</v>
      </c>
      <c r="O7" s="44">
        <v>15</v>
      </c>
      <c r="P7" s="44">
        <v>16</v>
      </c>
      <c r="Q7" s="44">
        <v>17</v>
      </c>
      <c r="R7" s="44">
        <v>18</v>
      </c>
      <c r="S7" s="44">
        <v>19</v>
      </c>
      <c r="T7" s="44">
        <v>20</v>
      </c>
      <c r="U7" s="44">
        <v>21</v>
      </c>
      <c r="V7" s="44">
        <v>22</v>
      </c>
      <c r="W7" s="44">
        <v>23</v>
      </c>
      <c r="X7" s="44">
        <v>24</v>
      </c>
      <c r="Y7" s="29">
        <v>25</v>
      </c>
      <c r="Z7" s="29">
        <v>26</v>
      </c>
      <c r="AA7" s="29">
        <v>27</v>
      </c>
      <c r="AB7" s="29">
        <v>28</v>
      </c>
      <c r="AC7" s="29">
        <v>29</v>
      </c>
      <c r="AD7" s="29">
        <v>30</v>
      </c>
      <c r="AE7" s="29">
        <v>31</v>
      </c>
      <c r="AF7" s="29">
        <v>32</v>
      </c>
      <c r="AG7" s="29">
        <v>33</v>
      </c>
      <c r="AH7" s="29">
        <v>34</v>
      </c>
      <c r="AI7" s="29">
        <v>35</v>
      </c>
      <c r="AJ7" s="29">
        <v>36</v>
      </c>
      <c r="AK7" s="29">
        <v>37</v>
      </c>
      <c r="AL7" s="29">
        <v>38</v>
      </c>
      <c r="AM7" s="44">
        <v>39</v>
      </c>
      <c r="AN7" s="29">
        <v>40</v>
      </c>
      <c r="AO7" s="29">
        <v>41</v>
      </c>
      <c r="AP7" s="29">
        <v>42</v>
      </c>
      <c r="AQ7" s="29">
        <v>43</v>
      </c>
      <c r="AR7" s="29">
        <v>44</v>
      </c>
      <c r="AS7" s="29">
        <v>45</v>
      </c>
      <c r="AT7" s="29">
        <v>46</v>
      </c>
      <c r="AU7" s="29">
        <v>47</v>
      </c>
      <c r="AV7" s="29">
        <v>48</v>
      </c>
      <c r="AW7" s="29">
        <v>49</v>
      </c>
      <c r="AX7" s="29">
        <v>50</v>
      </c>
      <c r="AY7" s="29">
        <v>51</v>
      </c>
      <c r="AZ7" s="29">
        <v>52</v>
      </c>
      <c r="BA7" s="44">
        <v>53</v>
      </c>
      <c r="BB7" s="44">
        <v>54</v>
      </c>
      <c r="BC7" s="44">
        <v>55</v>
      </c>
      <c r="BD7" s="44">
        <v>56</v>
      </c>
      <c r="BE7" s="44">
        <v>57</v>
      </c>
      <c r="BF7" s="44">
        <v>58</v>
      </c>
      <c r="BG7" s="29">
        <v>59</v>
      </c>
      <c r="BH7" s="44">
        <v>60</v>
      </c>
      <c r="BI7" s="29">
        <v>61</v>
      </c>
      <c r="BJ7" s="44">
        <v>62</v>
      </c>
      <c r="BK7" s="44">
        <v>63</v>
      </c>
      <c r="BL7" s="15">
        <v>64</v>
      </c>
      <c r="BM7" s="29">
        <v>65</v>
      </c>
      <c r="BN7" s="44">
        <v>66</v>
      </c>
      <c r="BO7" s="44">
        <v>67</v>
      </c>
      <c r="BP7" s="15">
        <v>68</v>
      </c>
      <c r="BQ7" s="29">
        <v>69</v>
      </c>
      <c r="BR7" s="44">
        <v>70</v>
      </c>
      <c r="BS7" s="44">
        <v>71</v>
      </c>
      <c r="BT7" s="15">
        <v>72</v>
      </c>
    </row>
    <row r="8" spans="1:72">
      <c r="A8" s="7">
        <v>1</v>
      </c>
      <c r="B8" s="46" t="s">
        <v>2</v>
      </c>
      <c r="C8" s="24">
        <f>C9+C10</f>
        <v>5</v>
      </c>
      <c r="D8" s="24">
        <f>D9+D10</f>
        <v>0</v>
      </c>
      <c r="E8" s="37" t="s">
        <v>49</v>
      </c>
      <c r="F8" s="37" t="s">
        <v>49</v>
      </c>
      <c r="G8" s="4">
        <f t="shared" ref="G8:L8" si="0">G9+G10</f>
        <v>85000</v>
      </c>
      <c r="H8" s="24">
        <f t="shared" si="0"/>
        <v>4</v>
      </c>
      <c r="I8" s="24">
        <f t="shared" si="0"/>
        <v>0</v>
      </c>
      <c r="J8" s="37" t="s">
        <v>49</v>
      </c>
      <c r="K8" s="37" t="s">
        <v>49</v>
      </c>
      <c r="L8" s="4">
        <f t="shared" si="0"/>
        <v>16000</v>
      </c>
      <c r="M8" s="24">
        <f t="shared" ref="M8" si="1">M9+M10</f>
        <v>24</v>
      </c>
      <c r="N8" s="4">
        <f t="shared" ref="N8" si="2">N9+N10</f>
        <v>2104055.4300000002</v>
      </c>
      <c r="O8" s="37" t="s">
        <v>49</v>
      </c>
      <c r="P8" s="37" t="s">
        <v>49</v>
      </c>
      <c r="Q8" s="37" t="s">
        <v>49</v>
      </c>
      <c r="R8" s="4">
        <f t="shared" ref="R8" si="3">R9+R10</f>
        <v>6467895.4586000005</v>
      </c>
      <c r="S8" s="24">
        <f>S9+S10</f>
        <v>0</v>
      </c>
      <c r="T8" s="4">
        <f t="shared" ref="T8:Y8" si="4">T9+T10</f>
        <v>0</v>
      </c>
      <c r="U8" s="37" t="s">
        <v>49</v>
      </c>
      <c r="V8" s="37" t="s">
        <v>49</v>
      </c>
      <c r="W8" s="37" t="s">
        <v>49</v>
      </c>
      <c r="X8" s="37" t="s">
        <v>49</v>
      </c>
      <c r="Y8" s="4">
        <f t="shared" si="4"/>
        <v>0</v>
      </c>
      <c r="Z8" s="24">
        <f t="shared" ref="Z8" si="5">Z9+Z10</f>
        <v>24</v>
      </c>
      <c r="AA8" s="4">
        <f t="shared" ref="AA8" si="6">AA9+AA10</f>
        <v>1572202.95</v>
      </c>
      <c r="AB8" s="37" t="s">
        <v>49</v>
      </c>
      <c r="AC8" s="37" t="s">
        <v>49</v>
      </c>
      <c r="AD8" s="37" t="s">
        <v>49</v>
      </c>
      <c r="AE8" s="37" t="s">
        <v>49</v>
      </c>
      <c r="AF8" s="4">
        <f t="shared" ref="AF8" si="7">AF9+AF10</f>
        <v>10290772.971000001</v>
      </c>
      <c r="AG8" s="24">
        <f t="shared" ref="AG8" si="8">AG9+AG10</f>
        <v>0</v>
      </c>
      <c r="AH8" s="37" t="s">
        <v>49</v>
      </c>
      <c r="AI8" s="37" t="s">
        <v>49</v>
      </c>
      <c r="AJ8" s="37" t="s">
        <v>49</v>
      </c>
      <c r="AK8" s="37" t="s">
        <v>49</v>
      </c>
      <c r="AL8" s="4">
        <f t="shared" ref="AL8" si="9">AL9+AL10</f>
        <v>0</v>
      </c>
      <c r="AM8" s="4">
        <f t="shared" ref="AM8:BT8" si="10">AM9+AM10</f>
        <v>0</v>
      </c>
      <c r="AN8" s="4">
        <f t="shared" si="10"/>
        <v>0</v>
      </c>
      <c r="AO8" s="24">
        <f t="shared" si="10"/>
        <v>0</v>
      </c>
      <c r="AP8" s="4">
        <f t="shared" si="10"/>
        <v>0</v>
      </c>
      <c r="AQ8" s="37" t="s">
        <v>33</v>
      </c>
      <c r="AR8" s="37" t="s">
        <v>33</v>
      </c>
      <c r="AS8" s="24">
        <v>0</v>
      </c>
      <c r="AT8" s="4">
        <f t="shared" si="10"/>
        <v>0</v>
      </c>
      <c r="AU8" s="24">
        <f t="shared" si="10"/>
        <v>0</v>
      </c>
      <c r="AV8" s="4">
        <f t="shared" si="10"/>
        <v>733.24</v>
      </c>
      <c r="AW8" s="37" t="s">
        <v>33</v>
      </c>
      <c r="AX8" s="37" t="s">
        <v>33</v>
      </c>
      <c r="AY8" s="24">
        <f t="shared" si="10"/>
        <v>12</v>
      </c>
      <c r="AZ8" s="4">
        <f t="shared" si="10"/>
        <v>76198.300799999997</v>
      </c>
      <c r="BA8" s="24">
        <f t="shared" si="10"/>
        <v>0</v>
      </c>
      <c r="BB8" s="37" t="s">
        <v>33</v>
      </c>
      <c r="BC8" s="4">
        <f t="shared" si="10"/>
        <v>0</v>
      </c>
      <c r="BD8" s="37" t="s">
        <v>33</v>
      </c>
      <c r="BE8" s="37" t="s">
        <v>33</v>
      </c>
      <c r="BF8" s="4">
        <f t="shared" si="10"/>
        <v>0</v>
      </c>
      <c r="BG8" s="4">
        <f t="shared" si="10"/>
        <v>16935866.7304</v>
      </c>
      <c r="BH8" s="30">
        <v>1.018</v>
      </c>
      <c r="BI8" s="4">
        <f t="shared" si="10"/>
        <v>17240712</v>
      </c>
      <c r="BJ8" s="4">
        <f t="shared" si="10"/>
        <v>862036</v>
      </c>
      <c r="BK8" s="4">
        <f t="shared" si="10"/>
        <v>16378676</v>
      </c>
      <c r="BL8" s="4">
        <f t="shared" si="10"/>
        <v>17240712</v>
      </c>
      <c r="BM8" s="4">
        <f t="shared" si="10"/>
        <v>862036</v>
      </c>
      <c r="BN8" s="4">
        <f t="shared" si="10"/>
        <v>16378676</v>
      </c>
      <c r="BO8" s="4">
        <f t="shared" si="10"/>
        <v>17240712</v>
      </c>
      <c r="BP8" s="4">
        <f t="shared" si="10"/>
        <v>862036</v>
      </c>
      <c r="BQ8" s="4">
        <f t="shared" si="10"/>
        <v>16378676</v>
      </c>
      <c r="BR8" s="4">
        <f t="shared" si="10"/>
        <v>16378676</v>
      </c>
      <c r="BS8" s="4">
        <f t="shared" si="10"/>
        <v>16378676</v>
      </c>
      <c r="BT8" s="4">
        <f t="shared" si="10"/>
        <v>16378676</v>
      </c>
    </row>
    <row r="9" spans="1:72">
      <c r="A9" s="8"/>
      <c r="B9" s="47" t="s">
        <v>3</v>
      </c>
      <c r="C9" s="48">
        <v>5</v>
      </c>
      <c r="D9" s="48"/>
      <c r="E9" s="49">
        <v>2</v>
      </c>
      <c r="F9" s="50">
        <v>8500</v>
      </c>
      <c r="G9" s="50">
        <f>C9*E9*F9</f>
        <v>85000</v>
      </c>
      <c r="H9" s="48">
        <v>4</v>
      </c>
      <c r="I9" s="48"/>
      <c r="J9" s="50">
        <v>2</v>
      </c>
      <c r="K9" s="50">
        <v>2000</v>
      </c>
      <c r="L9" s="50">
        <f>H9*J9*K9</f>
        <v>16000</v>
      </c>
      <c r="M9" s="48"/>
      <c r="N9" s="50">
        <v>2104055.4300000002</v>
      </c>
      <c r="O9" s="50"/>
      <c r="P9" s="47">
        <v>3.02</v>
      </c>
      <c r="Q9" s="48"/>
      <c r="R9" s="50">
        <f>N9*P9</f>
        <v>6354247.3986000009</v>
      </c>
      <c r="S9" s="25"/>
      <c r="T9" s="5"/>
      <c r="U9" s="5"/>
      <c r="V9" s="5"/>
      <c r="W9" s="5"/>
      <c r="X9" s="25"/>
      <c r="Y9" s="5">
        <f>T9*W9</f>
        <v>0</v>
      </c>
      <c r="Z9" s="25"/>
      <c r="AA9" s="5">
        <v>1572202.95</v>
      </c>
      <c r="AB9" s="5"/>
      <c r="AC9" s="5"/>
      <c r="AD9" s="5">
        <v>6.38</v>
      </c>
      <c r="AE9" s="25"/>
      <c r="AF9" s="5">
        <f>AA9*AD9</f>
        <v>10030654.821</v>
      </c>
      <c r="AG9" s="25"/>
      <c r="AH9" s="5"/>
      <c r="AI9" s="5"/>
      <c r="AJ9" s="5"/>
      <c r="AK9" s="25"/>
      <c r="AL9" s="5"/>
      <c r="AM9" s="2"/>
      <c r="AN9" s="5">
        <f>AM9</f>
        <v>0</v>
      </c>
      <c r="AO9" s="25"/>
      <c r="AP9" s="5"/>
      <c r="AQ9" s="5"/>
      <c r="AR9" s="5"/>
      <c r="AS9" s="25"/>
      <c r="AT9" s="5">
        <f>AP9*AR9*AS9</f>
        <v>0</v>
      </c>
      <c r="AU9" s="25"/>
      <c r="AV9" s="5">
        <v>733.24</v>
      </c>
      <c r="AW9" s="5"/>
      <c r="AX9" s="5">
        <v>8.66</v>
      </c>
      <c r="AY9" s="25">
        <v>12</v>
      </c>
      <c r="AZ9" s="5">
        <f>AV9*AX9*AY9</f>
        <v>76198.300799999997</v>
      </c>
      <c r="BA9" s="25"/>
      <c r="BB9" s="5"/>
      <c r="BC9" s="5"/>
      <c r="BD9" s="5"/>
      <c r="BE9" s="27"/>
      <c r="BF9" s="5">
        <f>BC9</f>
        <v>0</v>
      </c>
      <c r="BG9" s="5">
        <f>G9+L9+R9+Y9+AF9+AL9+AN9+AT9+AZ9+BF9</f>
        <v>16562100.520400001</v>
      </c>
      <c r="BH9" s="31">
        <v>1.018</v>
      </c>
      <c r="BI9" s="5">
        <f>ROUND(BG9*BH9,0)</f>
        <v>16860218</v>
      </c>
      <c r="BJ9" s="12">
        <f>ROUND(BI9*5/100,0)</f>
        <v>843011</v>
      </c>
      <c r="BK9" s="5">
        <f>BI9-BJ9</f>
        <v>16017207</v>
      </c>
      <c r="BL9" s="5">
        <f t="shared" ref="BL9:BN10" si="11">BI9</f>
        <v>16860218</v>
      </c>
      <c r="BM9" s="5">
        <f t="shared" si="11"/>
        <v>843011</v>
      </c>
      <c r="BN9" s="12">
        <f t="shared" si="11"/>
        <v>16017207</v>
      </c>
      <c r="BO9" s="5">
        <f t="shared" ref="BO9:BQ10" si="12">BI9</f>
        <v>16860218</v>
      </c>
      <c r="BP9" s="5">
        <f t="shared" si="12"/>
        <v>843011</v>
      </c>
      <c r="BQ9" s="5">
        <f t="shared" si="12"/>
        <v>16017207</v>
      </c>
      <c r="BR9" s="33">
        <f>ROUND(BK9*$BS$95,0)</f>
        <v>16017207</v>
      </c>
      <c r="BS9" s="33">
        <f>ROUND(BN9*$BS$96,0)</f>
        <v>16017207</v>
      </c>
      <c r="BT9" s="5">
        <f>BS9</f>
        <v>16017207</v>
      </c>
    </row>
    <row r="10" spans="1:72">
      <c r="A10" s="8"/>
      <c r="B10" s="47" t="s">
        <v>40</v>
      </c>
      <c r="C10" s="48"/>
      <c r="D10" s="48"/>
      <c r="E10" s="49"/>
      <c r="F10" s="50"/>
      <c r="G10" s="50">
        <f>D10*E10*F10</f>
        <v>0</v>
      </c>
      <c r="H10" s="48"/>
      <c r="I10" s="48"/>
      <c r="J10" s="50"/>
      <c r="K10" s="50"/>
      <c r="L10" s="50">
        <f>ROUND(I10*J10*K10,0)</f>
        <v>0</v>
      </c>
      <c r="M10" s="48">
        <v>24</v>
      </c>
      <c r="N10" s="50"/>
      <c r="O10" s="50">
        <v>130.69999999999999</v>
      </c>
      <c r="P10" s="47">
        <v>3.02</v>
      </c>
      <c r="Q10" s="48">
        <v>12</v>
      </c>
      <c r="R10" s="50">
        <v>113648.06</v>
      </c>
      <c r="S10" s="25"/>
      <c r="T10" s="5"/>
      <c r="U10" s="5"/>
      <c r="V10" s="5"/>
      <c r="W10" s="5"/>
      <c r="X10" s="25"/>
      <c r="Y10" s="5">
        <f>S10*U10*V10*W10*X10</f>
        <v>0</v>
      </c>
      <c r="Z10" s="25">
        <v>24</v>
      </c>
      <c r="AA10" s="5"/>
      <c r="AB10" s="5">
        <v>18.63</v>
      </c>
      <c r="AC10" s="5">
        <v>13.03</v>
      </c>
      <c r="AD10" s="5">
        <v>6.38</v>
      </c>
      <c r="AE10" s="25">
        <v>7</v>
      </c>
      <c r="AF10" s="5">
        <v>260118.15</v>
      </c>
      <c r="AG10" s="25"/>
      <c r="AH10" s="5"/>
      <c r="AI10" s="5"/>
      <c r="AJ10" s="5"/>
      <c r="AK10" s="25"/>
      <c r="AL10" s="5">
        <f>AG10*AH10*AI10*AJ10*AK10</f>
        <v>0</v>
      </c>
      <c r="AM10" s="2"/>
      <c r="AN10" s="5">
        <f>AM10</f>
        <v>0</v>
      </c>
      <c r="AO10" s="25"/>
      <c r="AP10" s="5"/>
      <c r="AQ10" s="5"/>
      <c r="AR10" s="5"/>
      <c r="AS10" s="25"/>
      <c r="AT10" s="5">
        <f>AO10*AQ10*AR10*AS10</f>
        <v>0</v>
      </c>
      <c r="AU10" s="25"/>
      <c r="AV10" s="5"/>
      <c r="AW10" s="5"/>
      <c r="AX10" s="5"/>
      <c r="AY10" s="25"/>
      <c r="AZ10" s="5">
        <f>AU10*AW10*AX10*AY10</f>
        <v>0</v>
      </c>
      <c r="BA10" s="25"/>
      <c r="BB10" s="5"/>
      <c r="BC10" s="5"/>
      <c r="BD10" s="5"/>
      <c r="BE10" s="27"/>
      <c r="BF10" s="5">
        <f>BA10*BB10*BD10*BE10</f>
        <v>0</v>
      </c>
      <c r="BG10" s="5">
        <f>G10+L10+R10+Y10+AF10+AL10+AN10+AT10+AZ10+BF10</f>
        <v>373766.20999999996</v>
      </c>
      <c r="BH10" s="31">
        <v>1.018</v>
      </c>
      <c r="BI10" s="5">
        <f>ROUND(BG10*BH10,0)</f>
        <v>380494</v>
      </c>
      <c r="BJ10" s="12">
        <f>ROUND(BI10*5/100,0)</f>
        <v>19025</v>
      </c>
      <c r="BK10" s="5">
        <f>BI10-BJ10</f>
        <v>361469</v>
      </c>
      <c r="BL10" s="5">
        <f t="shared" si="11"/>
        <v>380494</v>
      </c>
      <c r="BM10" s="5">
        <f t="shared" si="11"/>
        <v>19025</v>
      </c>
      <c r="BN10" s="12">
        <f t="shared" si="11"/>
        <v>361469</v>
      </c>
      <c r="BO10" s="5">
        <f t="shared" si="12"/>
        <v>380494</v>
      </c>
      <c r="BP10" s="5">
        <f t="shared" si="12"/>
        <v>19025</v>
      </c>
      <c r="BQ10" s="5">
        <f t="shared" si="12"/>
        <v>361469</v>
      </c>
      <c r="BR10" s="33">
        <f>ROUND(BK10*$BS$95,0)</f>
        <v>361469</v>
      </c>
      <c r="BS10" s="33">
        <f>ROUND(BN10*$BS$96,0)</f>
        <v>361469</v>
      </c>
      <c r="BT10" s="5">
        <f>BS10</f>
        <v>361469</v>
      </c>
    </row>
    <row r="11" spans="1:72" ht="22.5">
      <c r="A11" s="7">
        <v>2</v>
      </c>
      <c r="B11" s="46" t="s">
        <v>4</v>
      </c>
      <c r="C11" s="24">
        <f>C12+C13</f>
        <v>3</v>
      </c>
      <c r="D11" s="24">
        <f>D12+D13</f>
        <v>0</v>
      </c>
      <c r="E11" s="37" t="s">
        <v>49</v>
      </c>
      <c r="F11" s="37" t="s">
        <v>49</v>
      </c>
      <c r="G11" s="4">
        <f t="shared" ref="G11:L11" si="13">G12+G13</f>
        <v>54000</v>
      </c>
      <c r="H11" s="24">
        <f t="shared" si="13"/>
        <v>0</v>
      </c>
      <c r="I11" s="24">
        <f t="shared" si="13"/>
        <v>0</v>
      </c>
      <c r="J11" s="37" t="s">
        <v>49</v>
      </c>
      <c r="K11" s="37" t="s">
        <v>49</v>
      </c>
      <c r="L11" s="4">
        <f t="shared" si="13"/>
        <v>0</v>
      </c>
      <c r="M11" s="24">
        <f t="shared" ref="M11" si="14">M12+M13</f>
        <v>24</v>
      </c>
      <c r="N11" s="4">
        <f t="shared" ref="N11" si="15">N12+N13</f>
        <v>1127505</v>
      </c>
      <c r="O11" s="37" t="s">
        <v>49</v>
      </c>
      <c r="P11" s="37" t="s">
        <v>49</v>
      </c>
      <c r="Q11" s="37" t="s">
        <v>49</v>
      </c>
      <c r="R11" s="4">
        <f t="shared" ref="R11" si="16">R12+R13</f>
        <v>3451014.52</v>
      </c>
      <c r="S11" s="24">
        <f>S12+S13</f>
        <v>0</v>
      </c>
      <c r="T11" s="4">
        <f t="shared" ref="T11:Y11" si="17">T12+T13</f>
        <v>0</v>
      </c>
      <c r="U11" s="37" t="s">
        <v>49</v>
      </c>
      <c r="V11" s="37" t="s">
        <v>49</v>
      </c>
      <c r="W11" s="37" t="s">
        <v>49</v>
      </c>
      <c r="X11" s="37" t="s">
        <v>49</v>
      </c>
      <c r="Y11" s="4">
        <f t="shared" si="17"/>
        <v>0</v>
      </c>
      <c r="Z11" s="24">
        <f t="shared" ref="Z11" si="18">Z12+Z13</f>
        <v>24</v>
      </c>
      <c r="AA11" s="4">
        <f t="shared" ref="AA11" si="19">AA12+AA13</f>
        <v>1249295</v>
      </c>
      <c r="AB11" s="37" t="s">
        <v>49</v>
      </c>
      <c r="AC11" s="37" t="s">
        <v>49</v>
      </c>
      <c r="AD11" s="37" t="s">
        <v>49</v>
      </c>
      <c r="AE11" s="37" t="s">
        <v>49</v>
      </c>
      <c r="AF11" s="4">
        <f t="shared" ref="AF11" si="20">AF12+AF13</f>
        <v>8228292.5699999994</v>
      </c>
      <c r="AG11" s="24">
        <f t="shared" ref="AG11" si="21">AG12+AG13</f>
        <v>0</v>
      </c>
      <c r="AH11" s="37" t="s">
        <v>49</v>
      </c>
      <c r="AI11" s="37" t="s">
        <v>49</v>
      </c>
      <c r="AJ11" s="37" t="s">
        <v>49</v>
      </c>
      <c r="AK11" s="37" t="s">
        <v>49</v>
      </c>
      <c r="AL11" s="4">
        <f t="shared" ref="AL11" si="22">AL12+AL13</f>
        <v>0</v>
      </c>
      <c r="AM11" s="4">
        <f t="shared" ref="AM11:BT11" si="23">AM12+AM13</f>
        <v>0</v>
      </c>
      <c r="AN11" s="4">
        <f t="shared" si="23"/>
        <v>0</v>
      </c>
      <c r="AO11" s="24">
        <f t="shared" si="23"/>
        <v>0</v>
      </c>
      <c r="AP11" s="4">
        <f t="shared" si="23"/>
        <v>0</v>
      </c>
      <c r="AQ11" s="37" t="s">
        <v>33</v>
      </c>
      <c r="AR11" s="37" t="s">
        <v>33</v>
      </c>
      <c r="AS11" s="24">
        <v>0</v>
      </c>
      <c r="AT11" s="4">
        <f t="shared" si="23"/>
        <v>0</v>
      </c>
      <c r="AU11" s="24">
        <f t="shared" si="23"/>
        <v>0</v>
      </c>
      <c r="AV11" s="4">
        <f t="shared" si="23"/>
        <v>599.12</v>
      </c>
      <c r="AW11" s="37" t="s">
        <v>33</v>
      </c>
      <c r="AX11" s="37" t="s">
        <v>33</v>
      </c>
      <c r="AY11" s="24">
        <f t="shared" si="23"/>
        <v>12</v>
      </c>
      <c r="AZ11" s="4">
        <f t="shared" si="23"/>
        <v>62260.550400000007</v>
      </c>
      <c r="BA11" s="24">
        <f t="shared" si="23"/>
        <v>0</v>
      </c>
      <c r="BB11" s="37" t="s">
        <v>33</v>
      </c>
      <c r="BC11" s="4">
        <f t="shared" si="23"/>
        <v>0</v>
      </c>
      <c r="BD11" s="37" t="s">
        <v>33</v>
      </c>
      <c r="BE11" s="37" t="s">
        <v>33</v>
      </c>
      <c r="BF11" s="4">
        <f t="shared" si="23"/>
        <v>0</v>
      </c>
      <c r="BG11" s="4">
        <f t="shared" si="23"/>
        <v>11795567.6404</v>
      </c>
      <c r="BH11" s="30">
        <v>1.018</v>
      </c>
      <c r="BI11" s="4">
        <f t="shared" si="23"/>
        <v>12007888</v>
      </c>
      <c r="BJ11" s="4">
        <f t="shared" si="23"/>
        <v>600394</v>
      </c>
      <c r="BK11" s="4">
        <f t="shared" si="23"/>
        <v>11407494</v>
      </c>
      <c r="BL11" s="4">
        <f t="shared" si="23"/>
        <v>12007888</v>
      </c>
      <c r="BM11" s="4">
        <f t="shared" si="23"/>
        <v>600394</v>
      </c>
      <c r="BN11" s="4">
        <f t="shared" si="23"/>
        <v>11407494</v>
      </c>
      <c r="BO11" s="4">
        <f t="shared" si="23"/>
        <v>12007888</v>
      </c>
      <c r="BP11" s="4">
        <f t="shared" si="23"/>
        <v>600394</v>
      </c>
      <c r="BQ11" s="4">
        <f t="shared" si="23"/>
        <v>11407494</v>
      </c>
      <c r="BR11" s="4">
        <f t="shared" si="23"/>
        <v>11407494</v>
      </c>
      <c r="BS11" s="4">
        <f t="shared" si="23"/>
        <v>11407494</v>
      </c>
      <c r="BT11" s="4">
        <f t="shared" si="23"/>
        <v>11407494</v>
      </c>
    </row>
    <row r="12" spans="1:72">
      <c r="A12" s="8"/>
      <c r="B12" s="47" t="s">
        <v>3</v>
      </c>
      <c r="C12" s="48">
        <v>3</v>
      </c>
      <c r="D12" s="48"/>
      <c r="E12" s="49">
        <v>2</v>
      </c>
      <c r="F12" s="50">
        <v>9000</v>
      </c>
      <c r="G12" s="50">
        <f>C12*E12*F12</f>
        <v>54000</v>
      </c>
      <c r="H12" s="48"/>
      <c r="I12" s="48"/>
      <c r="J12" s="50"/>
      <c r="K12" s="50"/>
      <c r="L12" s="50">
        <f>H12*J12*K12</f>
        <v>0</v>
      </c>
      <c r="M12" s="48"/>
      <c r="N12" s="50">
        <v>1127505</v>
      </c>
      <c r="O12" s="50"/>
      <c r="P12" s="47">
        <v>3.02</v>
      </c>
      <c r="Q12" s="48"/>
      <c r="R12" s="50">
        <v>3405065.1</v>
      </c>
      <c r="S12" s="25"/>
      <c r="T12" s="5"/>
      <c r="U12" s="5"/>
      <c r="V12" s="5"/>
      <c r="W12" s="5"/>
      <c r="X12" s="25"/>
      <c r="Y12" s="5">
        <f>T12*W12</f>
        <v>0</v>
      </c>
      <c r="Z12" s="25"/>
      <c r="AA12" s="5">
        <v>1249295</v>
      </c>
      <c r="AB12" s="5"/>
      <c r="AC12" s="5"/>
      <c r="AD12" s="5">
        <v>6.38</v>
      </c>
      <c r="AE12" s="25"/>
      <c r="AF12" s="5">
        <f>AA12*AD12</f>
        <v>7970502.0999999996</v>
      </c>
      <c r="AG12" s="25"/>
      <c r="AH12" s="5"/>
      <c r="AI12" s="5"/>
      <c r="AJ12" s="5"/>
      <c r="AK12" s="25"/>
      <c r="AL12" s="5"/>
      <c r="AM12" s="2"/>
      <c r="AN12" s="5">
        <f>AM12</f>
        <v>0</v>
      </c>
      <c r="AO12" s="25"/>
      <c r="AP12" s="5"/>
      <c r="AQ12" s="5"/>
      <c r="AR12" s="5"/>
      <c r="AS12" s="25"/>
      <c r="AT12" s="5">
        <f>AP12*AR12*AS12</f>
        <v>0</v>
      </c>
      <c r="AU12" s="25"/>
      <c r="AV12" s="5">
        <v>599.12</v>
      </c>
      <c r="AW12" s="5"/>
      <c r="AX12" s="5">
        <v>8.66</v>
      </c>
      <c r="AY12" s="25">
        <v>12</v>
      </c>
      <c r="AZ12" s="5">
        <f>AV12*AX12*AY12</f>
        <v>62260.550400000007</v>
      </c>
      <c r="BA12" s="25"/>
      <c r="BB12" s="5"/>
      <c r="BC12" s="5"/>
      <c r="BD12" s="5"/>
      <c r="BE12" s="27"/>
      <c r="BF12" s="5">
        <f>BC12</f>
        <v>0</v>
      </c>
      <c r="BG12" s="5">
        <f>G12+L12+R12+Y12+AF12+AL12+AN12+AT12+AZ12+BF12</f>
        <v>11491827.750399999</v>
      </c>
      <c r="BH12" s="31">
        <v>1.018</v>
      </c>
      <c r="BI12" s="5">
        <f>ROUND(BG12*BH12,0)</f>
        <v>11698681</v>
      </c>
      <c r="BJ12" s="12">
        <f>ROUND(BI12*5/100,0)</f>
        <v>584934</v>
      </c>
      <c r="BK12" s="5">
        <f>BI12-BJ12</f>
        <v>11113747</v>
      </c>
      <c r="BL12" s="5">
        <f t="shared" ref="BL12:BN13" si="24">BI12</f>
        <v>11698681</v>
      </c>
      <c r="BM12" s="5">
        <f t="shared" si="24"/>
        <v>584934</v>
      </c>
      <c r="BN12" s="12">
        <f t="shared" si="24"/>
        <v>11113747</v>
      </c>
      <c r="BO12" s="5">
        <f t="shared" ref="BO12:BQ13" si="25">BI12</f>
        <v>11698681</v>
      </c>
      <c r="BP12" s="5">
        <f t="shared" si="25"/>
        <v>584934</v>
      </c>
      <c r="BQ12" s="5">
        <f t="shared" si="25"/>
        <v>11113747</v>
      </c>
      <c r="BR12" s="33">
        <f>ROUND(BK12*$BS$95,0)</f>
        <v>11113747</v>
      </c>
      <c r="BS12" s="33">
        <f>ROUND(BN12*$BS$96,0)</f>
        <v>11113747</v>
      </c>
      <c r="BT12" s="5">
        <f>BS12</f>
        <v>11113747</v>
      </c>
    </row>
    <row r="13" spans="1:72">
      <c r="A13" s="8"/>
      <c r="B13" s="47" t="s">
        <v>40</v>
      </c>
      <c r="C13" s="48"/>
      <c r="D13" s="48"/>
      <c r="E13" s="49"/>
      <c r="F13" s="50"/>
      <c r="G13" s="50">
        <f>D13*E13*F13</f>
        <v>0</v>
      </c>
      <c r="H13" s="48"/>
      <c r="I13" s="48"/>
      <c r="J13" s="50"/>
      <c r="K13" s="50"/>
      <c r="L13" s="50">
        <f>ROUND(I13*J13*K13,0)</f>
        <v>0</v>
      </c>
      <c r="M13" s="48">
        <v>24</v>
      </c>
      <c r="N13" s="50"/>
      <c r="O13" s="50">
        <v>52.8</v>
      </c>
      <c r="P13" s="47">
        <v>3.02</v>
      </c>
      <c r="Q13" s="48">
        <v>12</v>
      </c>
      <c r="R13" s="50">
        <v>45949.42</v>
      </c>
      <c r="S13" s="25"/>
      <c r="T13" s="5"/>
      <c r="U13" s="5"/>
      <c r="V13" s="5"/>
      <c r="W13" s="5"/>
      <c r="X13" s="25"/>
      <c r="Y13" s="5">
        <f>S13*U13*V13*W13*X13</f>
        <v>0</v>
      </c>
      <c r="Z13" s="25">
        <v>24</v>
      </c>
      <c r="AA13" s="5"/>
      <c r="AB13" s="5">
        <v>18.46</v>
      </c>
      <c r="AC13" s="5">
        <v>13.03</v>
      </c>
      <c r="AD13" s="5">
        <v>6.38</v>
      </c>
      <c r="AE13" s="25">
        <v>7</v>
      </c>
      <c r="AF13" s="5">
        <v>257790.47</v>
      </c>
      <c r="AG13" s="25"/>
      <c r="AH13" s="5"/>
      <c r="AI13" s="5"/>
      <c r="AJ13" s="5"/>
      <c r="AK13" s="25"/>
      <c r="AL13" s="5">
        <f>AG13*AH13*AI13*AJ13*AK13</f>
        <v>0</v>
      </c>
      <c r="AM13" s="2"/>
      <c r="AN13" s="5">
        <f>AM13</f>
        <v>0</v>
      </c>
      <c r="AO13" s="25"/>
      <c r="AP13" s="5"/>
      <c r="AQ13" s="5"/>
      <c r="AR13" s="5"/>
      <c r="AS13" s="25"/>
      <c r="AT13" s="5">
        <f>AO13*AQ13*AR13*AS13</f>
        <v>0</v>
      </c>
      <c r="AU13" s="25"/>
      <c r="AV13" s="5"/>
      <c r="AW13" s="5"/>
      <c r="AX13" s="5"/>
      <c r="AY13" s="25"/>
      <c r="AZ13" s="5">
        <f>AU13*AW13*AX13*AY13</f>
        <v>0</v>
      </c>
      <c r="BA13" s="25"/>
      <c r="BB13" s="5"/>
      <c r="BC13" s="5"/>
      <c r="BD13" s="5"/>
      <c r="BE13" s="27"/>
      <c r="BF13" s="5">
        <f>BA13*BB13*BD13*BE13</f>
        <v>0</v>
      </c>
      <c r="BG13" s="5">
        <f>G13+L13+R13+Y13+AF13+AL13+AN13+AT13+AZ13+BF13</f>
        <v>303739.89</v>
      </c>
      <c r="BH13" s="31">
        <v>1.018</v>
      </c>
      <c r="BI13" s="5">
        <f>ROUND(BG13*BH13,0)</f>
        <v>309207</v>
      </c>
      <c r="BJ13" s="12">
        <f>ROUND(BI13*5/100,0)</f>
        <v>15460</v>
      </c>
      <c r="BK13" s="5">
        <f>BI13-BJ13</f>
        <v>293747</v>
      </c>
      <c r="BL13" s="5">
        <f t="shared" si="24"/>
        <v>309207</v>
      </c>
      <c r="BM13" s="5">
        <f t="shared" si="24"/>
        <v>15460</v>
      </c>
      <c r="BN13" s="12">
        <f t="shared" si="24"/>
        <v>293747</v>
      </c>
      <c r="BO13" s="5">
        <f t="shared" si="25"/>
        <v>309207</v>
      </c>
      <c r="BP13" s="5">
        <f t="shared" si="25"/>
        <v>15460</v>
      </c>
      <c r="BQ13" s="5">
        <f t="shared" si="25"/>
        <v>293747</v>
      </c>
      <c r="BR13" s="33">
        <f>ROUND(BK13*$BS$95,0)</f>
        <v>293747</v>
      </c>
      <c r="BS13" s="33">
        <f>ROUND(BN13*$BS$96,0)</f>
        <v>293747</v>
      </c>
      <c r="BT13" s="5">
        <f>BS13</f>
        <v>293747</v>
      </c>
    </row>
    <row r="14" spans="1:72">
      <c r="A14" s="7">
        <v>3</v>
      </c>
      <c r="B14" s="46" t="s">
        <v>5</v>
      </c>
      <c r="C14" s="24">
        <f>C15+C16</f>
        <v>1</v>
      </c>
      <c r="D14" s="24">
        <f>D15+D16</f>
        <v>0</v>
      </c>
      <c r="E14" s="37" t="s">
        <v>49</v>
      </c>
      <c r="F14" s="37" t="s">
        <v>49</v>
      </c>
      <c r="G14" s="4">
        <f t="shared" ref="G14" si="26">G15+G16</f>
        <v>15000</v>
      </c>
      <c r="H14" s="24">
        <f t="shared" ref="H14:I14" si="27">H15+H16</f>
        <v>0</v>
      </c>
      <c r="I14" s="24">
        <f t="shared" si="27"/>
        <v>0</v>
      </c>
      <c r="J14" s="37" t="s">
        <v>49</v>
      </c>
      <c r="K14" s="37" t="s">
        <v>49</v>
      </c>
      <c r="L14" s="4">
        <f t="shared" ref="L14" si="28">L15+L16</f>
        <v>0</v>
      </c>
      <c r="M14" s="24">
        <f t="shared" ref="M14" si="29">M15+M16</f>
        <v>62</v>
      </c>
      <c r="N14" s="4">
        <f t="shared" ref="N14" si="30">N15+N16</f>
        <v>2629298</v>
      </c>
      <c r="O14" s="37" t="s">
        <v>49</v>
      </c>
      <c r="P14" s="37" t="s">
        <v>49</v>
      </c>
      <c r="Q14" s="37" t="s">
        <v>49</v>
      </c>
      <c r="R14" s="4">
        <f t="shared" ref="R14" si="31">R15+R16</f>
        <v>9434861.6699999999</v>
      </c>
      <c r="S14" s="24">
        <f>S15+S16</f>
        <v>3</v>
      </c>
      <c r="T14" s="4">
        <f t="shared" ref="T14:Y14" si="32">T15+T16</f>
        <v>482.65</v>
      </c>
      <c r="U14" s="37" t="s">
        <v>49</v>
      </c>
      <c r="V14" s="37" t="s">
        <v>49</v>
      </c>
      <c r="W14" s="37" t="s">
        <v>49</v>
      </c>
      <c r="X14" s="37" t="s">
        <v>49</v>
      </c>
      <c r="Y14" s="4">
        <f t="shared" si="32"/>
        <v>1232518.3008880001</v>
      </c>
      <c r="Z14" s="24">
        <f t="shared" ref="Z14" si="33">Z15+Z16</f>
        <v>62</v>
      </c>
      <c r="AA14" s="4">
        <f t="shared" ref="AA14" si="34">AA15+AA16</f>
        <v>1885050</v>
      </c>
      <c r="AB14" s="37" t="s">
        <v>49</v>
      </c>
      <c r="AC14" s="37" t="s">
        <v>49</v>
      </c>
      <c r="AD14" s="37" t="s">
        <v>49</v>
      </c>
      <c r="AE14" s="37" t="s">
        <v>49</v>
      </c>
      <c r="AF14" s="4">
        <f t="shared" ref="AF14" si="35">AF15+AF16</f>
        <v>12676041.4968</v>
      </c>
      <c r="AG14" s="24">
        <f t="shared" ref="AG14" si="36">AG15+AG16</f>
        <v>0</v>
      </c>
      <c r="AH14" s="37" t="s">
        <v>49</v>
      </c>
      <c r="AI14" s="37" t="s">
        <v>49</v>
      </c>
      <c r="AJ14" s="37" t="s">
        <v>49</v>
      </c>
      <c r="AK14" s="37" t="s">
        <v>49</v>
      </c>
      <c r="AL14" s="4">
        <f t="shared" ref="AL14" si="37">AL15+AL16</f>
        <v>0</v>
      </c>
      <c r="AM14" s="4">
        <f t="shared" ref="AM14:BT14" si="38">AM15+AM16</f>
        <v>0</v>
      </c>
      <c r="AN14" s="4">
        <f t="shared" si="38"/>
        <v>0</v>
      </c>
      <c r="AO14" s="24">
        <f t="shared" si="38"/>
        <v>0</v>
      </c>
      <c r="AP14" s="4">
        <f t="shared" si="38"/>
        <v>2757.26</v>
      </c>
      <c r="AQ14" s="37" t="s">
        <v>33</v>
      </c>
      <c r="AR14" s="37" t="s">
        <v>33</v>
      </c>
      <c r="AS14" s="24">
        <v>12</v>
      </c>
      <c r="AT14" s="4">
        <f t="shared" si="38"/>
        <v>291166.65600000002</v>
      </c>
      <c r="AU14" s="24">
        <f t="shared" si="38"/>
        <v>0</v>
      </c>
      <c r="AV14" s="4">
        <f t="shared" si="38"/>
        <v>2757.26</v>
      </c>
      <c r="AW14" s="37" t="s">
        <v>33</v>
      </c>
      <c r="AX14" s="37" t="s">
        <v>33</v>
      </c>
      <c r="AY14" s="24">
        <f t="shared" si="38"/>
        <v>12</v>
      </c>
      <c r="AZ14" s="4">
        <f t="shared" si="38"/>
        <v>286534.45920000004</v>
      </c>
      <c r="BA14" s="24">
        <f t="shared" si="38"/>
        <v>0</v>
      </c>
      <c r="BB14" s="37" t="s">
        <v>33</v>
      </c>
      <c r="BC14" s="4">
        <f t="shared" si="38"/>
        <v>0</v>
      </c>
      <c r="BD14" s="37" t="s">
        <v>33</v>
      </c>
      <c r="BE14" s="37" t="s">
        <v>33</v>
      </c>
      <c r="BF14" s="4">
        <f t="shared" si="38"/>
        <v>0</v>
      </c>
      <c r="BG14" s="4">
        <f t="shared" si="38"/>
        <v>23936122.582887996</v>
      </c>
      <c r="BH14" s="30">
        <v>1.018</v>
      </c>
      <c r="BI14" s="4">
        <f t="shared" si="38"/>
        <v>24366973</v>
      </c>
      <c r="BJ14" s="4">
        <f t="shared" si="38"/>
        <v>1218349</v>
      </c>
      <c r="BK14" s="4">
        <f t="shared" si="38"/>
        <v>23148624</v>
      </c>
      <c r="BL14" s="4">
        <f t="shared" si="38"/>
        <v>24366973</v>
      </c>
      <c r="BM14" s="4">
        <f t="shared" si="38"/>
        <v>1218349</v>
      </c>
      <c r="BN14" s="4">
        <f t="shared" si="38"/>
        <v>23148624</v>
      </c>
      <c r="BO14" s="4">
        <f t="shared" si="38"/>
        <v>24366973</v>
      </c>
      <c r="BP14" s="4">
        <f t="shared" si="38"/>
        <v>1218349</v>
      </c>
      <c r="BQ14" s="4">
        <f t="shared" si="38"/>
        <v>23148624</v>
      </c>
      <c r="BR14" s="4">
        <f t="shared" si="38"/>
        <v>23148624</v>
      </c>
      <c r="BS14" s="4">
        <f t="shared" si="38"/>
        <v>23148624</v>
      </c>
      <c r="BT14" s="4">
        <f t="shared" si="38"/>
        <v>23148624</v>
      </c>
    </row>
    <row r="15" spans="1:72">
      <c r="A15" s="9"/>
      <c r="B15" s="47" t="s">
        <v>3</v>
      </c>
      <c r="C15" s="48">
        <v>1</v>
      </c>
      <c r="D15" s="48"/>
      <c r="E15" s="49">
        <v>2</v>
      </c>
      <c r="F15" s="50">
        <v>7500</v>
      </c>
      <c r="G15" s="50">
        <f>C15*E15*F15</f>
        <v>15000</v>
      </c>
      <c r="H15" s="48"/>
      <c r="I15" s="48"/>
      <c r="J15" s="50"/>
      <c r="K15" s="50"/>
      <c r="L15" s="50">
        <f>H15*J15*K15</f>
        <v>0</v>
      </c>
      <c r="M15" s="48"/>
      <c r="N15" s="50">
        <v>2629298</v>
      </c>
      <c r="O15" s="50"/>
      <c r="P15" s="51">
        <v>3.5</v>
      </c>
      <c r="Q15" s="48"/>
      <c r="R15" s="50">
        <v>9211819.1600000001</v>
      </c>
      <c r="S15" s="25"/>
      <c r="T15" s="5">
        <v>482.65</v>
      </c>
      <c r="U15" s="5"/>
      <c r="V15" s="5"/>
      <c r="W15" s="5">
        <v>2504.59</v>
      </c>
      <c r="X15" s="25"/>
      <c r="Y15" s="5">
        <f>T15*W15</f>
        <v>1208840.3635</v>
      </c>
      <c r="Z15" s="25"/>
      <c r="AA15" s="5">
        <v>1885050</v>
      </c>
      <c r="AB15" s="5"/>
      <c r="AC15" s="5"/>
      <c r="AD15" s="5">
        <v>6.38</v>
      </c>
      <c r="AE15" s="25"/>
      <c r="AF15" s="5">
        <f>AA15*AD15</f>
        <v>12026619</v>
      </c>
      <c r="AG15" s="25"/>
      <c r="AH15" s="5"/>
      <c r="AI15" s="5"/>
      <c r="AJ15" s="5"/>
      <c r="AK15" s="25"/>
      <c r="AL15" s="5"/>
      <c r="AM15" s="2"/>
      <c r="AN15" s="5">
        <f>AM15</f>
        <v>0</v>
      </c>
      <c r="AO15" s="25"/>
      <c r="AP15" s="5">
        <v>2757.26</v>
      </c>
      <c r="AQ15" s="5"/>
      <c r="AR15" s="5">
        <v>8.8000000000000007</v>
      </c>
      <c r="AS15" s="25">
        <v>12</v>
      </c>
      <c r="AT15" s="5">
        <f>AP15*AR15*AS15</f>
        <v>291166.65600000002</v>
      </c>
      <c r="AU15" s="25"/>
      <c r="AV15" s="5">
        <v>2757.26</v>
      </c>
      <c r="AW15" s="5"/>
      <c r="AX15" s="5">
        <v>8.66</v>
      </c>
      <c r="AY15" s="25">
        <v>12</v>
      </c>
      <c r="AZ15" s="5">
        <f>AV15*AX15*AY15</f>
        <v>286534.45920000004</v>
      </c>
      <c r="BA15" s="25"/>
      <c r="BB15" s="5"/>
      <c r="BC15" s="5"/>
      <c r="BD15" s="5"/>
      <c r="BE15" s="27"/>
      <c r="BF15" s="5">
        <f>BC15</f>
        <v>0</v>
      </c>
      <c r="BG15" s="5">
        <f>G15+L15+R15+Y15+AF15+AL15+AN15+AT15+AZ15+BF15</f>
        <v>23039979.638699997</v>
      </c>
      <c r="BH15" s="31">
        <v>1.018</v>
      </c>
      <c r="BI15" s="5">
        <f>ROUND(BG15*BH15,0)</f>
        <v>23454699</v>
      </c>
      <c r="BJ15" s="12">
        <f>ROUND(BI15*5/100,0)</f>
        <v>1172735</v>
      </c>
      <c r="BK15" s="5">
        <f>BI15-BJ15</f>
        <v>22281964</v>
      </c>
      <c r="BL15" s="5">
        <f t="shared" ref="BL15:BN16" si="39">BI15</f>
        <v>23454699</v>
      </c>
      <c r="BM15" s="5">
        <f t="shared" si="39"/>
        <v>1172735</v>
      </c>
      <c r="BN15" s="12">
        <f t="shared" si="39"/>
        <v>22281964</v>
      </c>
      <c r="BO15" s="5">
        <f t="shared" ref="BO15:BQ16" si="40">BI15</f>
        <v>23454699</v>
      </c>
      <c r="BP15" s="5">
        <f t="shared" si="40"/>
        <v>1172735</v>
      </c>
      <c r="BQ15" s="5">
        <f t="shared" si="40"/>
        <v>22281964</v>
      </c>
      <c r="BR15" s="33">
        <f>ROUND(BK15*$BS$95,0)</f>
        <v>22281964</v>
      </c>
      <c r="BS15" s="33">
        <f>ROUND(BN15*$BS$96,0)</f>
        <v>22281964</v>
      </c>
      <c r="BT15" s="5">
        <f>BS15</f>
        <v>22281964</v>
      </c>
    </row>
    <row r="16" spans="1:72">
      <c r="A16" s="9"/>
      <c r="B16" s="47" t="s">
        <v>40</v>
      </c>
      <c r="C16" s="48"/>
      <c r="D16" s="48"/>
      <c r="E16" s="49"/>
      <c r="F16" s="50"/>
      <c r="G16" s="50">
        <f>D16*E16*F16</f>
        <v>0</v>
      </c>
      <c r="H16" s="48"/>
      <c r="I16" s="48"/>
      <c r="J16" s="50"/>
      <c r="K16" s="50"/>
      <c r="L16" s="50">
        <f>ROUND(I16*J16*K16,0)</f>
        <v>0</v>
      </c>
      <c r="M16" s="48">
        <v>62</v>
      </c>
      <c r="N16" s="50"/>
      <c r="O16" s="50">
        <v>72.099999999999994</v>
      </c>
      <c r="P16" s="47">
        <v>4.16</v>
      </c>
      <c r="Q16" s="48">
        <v>12</v>
      </c>
      <c r="R16" s="50">
        <v>223042.51</v>
      </c>
      <c r="S16" s="25">
        <v>3</v>
      </c>
      <c r="T16" s="5"/>
      <c r="U16" s="5">
        <v>18</v>
      </c>
      <c r="V16" s="5">
        <v>2.5010000000000001E-2</v>
      </c>
      <c r="W16" s="5">
        <v>2504.6</v>
      </c>
      <c r="X16" s="25">
        <v>7</v>
      </c>
      <c r="Y16" s="5">
        <f>S16*U16*V16*W16*X16</f>
        <v>23677.937387999998</v>
      </c>
      <c r="Z16" s="25">
        <v>62</v>
      </c>
      <c r="AA16" s="5"/>
      <c r="AB16" s="5">
        <v>18</v>
      </c>
      <c r="AC16" s="5">
        <v>13.03</v>
      </c>
      <c r="AD16" s="5">
        <v>6.38</v>
      </c>
      <c r="AE16" s="25">
        <v>7</v>
      </c>
      <c r="AF16" s="5">
        <f>Z16*AB16*AC16*AD16*AE16</f>
        <v>649422.49679999996</v>
      </c>
      <c r="AG16" s="25"/>
      <c r="AH16" s="5"/>
      <c r="AI16" s="5"/>
      <c r="AJ16" s="5"/>
      <c r="AK16" s="25"/>
      <c r="AL16" s="5">
        <f>AG16*AH16*AI16*AJ16*AK16</f>
        <v>0</v>
      </c>
      <c r="AM16" s="2"/>
      <c r="AN16" s="5">
        <f>AM16</f>
        <v>0</v>
      </c>
      <c r="AO16" s="25"/>
      <c r="AP16" s="5"/>
      <c r="AQ16" s="5"/>
      <c r="AR16" s="5"/>
      <c r="AS16" s="25"/>
      <c r="AT16" s="5">
        <f>AO16*AQ16*AR16*AS16</f>
        <v>0</v>
      </c>
      <c r="AU16" s="25"/>
      <c r="AV16" s="5"/>
      <c r="AW16" s="5"/>
      <c r="AX16" s="5"/>
      <c r="AY16" s="25"/>
      <c r="AZ16" s="5">
        <f>AU16*AW16*AX16*AY16</f>
        <v>0</v>
      </c>
      <c r="BA16" s="25"/>
      <c r="BB16" s="5"/>
      <c r="BC16" s="5"/>
      <c r="BD16" s="5"/>
      <c r="BE16" s="27"/>
      <c r="BF16" s="5">
        <f>BA16*BB16*BD16*BE16</f>
        <v>0</v>
      </c>
      <c r="BG16" s="5">
        <f>G16+L16+R16+Y16+AF16+AL16+AN16+AT16+AZ16+BF16</f>
        <v>896142.94418799994</v>
      </c>
      <c r="BH16" s="31">
        <v>1.018</v>
      </c>
      <c r="BI16" s="5">
        <f>ROUND(BG16*BH16,0)</f>
        <v>912274</v>
      </c>
      <c r="BJ16" s="12">
        <f>ROUND(BI16*5/100,0)</f>
        <v>45614</v>
      </c>
      <c r="BK16" s="5">
        <f>BI16-BJ16</f>
        <v>866660</v>
      </c>
      <c r="BL16" s="5">
        <f t="shared" si="39"/>
        <v>912274</v>
      </c>
      <c r="BM16" s="5">
        <f t="shared" si="39"/>
        <v>45614</v>
      </c>
      <c r="BN16" s="12">
        <f t="shared" si="39"/>
        <v>866660</v>
      </c>
      <c r="BO16" s="5">
        <f t="shared" si="40"/>
        <v>912274</v>
      </c>
      <c r="BP16" s="5">
        <f t="shared" si="40"/>
        <v>45614</v>
      </c>
      <c r="BQ16" s="5">
        <f t="shared" si="40"/>
        <v>866660</v>
      </c>
      <c r="BR16" s="33">
        <f>ROUND(BK16*$BS$95,0)</f>
        <v>866660</v>
      </c>
      <c r="BS16" s="33">
        <f>ROUND(BN16*$BS$96,0)</f>
        <v>866660</v>
      </c>
      <c r="BT16" s="5">
        <f>BS16</f>
        <v>866660</v>
      </c>
    </row>
    <row r="17" spans="1:72">
      <c r="A17" s="9">
        <v>4</v>
      </c>
      <c r="B17" s="46" t="s">
        <v>6</v>
      </c>
      <c r="C17" s="24">
        <f>C18+C19</f>
        <v>0</v>
      </c>
      <c r="D17" s="24">
        <f>D18+D19</f>
        <v>0</v>
      </c>
      <c r="E17" s="37" t="s">
        <v>49</v>
      </c>
      <c r="F17" s="37" t="s">
        <v>49</v>
      </c>
      <c r="G17" s="4">
        <f t="shared" ref="G17" si="41">G18+G19</f>
        <v>0</v>
      </c>
      <c r="H17" s="24">
        <f t="shared" ref="H17:I17" si="42">H18+H19</f>
        <v>0</v>
      </c>
      <c r="I17" s="24">
        <f t="shared" si="42"/>
        <v>0</v>
      </c>
      <c r="J17" s="37" t="s">
        <v>49</v>
      </c>
      <c r="K17" s="37" t="s">
        <v>49</v>
      </c>
      <c r="L17" s="4">
        <f t="shared" ref="L17" si="43">L18+L19</f>
        <v>0</v>
      </c>
      <c r="M17" s="24">
        <f t="shared" ref="M17" si="44">M18+M19</f>
        <v>2</v>
      </c>
      <c r="N17" s="4">
        <f t="shared" ref="N17" si="45">N18+N19</f>
        <v>1172357</v>
      </c>
      <c r="O17" s="37" t="s">
        <v>49</v>
      </c>
      <c r="P17" s="37" t="s">
        <v>49</v>
      </c>
      <c r="Q17" s="37" t="s">
        <v>49</v>
      </c>
      <c r="R17" s="4">
        <f t="shared" ref="R17" si="46">R18+R19</f>
        <v>3955875.79</v>
      </c>
      <c r="S17" s="24">
        <f>S18+S19</f>
        <v>0</v>
      </c>
      <c r="T17" s="4">
        <f t="shared" ref="T17:Y17" si="47">T18+T19</f>
        <v>71.31</v>
      </c>
      <c r="U17" s="37" t="s">
        <v>49</v>
      </c>
      <c r="V17" s="37" t="s">
        <v>49</v>
      </c>
      <c r="W17" s="37" t="s">
        <v>49</v>
      </c>
      <c r="X17" s="37" t="s">
        <v>49</v>
      </c>
      <c r="Y17" s="4">
        <f t="shared" si="47"/>
        <v>134186.16630000001</v>
      </c>
      <c r="Z17" s="24">
        <f t="shared" ref="Z17" si="48">Z18+Z19</f>
        <v>2</v>
      </c>
      <c r="AA17" s="4">
        <f t="shared" ref="AA17" si="49">AA18+AA19</f>
        <v>1164982</v>
      </c>
      <c r="AB17" s="37" t="s">
        <v>49</v>
      </c>
      <c r="AC17" s="37" t="s">
        <v>49</v>
      </c>
      <c r="AD17" s="37" t="s">
        <v>49</v>
      </c>
      <c r="AE17" s="37" t="s">
        <v>49</v>
      </c>
      <c r="AF17" s="4">
        <f t="shared" ref="AF17" si="50">AF18+AF19</f>
        <v>7470991.8668</v>
      </c>
      <c r="AG17" s="24">
        <f t="shared" ref="AG17" si="51">AG18+AG19</f>
        <v>0</v>
      </c>
      <c r="AH17" s="37" t="s">
        <v>49</v>
      </c>
      <c r="AI17" s="37" t="s">
        <v>49</v>
      </c>
      <c r="AJ17" s="37" t="s">
        <v>49</v>
      </c>
      <c r="AK17" s="37" t="s">
        <v>49</v>
      </c>
      <c r="AL17" s="4">
        <f t="shared" ref="AL17" si="52">AL18+AL19</f>
        <v>0</v>
      </c>
      <c r="AM17" s="4">
        <f t="shared" ref="AM17:BT17" si="53">AM18+AM19</f>
        <v>0</v>
      </c>
      <c r="AN17" s="4">
        <f t="shared" si="53"/>
        <v>0</v>
      </c>
      <c r="AO17" s="24">
        <f t="shared" si="53"/>
        <v>0</v>
      </c>
      <c r="AP17" s="4">
        <f t="shared" si="53"/>
        <v>0</v>
      </c>
      <c r="AQ17" s="37" t="s">
        <v>33</v>
      </c>
      <c r="AR17" s="37" t="s">
        <v>33</v>
      </c>
      <c r="AS17" s="24">
        <v>0</v>
      </c>
      <c r="AT17" s="4">
        <f t="shared" si="53"/>
        <v>0</v>
      </c>
      <c r="AU17" s="24">
        <f t="shared" si="53"/>
        <v>0</v>
      </c>
      <c r="AV17" s="4">
        <f t="shared" si="53"/>
        <v>1943.9</v>
      </c>
      <c r="AW17" s="37" t="s">
        <v>33</v>
      </c>
      <c r="AX17" s="37" t="s">
        <v>33</v>
      </c>
      <c r="AY17" s="24">
        <f t="shared" si="53"/>
        <v>12</v>
      </c>
      <c r="AZ17" s="4">
        <f t="shared" si="53"/>
        <v>202010.08800000005</v>
      </c>
      <c r="BA17" s="24">
        <f t="shared" si="53"/>
        <v>0</v>
      </c>
      <c r="BB17" s="37" t="s">
        <v>33</v>
      </c>
      <c r="BC17" s="4">
        <f t="shared" si="53"/>
        <v>2100000</v>
      </c>
      <c r="BD17" s="37" t="s">
        <v>33</v>
      </c>
      <c r="BE17" s="37" t="s">
        <v>33</v>
      </c>
      <c r="BF17" s="4">
        <f t="shared" si="53"/>
        <v>2100000</v>
      </c>
      <c r="BG17" s="4">
        <f t="shared" si="53"/>
        <v>13863063.9111</v>
      </c>
      <c r="BH17" s="30">
        <v>1.018</v>
      </c>
      <c r="BI17" s="4">
        <f t="shared" si="53"/>
        <v>14112599</v>
      </c>
      <c r="BJ17" s="4">
        <f t="shared" si="53"/>
        <v>705629</v>
      </c>
      <c r="BK17" s="4">
        <f t="shared" si="53"/>
        <v>13406970</v>
      </c>
      <c r="BL17" s="4">
        <f t="shared" si="53"/>
        <v>14112599</v>
      </c>
      <c r="BM17" s="4">
        <f t="shared" si="53"/>
        <v>705629</v>
      </c>
      <c r="BN17" s="4">
        <f t="shared" si="53"/>
        <v>13406970</v>
      </c>
      <c r="BO17" s="4">
        <f t="shared" si="53"/>
        <v>14112599</v>
      </c>
      <c r="BP17" s="4">
        <f t="shared" si="53"/>
        <v>705629</v>
      </c>
      <c r="BQ17" s="4">
        <f t="shared" si="53"/>
        <v>13406970</v>
      </c>
      <c r="BR17" s="4">
        <f t="shared" si="53"/>
        <v>13406970</v>
      </c>
      <c r="BS17" s="4">
        <f t="shared" si="53"/>
        <v>13406970</v>
      </c>
      <c r="BT17" s="4">
        <f t="shared" si="53"/>
        <v>13406970</v>
      </c>
    </row>
    <row r="18" spans="1:72">
      <c r="A18" s="9"/>
      <c r="B18" s="47" t="s">
        <v>3</v>
      </c>
      <c r="C18" s="48"/>
      <c r="D18" s="48"/>
      <c r="E18" s="49">
        <v>2</v>
      </c>
      <c r="F18" s="50"/>
      <c r="G18" s="50">
        <f>C18*E18*F18</f>
        <v>0</v>
      </c>
      <c r="H18" s="48"/>
      <c r="I18" s="48"/>
      <c r="J18" s="50"/>
      <c r="K18" s="50"/>
      <c r="L18" s="50">
        <f>H18*J18*K18</f>
        <v>0</v>
      </c>
      <c r="M18" s="48"/>
      <c r="N18" s="50">
        <v>1172357</v>
      </c>
      <c r="O18" s="50"/>
      <c r="P18" s="47">
        <v>3.37</v>
      </c>
      <c r="Q18" s="48"/>
      <c r="R18" s="50">
        <v>3952173.72</v>
      </c>
      <c r="S18" s="25"/>
      <c r="T18" s="5">
        <v>71.31</v>
      </c>
      <c r="U18" s="5"/>
      <c r="V18" s="5"/>
      <c r="W18" s="5">
        <v>1881.73</v>
      </c>
      <c r="X18" s="25"/>
      <c r="Y18" s="5">
        <f>T18*W18</f>
        <v>134186.16630000001</v>
      </c>
      <c r="Z18" s="25"/>
      <c r="AA18" s="5">
        <v>1164982</v>
      </c>
      <c r="AB18" s="5"/>
      <c r="AC18" s="5"/>
      <c r="AD18" s="5">
        <v>6.38</v>
      </c>
      <c r="AE18" s="25"/>
      <c r="AF18" s="5">
        <f>AA18*AD18</f>
        <v>7432585.1600000001</v>
      </c>
      <c r="AG18" s="25"/>
      <c r="AH18" s="5"/>
      <c r="AI18" s="5"/>
      <c r="AJ18" s="5"/>
      <c r="AK18" s="25"/>
      <c r="AL18" s="5"/>
      <c r="AM18" s="2"/>
      <c r="AN18" s="5">
        <f>AM18</f>
        <v>0</v>
      </c>
      <c r="AO18" s="25"/>
      <c r="AP18" s="5"/>
      <c r="AQ18" s="5"/>
      <c r="AR18" s="5"/>
      <c r="AS18" s="25"/>
      <c r="AT18" s="5">
        <f>AP18*AR18*AS18</f>
        <v>0</v>
      </c>
      <c r="AU18" s="25"/>
      <c r="AV18" s="5">
        <v>1943.9</v>
      </c>
      <c r="AW18" s="5"/>
      <c r="AX18" s="5">
        <v>8.66</v>
      </c>
      <c r="AY18" s="25">
        <v>12</v>
      </c>
      <c r="AZ18" s="5">
        <f>AV18*AX18*AY18</f>
        <v>202010.08800000005</v>
      </c>
      <c r="BA18" s="25"/>
      <c r="BB18" s="5"/>
      <c r="BC18" s="5">
        <v>2100000</v>
      </c>
      <c r="BD18" s="5"/>
      <c r="BE18" s="27"/>
      <c r="BF18" s="5">
        <f>BC18</f>
        <v>2100000</v>
      </c>
      <c r="BG18" s="5">
        <f>G18+L18+R18+Y18+AF18+AL18+AN18+AT18+AZ18+BF18</f>
        <v>13820955.134300001</v>
      </c>
      <c r="BH18" s="31">
        <v>1.018</v>
      </c>
      <c r="BI18" s="5">
        <f>ROUND(BG18*BH18,0)</f>
        <v>14069732</v>
      </c>
      <c r="BJ18" s="12">
        <f>ROUND(BI18*5/100,0)-1</f>
        <v>703486</v>
      </c>
      <c r="BK18" s="5">
        <f>BI18-BJ18</f>
        <v>13366246</v>
      </c>
      <c r="BL18" s="5">
        <f t="shared" ref="BL18:BN19" si="54">BI18</f>
        <v>14069732</v>
      </c>
      <c r="BM18" s="5">
        <f t="shared" si="54"/>
        <v>703486</v>
      </c>
      <c r="BN18" s="12">
        <f t="shared" si="54"/>
        <v>13366246</v>
      </c>
      <c r="BO18" s="5">
        <f t="shared" ref="BO18:BQ19" si="55">BI18</f>
        <v>14069732</v>
      </c>
      <c r="BP18" s="5">
        <f t="shared" si="55"/>
        <v>703486</v>
      </c>
      <c r="BQ18" s="5">
        <f t="shared" si="55"/>
        <v>13366246</v>
      </c>
      <c r="BR18" s="33">
        <f>ROUND(BK18*$BS$95,0)</f>
        <v>13366246</v>
      </c>
      <c r="BS18" s="33">
        <f>ROUND(BN18*$BS$96,0)</f>
        <v>13366246</v>
      </c>
      <c r="BT18" s="5">
        <f>BS18</f>
        <v>13366246</v>
      </c>
    </row>
    <row r="19" spans="1:72">
      <c r="A19" s="9"/>
      <c r="B19" s="47" t="s">
        <v>40</v>
      </c>
      <c r="C19" s="48"/>
      <c r="D19" s="48"/>
      <c r="E19" s="49"/>
      <c r="F19" s="50"/>
      <c r="G19" s="50">
        <f>D19*E19*F19</f>
        <v>0</v>
      </c>
      <c r="H19" s="48"/>
      <c r="I19" s="48"/>
      <c r="J19" s="50"/>
      <c r="K19" s="50"/>
      <c r="L19" s="50">
        <f>ROUND(I19*J19*K19,0)</f>
        <v>0</v>
      </c>
      <c r="M19" s="48">
        <v>2</v>
      </c>
      <c r="N19" s="50"/>
      <c r="O19" s="50">
        <v>37.1</v>
      </c>
      <c r="P19" s="47">
        <v>4.16</v>
      </c>
      <c r="Q19" s="48">
        <v>12</v>
      </c>
      <c r="R19" s="50">
        <v>3702.07</v>
      </c>
      <c r="S19" s="25"/>
      <c r="T19" s="5"/>
      <c r="U19" s="5"/>
      <c r="V19" s="5"/>
      <c r="W19" s="5"/>
      <c r="X19" s="25"/>
      <c r="Y19" s="5">
        <f>S19*U19*V19*W19*X19</f>
        <v>0</v>
      </c>
      <c r="Z19" s="25">
        <v>2</v>
      </c>
      <c r="AA19" s="5"/>
      <c r="AB19" s="5">
        <v>33</v>
      </c>
      <c r="AC19" s="5">
        <v>13.03</v>
      </c>
      <c r="AD19" s="5">
        <v>6.38</v>
      </c>
      <c r="AE19" s="25">
        <v>7</v>
      </c>
      <c r="AF19" s="5">
        <f>Z19*AB19*AC19*AD19*AE19</f>
        <v>38406.7068</v>
      </c>
      <c r="AG19" s="25"/>
      <c r="AH19" s="5"/>
      <c r="AI19" s="5"/>
      <c r="AJ19" s="5"/>
      <c r="AK19" s="25"/>
      <c r="AL19" s="5">
        <f>AG19*AH19*AI19*AJ19*AK19</f>
        <v>0</v>
      </c>
      <c r="AM19" s="2"/>
      <c r="AN19" s="5">
        <f>AM19</f>
        <v>0</v>
      </c>
      <c r="AO19" s="25"/>
      <c r="AP19" s="5"/>
      <c r="AQ19" s="5"/>
      <c r="AR19" s="5"/>
      <c r="AS19" s="25"/>
      <c r="AT19" s="5">
        <f>AO19*AQ19*AR19*AS19</f>
        <v>0</v>
      </c>
      <c r="AU19" s="25"/>
      <c r="AV19" s="5"/>
      <c r="AW19" s="5"/>
      <c r="AX19" s="5"/>
      <c r="AY19" s="25"/>
      <c r="AZ19" s="5">
        <f>AU19*AW19*AX19*AY19</f>
        <v>0</v>
      </c>
      <c r="BA19" s="25"/>
      <c r="BB19" s="5"/>
      <c r="BC19" s="5"/>
      <c r="BD19" s="5"/>
      <c r="BE19" s="27"/>
      <c r="BF19" s="5">
        <f>BA19*BB19*BD19*BE19</f>
        <v>0</v>
      </c>
      <c r="BG19" s="5">
        <f>G19+L19+R19+Y19+AF19+AL19+AN19+AT19+AZ19+BF19</f>
        <v>42108.7768</v>
      </c>
      <c r="BH19" s="31">
        <v>1.018</v>
      </c>
      <c r="BI19" s="5">
        <f>ROUND(BG19*BH19,0)</f>
        <v>42867</v>
      </c>
      <c r="BJ19" s="12">
        <f>ROUND(BI19*5/100,0)</f>
        <v>2143</v>
      </c>
      <c r="BK19" s="5">
        <f>BI19-BJ19</f>
        <v>40724</v>
      </c>
      <c r="BL19" s="5">
        <f t="shared" si="54"/>
        <v>42867</v>
      </c>
      <c r="BM19" s="5">
        <f t="shared" si="54"/>
        <v>2143</v>
      </c>
      <c r="BN19" s="12">
        <f t="shared" si="54"/>
        <v>40724</v>
      </c>
      <c r="BO19" s="5">
        <f t="shared" si="55"/>
        <v>42867</v>
      </c>
      <c r="BP19" s="5">
        <f t="shared" si="55"/>
        <v>2143</v>
      </c>
      <c r="BQ19" s="5">
        <f t="shared" si="55"/>
        <v>40724</v>
      </c>
      <c r="BR19" s="33">
        <f>ROUND(BK19*$BS$95,0)</f>
        <v>40724</v>
      </c>
      <c r="BS19" s="33">
        <f>ROUND(BN19*$BS$96,0)</f>
        <v>40724</v>
      </c>
      <c r="BT19" s="5">
        <f>BS19</f>
        <v>40724</v>
      </c>
    </row>
    <row r="20" spans="1:72">
      <c r="A20" s="7">
        <v>5</v>
      </c>
      <c r="B20" s="46" t="s">
        <v>7</v>
      </c>
      <c r="C20" s="24">
        <f>C21+C22</f>
        <v>7</v>
      </c>
      <c r="D20" s="24">
        <f>D21+D22</f>
        <v>0</v>
      </c>
      <c r="E20" s="37" t="s">
        <v>49</v>
      </c>
      <c r="F20" s="37" t="s">
        <v>49</v>
      </c>
      <c r="G20" s="4">
        <f t="shared" ref="G20" si="56">G21+G22</f>
        <v>101192</v>
      </c>
      <c r="H20" s="24">
        <f t="shared" ref="H20:I20" si="57">H21+H22</f>
        <v>4</v>
      </c>
      <c r="I20" s="24">
        <f t="shared" si="57"/>
        <v>0</v>
      </c>
      <c r="J20" s="37" t="s">
        <v>49</v>
      </c>
      <c r="K20" s="37" t="s">
        <v>49</v>
      </c>
      <c r="L20" s="4">
        <f t="shared" ref="L20" si="58">L21+L22</f>
        <v>15600</v>
      </c>
      <c r="M20" s="24">
        <f t="shared" ref="M20" si="59">M21+M22</f>
        <v>8</v>
      </c>
      <c r="N20" s="4">
        <f t="shared" ref="N20" si="60">N21+N22</f>
        <v>511458</v>
      </c>
      <c r="O20" s="37" t="s">
        <v>49</v>
      </c>
      <c r="P20" s="37" t="s">
        <v>49</v>
      </c>
      <c r="Q20" s="37" t="s">
        <v>49</v>
      </c>
      <c r="R20" s="4">
        <f t="shared" ref="R20" si="61">R21+R22</f>
        <v>1845210.45</v>
      </c>
      <c r="S20" s="24">
        <f>S21+S22</f>
        <v>0</v>
      </c>
      <c r="T20" s="4">
        <f t="shared" ref="T20:Y20" si="62">T21+T22</f>
        <v>40.25</v>
      </c>
      <c r="U20" s="37" t="s">
        <v>49</v>
      </c>
      <c r="V20" s="37" t="s">
        <v>49</v>
      </c>
      <c r="W20" s="37" t="s">
        <v>49</v>
      </c>
      <c r="X20" s="37" t="s">
        <v>49</v>
      </c>
      <c r="Y20" s="4">
        <f t="shared" si="62"/>
        <v>79905.507500000007</v>
      </c>
      <c r="Z20" s="24">
        <f t="shared" ref="Z20" si="63">Z21+Z22</f>
        <v>8</v>
      </c>
      <c r="AA20" s="4">
        <f t="shared" ref="AA20" si="64">AA21+AA22</f>
        <v>241069</v>
      </c>
      <c r="AB20" s="37" t="s">
        <v>49</v>
      </c>
      <c r="AC20" s="37" t="s">
        <v>49</v>
      </c>
      <c r="AD20" s="37" t="s">
        <v>49</v>
      </c>
      <c r="AE20" s="37" t="s">
        <v>49</v>
      </c>
      <c r="AF20" s="4">
        <f t="shared" ref="AF20" si="65">AF21+AF22</f>
        <v>1611516.69</v>
      </c>
      <c r="AG20" s="24">
        <f t="shared" ref="AG20" si="66">AG21+AG22</f>
        <v>0</v>
      </c>
      <c r="AH20" s="37" t="s">
        <v>49</v>
      </c>
      <c r="AI20" s="37" t="s">
        <v>49</v>
      </c>
      <c r="AJ20" s="37" t="s">
        <v>49</v>
      </c>
      <c r="AK20" s="37" t="s">
        <v>49</v>
      </c>
      <c r="AL20" s="4">
        <f t="shared" ref="AL20" si="67">AL21+AL22</f>
        <v>0</v>
      </c>
      <c r="AM20" s="4">
        <f t="shared" ref="AM20:BT20" si="68">AM21+AM22</f>
        <v>0</v>
      </c>
      <c r="AN20" s="4">
        <f t="shared" si="68"/>
        <v>0</v>
      </c>
      <c r="AO20" s="24">
        <f t="shared" si="68"/>
        <v>0</v>
      </c>
      <c r="AP20" s="4">
        <f t="shared" si="68"/>
        <v>0</v>
      </c>
      <c r="AQ20" s="37" t="s">
        <v>33</v>
      </c>
      <c r="AR20" s="37" t="s">
        <v>33</v>
      </c>
      <c r="AS20" s="24">
        <v>0</v>
      </c>
      <c r="AT20" s="4">
        <f t="shared" si="68"/>
        <v>0</v>
      </c>
      <c r="AU20" s="24">
        <f t="shared" si="68"/>
        <v>0</v>
      </c>
      <c r="AV20" s="4">
        <f t="shared" si="68"/>
        <v>2114.5</v>
      </c>
      <c r="AW20" s="37" t="s">
        <v>33</v>
      </c>
      <c r="AX20" s="37" t="s">
        <v>33</v>
      </c>
      <c r="AY20" s="24">
        <f t="shared" si="68"/>
        <v>12</v>
      </c>
      <c r="AZ20" s="4">
        <f t="shared" si="68"/>
        <v>219738.84</v>
      </c>
      <c r="BA20" s="24">
        <f t="shared" si="68"/>
        <v>0</v>
      </c>
      <c r="BB20" s="37" t="s">
        <v>33</v>
      </c>
      <c r="BC20" s="4">
        <f t="shared" si="68"/>
        <v>0</v>
      </c>
      <c r="BD20" s="37" t="s">
        <v>33</v>
      </c>
      <c r="BE20" s="37" t="s">
        <v>33</v>
      </c>
      <c r="BF20" s="4">
        <f t="shared" si="68"/>
        <v>0</v>
      </c>
      <c r="BG20" s="4">
        <f t="shared" si="68"/>
        <v>3873163.4874999993</v>
      </c>
      <c r="BH20" s="30">
        <v>1.018</v>
      </c>
      <c r="BI20" s="4">
        <f t="shared" si="68"/>
        <v>3942880</v>
      </c>
      <c r="BJ20" s="4">
        <f t="shared" si="68"/>
        <v>197144</v>
      </c>
      <c r="BK20" s="4">
        <f t="shared" si="68"/>
        <v>3745736</v>
      </c>
      <c r="BL20" s="4">
        <f t="shared" si="68"/>
        <v>3942880</v>
      </c>
      <c r="BM20" s="4">
        <f t="shared" si="68"/>
        <v>197144</v>
      </c>
      <c r="BN20" s="4">
        <f t="shared" si="68"/>
        <v>3745736</v>
      </c>
      <c r="BO20" s="4">
        <f t="shared" si="68"/>
        <v>3942880</v>
      </c>
      <c r="BP20" s="4">
        <f t="shared" si="68"/>
        <v>197144</v>
      </c>
      <c r="BQ20" s="4">
        <f t="shared" si="68"/>
        <v>3745736</v>
      </c>
      <c r="BR20" s="4">
        <f t="shared" si="68"/>
        <v>3745736</v>
      </c>
      <c r="BS20" s="4">
        <f t="shared" si="68"/>
        <v>3745736</v>
      </c>
      <c r="BT20" s="4">
        <f t="shared" si="68"/>
        <v>3745736</v>
      </c>
    </row>
    <row r="21" spans="1:72">
      <c r="A21" s="9"/>
      <c r="B21" s="47" t="s">
        <v>3</v>
      </c>
      <c r="C21" s="48">
        <v>7</v>
      </c>
      <c r="D21" s="48"/>
      <c r="E21" s="49">
        <v>2</v>
      </c>
      <c r="F21" s="50">
        <v>7228</v>
      </c>
      <c r="G21" s="50">
        <f>C21*E21*F21</f>
        <v>101192</v>
      </c>
      <c r="H21" s="48">
        <v>4</v>
      </c>
      <c r="I21" s="48"/>
      <c r="J21" s="50">
        <v>2</v>
      </c>
      <c r="K21" s="50">
        <v>1950</v>
      </c>
      <c r="L21" s="50">
        <f>H21*J21*K21</f>
        <v>15600</v>
      </c>
      <c r="M21" s="48"/>
      <c r="N21" s="50">
        <v>511458</v>
      </c>
      <c r="O21" s="50"/>
      <c r="P21" s="51">
        <v>3.57</v>
      </c>
      <c r="Q21" s="48"/>
      <c r="R21" s="50">
        <v>1825495.89</v>
      </c>
      <c r="S21" s="25"/>
      <c r="T21" s="5">
        <v>40.25</v>
      </c>
      <c r="U21" s="5"/>
      <c r="V21" s="5"/>
      <c r="W21" s="5">
        <v>1985.23</v>
      </c>
      <c r="X21" s="25"/>
      <c r="Y21" s="5">
        <f>T21*W21</f>
        <v>79905.507500000007</v>
      </c>
      <c r="Z21" s="25"/>
      <c r="AA21" s="5">
        <v>241069</v>
      </c>
      <c r="AB21" s="5"/>
      <c r="AC21" s="5"/>
      <c r="AD21" s="5">
        <v>6.38</v>
      </c>
      <c r="AE21" s="25"/>
      <c r="AF21" s="5">
        <f>AA21*AD21</f>
        <v>1538020.22</v>
      </c>
      <c r="AG21" s="25"/>
      <c r="AH21" s="5"/>
      <c r="AI21" s="5"/>
      <c r="AJ21" s="5"/>
      <c r="AK21" s="25"/>
      <c r="AL21" s="5"/>
      <c r="AM21" s="2"/>
      <c r="AN21" s="5">
        <f>AM21</f>
        <v>0</v>
      </c>
      <c r="AO21" s="25"/>
      <c r="AP21" s="5"/>
      <c r="AQ21" s="5"/>
      <c r="AR21" s="5"/>
      <c r="AS21" s="25"/>
      <c r="AT21" s="5">
        <f>AP21*AR21*AS21</f>
        <v>0</v>
      </c>
      <c r="AU21" s="25"/>
      <c r="AV21" s="5">
        <v>2114.5</v>
      </c>
      <c r="AW21" s="5"/>
      <c r="AX21" s="5">
        <v>8.66</v>
      </c>
      <c r="AY21" s="25">
        <v>12</v>
      </c>
      <c r="AZ21" s="5">
        <f>AV21*AX21*AY21</f>
        <v>219738.84</v>
      </c>
      <c r="BA21" s="25"/>
      <c r="BB21" s="5"/>
      <c r="BC21" s="5"/>
      <c r="BD21" s="5"/>
      <c r="BE21" s="27"/>
      <c r="BF21" s="5">
        <f>BC21</f>
        <v>0</v>
      </c>
      <c r="BG21" s="5">
        <f>G21+L21+R21+Y21+AF21+AL21+AN21+AT21+AZ21+BF21</f>
        <v>3779952.4574999996</v>
      </c>
      <c r="BH21" s="31">
        <v>1.018</v>
      </c>
      <c r="BI21" s="5">
        <f>ROUND(BG21*BH21,0)-1</f>
        <v>3847991</v>
      </c>
      <c r="BJ21" s="12">
        <f>ROUND(BI21*5/100,0)</f>
        <v>192400</v>
      </c>
      <c r="BK21" s="5">
        <f>BI21-BJ21</f>
        <v>3655591</v>
      </c>
      <c r="BL21" s="5">
        <f t="shared" ref="BL21:BN22" si="69">BI21</f>
        <v>3847991</v>
      </c>
      <c r="BM21" s="5">
        <f t="shared" si="69"/>
        <v>192400</v>
      </c>
      <c r="BN21" s="12">
        <f t="shared" si="69"/>
        <v>3655591</v>
      </c>
      <c r="BO21" s="5">
        <f t="shared" ref="BO21:BQ22" si="70">BI21</f>
        <v>3847991</v>
      </c>
      <c r="BP21" s="5">
        <f t="shared" si="70"/>
        <v>192400</v>
      </c>
      <c r="BQ21" s="5">
        <f t="shared" si="70"/>
        <v>3655591</v>
      </c>
      <c r="BR21" s="33">
        <f>ROUND(BK21*$BS$95,0)</f>
        <v>3655591</v>
      </c>
      <c r="BS21" s="33">
        <f>ROUND(BN21*$BS$96,0)</f>
        <v>3655591</v>
      </c>
      <c r="BT21" s="5">
        <f>BS21</f>
        <v>3655591</v>
      </c>
    </row>
    <row r="22" spans="1:72">
      <c r="A22" s="9"/>
      <c r="B22" s="47" t="s">
        <v>40</v>
      </c>
      <c r="C22" s="48"/>
      <c r="D22" s="48"/>
      <c r="E22" s="49"/>
      <c r="F22" s="50"/>
      <c r="G22" s="50">
        <f>D22*E22*F22</f>
        <v>0</v>
      </c>
      <c r="H22" s="48"/>
      <c r="I22" s="48"/>
      <c r="J22" s="50"/>
      <c r="K22" s="50"/>
      <c r="L22" s="50">
        <f>ROUND(I22*J22*K22,0)</f>
        <v>0</v>
      </c>
      <c r="M22" s="48">
        <v>8</v>
      </c>
      <c r="N22" s="50"/>
      <c r="O22" s="50">
        <v>68</v>
      </c>
      <c r="P22" s="47">
        <v>3.02</v>
      </c>
      <c r="Q22" s="48">
        <v>12</v>
      </c>
      <c r="R22" s="50">
        <f>M22*O22*P22*Q22</f>
        <v>19714.560000000001</v>
      </c>
      <c r="S22" s="25"/>
      <c r="T22" s="5"/>
      <c r="U22" s="5"/>
      <c r="V22" s="5"/>
      <c r="W22" s="5"/>
      <c r="X22" s="25"/>
      <c r="Y22" s="5">
        <f>S22*U22*V22*W22*X22</f>
        <v>0</v>
      </c>
      <c r="Z22" s="25">
        <v>8</v>
      </c>
      <c r="AA22" s="5"/>
      <c r="AB22" s="5">
        <v>15.79</v>
      </c>
      <c r="AC22" s="5">
        <v>13.03</v>
      </c>
      <c r="AD22" s="5">
        <v>6.38</v>
      </c>
      <c r="AE22" s="25">
        <v>7</v>
      </c>
      <c r="AF22" s="5">
        <v>73496.47</v>
      </c>
      <c r="AG22" s="25"/>
      <c r="AH22" s="5"/>
      <c r="AI22" s="5"/>
      <c r="AJ22" s="5"/>
      <c r="AK22" s="25"/>
      <c r="AL22" s="5">
        <f>AG22*AH22*AI22*AJ22*AK22</f>
        <v>0</v>
      </c>
      <c r="AM22" s="2"/>
      <c r="AN22" s="5">
        <f>AM22</f>
        <v>0</v>
      </c>
      <c r="AO22" s="25"/>
      <c r="AP22" s="5"/>
      <c r="AQ22" s="5"/>
      <c r="AR22" s="5"/>
      <c r="AS22" s="25"/>
      <c r="AT22" s="5">
        <f>AO22*AQ22*AR22*AS22</f>
        <v>0</v>
      </c>
      <c r="AU22" s="25"/>
      <c r="AV22" s="5"/>
      <c r="AW22" s="5"/>
      <c r="AX22" s="5"/>
      <c r="AY22" s="25"/>
      <c r="AZ22" s="5">
        <f>AU22*AW22*AX22*AY22</f>
        <v>0</v>
      </c>
      <c r="BA22" s="25"/>
      <c r="BB22" s="5"/>
      <c r="BC22" s="5"/>
      <c r="BD22" s="5"/>
      <c r="BE22" s="27"/>
      <c r="BF22" s="5">
        <f>BA22*BB22*BD22*BE22</f>
        <v>0</v>
      </c>
      <c r="BG22" s="5">
        <f>G22+L22+R22+Y22+AF22+AL22+AN22+AT22+AZ22+BF22</f>
        <v>93211.03</v>
      </c>
      <c r="BH22" s="31">
        <v>1.018</v>
      </c>
      <c r="BI22" s="5">
        <f>ROUND(BG22*BH22,0)</f>
        <v>94889</v>
      </c>
      <c r="BJ22" s="12">
        <f>ROUND(BI22*5/100,0)</f>
        <v>4744</v>
      </c>
      <c r="BK22" s="5">
        <f>BI22-BJ22</f>
        <v>90145</v>
      </c>
      <c r="BL22" s="5">
        <f t="shared" si="69"/>
        <v>94889</v>
      </c>
      <c r="BM22" s="5">
        <f t="shared" si="69"/>
        <v>4744</v>
      </c>
      <c r="BN22" s="12">
        <f t="shared" si="69"/>
        <v>90145</v>
      </c>
      <c r="BO22" s="5">
        <f t="shared" si="70"/>
        <v>94889</v>
      </c>
      <c r="BP22" s="5">
        <f t="shared" si="70"/>
        <v>4744</v>
      </c>
      <c r="BQ22" s="5">
        <f t="shared" si="70"/>
        <v>90145</v>
      </c>
      <c r="BR22" s="33">
        <f>ROUND(BK22*$BS$95,0)</f>
        <v>90145</v>
      </c>
      <c r="BS22" s="33">
        <f>ROUND(BN22*$BS$96,0)</f>
        <v>90145</v>
      </c>
      <c r="BT22" s="5">
        <f>BS22</f>
        <v>90145</v>
      </c>
    </row>
    <row r="23" spans="1:72">
      <c r="A23" s="7">
        <v>6</v>
      </c>
      <c r="B23" s="46" t="s">
        <v>8</v>
      </c>
      <c r="C23" s="24">
        <f>C24+C25</f>
        <v>0</v>
      </c>
      <c r="D23" s="24">
        <f>D24+D25</f>
        <v>0</v>
      </c>
      <c r="E23" s="37" t="s">
        <v>49</v>
      </c>
      <c r="F23" s="37" t="s">
        <v>49</v>
      </c>
      <c r="G23" s="4">
        <f t="shared" ref="G23:L23" si="71">G24+G25</f>
        <v>0</v>
      </c>
      <c r="H23" s="24">
        <f t="shared" si="71"/>
        <v>0</v>
      </c>
      <c r="I23" s="24">
        <f t="shared" si="71"/>
        <v>0</v>
      </c>
      <c r="J23" s="37" t="s">
        <v>49</v>
      </c>
      <c r="K23" s="37" t="s">
        <v>49</v>
      </c>
      <c r="L23" s="4">
        <f t="shared" si="71"/>
        <v>0</v>
      </c>
      <c r="M23" s="24">
        <f t="shared" ref="M23" si="72">M24+M25</f>
        <v>15</v>
      </c>
      <c r="N23" s="4">
        <f t="shared" ref="N23" si="73">N24+N25</f>
        <v>596096</v>
      </c>
      <c r="O23" s="37" t="s">
        <v>49</v>
      </c>
      <c r="P23" s="37" t="s">
        <v>49</v>
      </c>
      <c r="Q23" s="37" t="s">
        <v>49</v>
      </c>
      <c r="R23" s="4">
        <f t="shared" ref="R23" si="74">R24+R25</f>
        <v>2189483.56</v>
      </c>
      <c r="S23" s="24">
        <f>S24+S25</f>
        <v>11</v>
      </c>
      <c r="T23" s="4">
        <f t="shared" ref="T23:Y23" si="75">T24+T25</f>
        <v>1848.57</v>
      </c>
      <c r="U23" s="37" t="s">
        <v>49</v>
      </c>
      <c r="V23" s="37" t="s">
        <v>49</v>
      </c>
      <c r="W23" s="37" t="s">
        <v>49</v>
      </c>
      <c r="X23" s="37" t="s">
        <v>49</v>
      </c>
      <c r="Y23" s="4">
        <f t="shared" si="75"/>
        <v>3586490.4761999999</v>
      </c>
      <c r="Z23" s="24">
        <f t="shared" ref="Z23" si="76">Z24+Z25</f>
        <v>4</v>
      </c>
      <c r="AA23" s="4">
        <f t="shared" ref="AA23" si="77">AA24+AA25</f>
        <v>286756.5</v>
      </c>
      <c r="AB23" s="37" t="s">
        <v>49</v>
      </c>
      <c r="AC23" s="37" t="s">
        <v>49</v>
      </c>
      <c r="AD23" s="37" t="s">
        <v>49</v>
      </c>
      <c r="AE23" s="37" t="s">
        <v>49</v>
      </c>
      <c r="AF23" s="4">
        <f t="shared" ref="AF23" si="78">AF24+AF25</f>
        <v>1871404.6956</v>
      </c>
      <c r="AG23" s="24">
        <f t="shared" ref="AG23" si="79">AG24+AG25</f>
        <v>0</v>
      </c>
      <c r="AH23" s="37" t="s">
        <v>49</v>
      </c>
      <c r="AI23" s="37" t="s">
        <v>49</v>
      </c>
      <c r="AJ23" s="37" t="s">
        <v>49</v>
      </c>
      <c r="AK23" s="37" t="s">
        <v>49</v>
      </c>
      <c r="AL23" s="4">
        <f t="shared" ref="AL23" si="80">AL24+AL25</f>
        <v>0</v>
      </c>
      <c r="AM23" s="4">
        <f t="shared" ref="AM23:BT23" si="81">AM24+AM25</f>
        <v>0</v>
      </c>
      <c r="AN23" s="4">
        <f t="shared" si="81"/>
        <v>0</v>
      </c>
      <c r="AO23" s="24">
        <f t="shared" si="81"/>
        <v>0</v>
      </c>
      <c r="AP23" s="4">
        <f t="shared" si="81"/>
        <v>12031.3</v>
      </c>
      <c r="AQ23" s="37" t="s">
        <v>33</v>
      </c>
      <c r="AR23" s="37" t="s">
        <v>33</v>
      </c>
      <c r="AS23" s="24">
        <v>12</v>
      </c>
      <c r="AT23" s="4">
        <f t="shared" si="81"/>
        <v>2477485.2959999996</v>
      </c>
      <c r="AU23" s="24">
        <f t="shared" si="81"/>
        <v>11</v>
      </c>
      <c r="AV23" s="4">
        <f t="shared" si="81"/>
        <v>12031.3</v>
      </c>
      <c r="AW23" s="37" t="s">
        <v>33</v>
      </c>
      <c r="AX23" s="37" t="s">
        <v>33</v>
      </c>
      <c r="AY23" s="24">
        <v>12</v>
      </c>
      <c r="AZ23" s="4">
        <f t="shared" si="81"/>
        <v>1270868.8559999999</v>
      </c>
      <c r="BA23" s="24">
        <f t="shared" si="81"/>
        <v>0</v>
      </c>
      <c r="BB23" s="37" t="s">
        <v>33</v>
      </c>
      <c r="BC23" s="4">
        <f t="shared" si="81"/>
        <v>0</v>
      </c>
      <c r="BD23" s="37" t="s">
        <v>33</v>
      </c>
      <c r="BE23" s="37" t="s">
        <v>33</v>
      </c>
      <c r="BF23" s="4">
        <f t="shared" si="81"/>
        <v>0</v>
      </c>
      <c r="BG23" s="4">
        <f t="shared" si="81"/>
        <v>11395732.8838</v>
      </c>
      <c r="BH23" s="30">
        <v>1.018</v>
      </c>
      <c r="BI23" s="4">
        <f t="shared" si="81"/>
        <v>11600856</v>
      </c>
      <c r="BJ23" s="4">
        <f t="shared" si="81"/>
        <v>580043</v>
      </c>
      <c r="BK23" s="4">
        <f t="shared" si="81"/>
        <v>11020813</v>
      </c>
      <c r="BL23" s="4">
        <f t="shared" si="81"/>
        <v>11600856</v>
      </c>
      <c r="BM23" s="4">
        <f t="shared" si="81"/>
        <v>580043</v>
      </c>
      <c r="BN23" s="4">
        <f t="shared" si="81"/>
        <v>11020813</v>
      </c>
      <c r="BO23" s="4">
        <f t="shared" si="81"/>
        <v>11600856</v>
      </c>
      <c r="BP23" s="4">
        <f t="shared" si="81"/>
        <v>580043</v>
      </c>
      <c r="BQ23" s="4">
        <f t="shared" si="81"/>
        <v>11020813</v>
      </c>
      <c r="BR23" s="4">
        <f t="shared" si="81"/>
        <v>11020813</v>
      </c>
      <c r="BS23" s="4">
        <f t="shared" si="81"/>
        <v>11020813</v>
      </c>
      <c r="BT23" s="4">
        <f t="shared" si="81"/>
        <v>11020813</v>
      </c>
    </row>
    <row r="24" spans="1:72">
      <c r="A24" s="9"/>
      <c r="B24" s="47" t="s">
        <v>3</v>
      </c>
      <c r="C24" s="48"/>
      <c r="D24" s="48"/>
      <c r="E24" s="49"/>
      <c r="F24" s="50"/>
      <c r="G24" s="50">
        <f>C24*E24*F24</f>
        <v>0</v>
      </c>
      <c r="H24" s="48"/>
      <c r="I24" s="48"/>
      <c r="J24" s="50"/>
      <c r="K24" s="50"/>
      <c r="L24" s="50">
        <f>H24*J24*K24</f>
        <v>0</v>
      </c>
      <c r="M24" s="48"/>
      <c r="N24" s="50">
        <v>596096</v>
      </c>
      <c r="O24" s="50"/>
      <c r="P24" s="47">
        <v>3.59</v>
      </c>
      <c r="Q24" s="48"/>
      <c r="R24" s="50">
        <v>2139984.64</v>
      </c>
      <c r="S24" s="25"/>
      <c r="T24" s="5">
        <v>1848.57</v>
      </c>
      <c r="U24" s="5"/>
      <c r="V24" s="5"/>
      <c r="W24" s="5">
        <v>1908.66</v>
      </c>
      <c r="X24" s="25"/>
      <c r="Y24" s="5">
        <f>T24*W24</f>
        <v>3528291.6162</v>
      </c>
      <c r="Z24" s="25"/>
      <c r="AA24" s="5">
        <v>286756.5</v>
      </c>
      <c r="AB24" s="5"/>
      <c r="AC24" s="5"/>
      <c r="AD24" s="5">
        <v>6.38</v>
      </c>
      <c r="AE24" s="25"/>
      <c r="AF24" s="5">
        <f>AA24*AD24</f>
        <v>1829506.47</v>
      </c>
      <c r="AG24" s="25"/>
      <c r="AH24" s="5"/>
      <c r="AI24" s="5"/>
      <c r="AJ24" s="5"/>
      <c r="AK24" s="25"/>
      <c r="AL24" s="5"/>
      <c r="AM24" s="2"/>
      <c r="AN24" s="5">
        <f>AM24</f>
        <v>0</v>
      </c>
      <c r="AO24" s="25"/>
      <c r="AP24" s="5">
        <v>12031.3</v>
      </c>
      <c r="AQ24" s="5"/>
      <c r="AR24" s="5">
        <v>17.16</v>
      </c>
      <c r="AS24" s="25">
        <v>12</v>
      </c>
      <c r="AT24" s="5">
        <f>AP24*AR24*AS24</f>
        <v>2477485.2959999996</v>
      </c>
      <c r="AU24" s="25"/>
      <c r="AV24" s="5">
        <v>12031.3</v>
      </c>
      <c r="AW24" s="5"/>
      <c r="AX24" s="5">
        <v>8.66</v>
      </c>
      <c r="AY24" s="25">
        <v>12</v>
      </c>
      <c r="AZ24" s="5">
        <f>AV24*AX24*AY24</f>
        <v>1250292.696</v>
      </c>
      <c r="BA24" s="25"/>
      <c r="BB24" s="5"/>
      <c r="BC24" s="5"/>
      <c r="BD24" s="5"/>
      <c r="BE24" s="27"/>
      <c r="BF24" s="5">
        <f>BC24</f>
        <v>0</v>
      </c>
      <c r="BG24" s="5">
        <f>G24+L24+R24+Y24+AF24+AL24+AN24+AT24+AZ24+BF24</f>
        <v>11225560.7182</v>
      </c>
      <c r="BH24" s="31">
        <v>1.018</v>
      </c>
      <c r="BI24" s="5">
        <f>ROUND(BG24*BH24,0)</f>
        <v>11427621</v>
      </c>
      <c r="BJ24" s="12">
        <f>ROUND(BI24*5/100,0)</f>
        <v>571381</v>
      </c>
      <c r="BK24" s="5">
        <f>BI24-BJ24</f>
        <v>10856240</v>
      </c>
      <c r="BL24" s="5">
        <f t="shared" ref="BL24:BN25" si="82">BI24</f>
        <v>11427621</v>
      </c>
      <c r="BM24" s="5">
        <f t="shared" si="82"/>
        <v>571381</v>
      </c>
      <c r="BN24" s="12">
        <f t="shared" si="82"/>
        <v>10856240</v>
      </c>
      <c r="BO24" s="5">
        <f t="shared" ref="BO24:BQ25" si="83">BI24</f>
        <v>11427621</v>
      </c>
      <c r="BP24" s="5">
        <f t="shared" si="83"/>
        <v>571381</v>
      </c>
      <c r="BQ24" s="5">
        <f t="shared" si="83"/>
        <v>10856240</v>
      </c>
      <c r="BR24" s="33">
        <f>ROUND(BK24*$BS$95,0)</f>
        <v>10856240</v>
      </c>
      <c r="BS24" s="33">
        <f>ROUND(BN24*$BS$96,0)</f>
        <v>10856240</v>
      </c>
      <c r="BT24" s="5">
        <f>BS24</f>
        <v>10856240</v>
      </c>
    </row>
    <row r="25" spans="1:72">
      <c r="A25" s="9"/>
      <c r="B25" s="47" t="s">
        <v>40</v>
      </c>
      <c r="C25" s="48"/>
      <c r="D25" s="48"/>
      <c r="E25" s="49"/>
      <c r="F25" s="50"/>
      <c r="G25" s="50">
        <f>D25*E25*F25</f>
        <v>0</v>
      </c>
      <c r="H25" s="48"/>
      <c r="I25" s="48"/>
      <c r="J25" s="50"/>
      <c r="K25" s="50"/>
      <c r="L25" s="50">
        <f>ROUND(I25*J25*K25,0)</f>
        <v>0</v>
      </c>
      <c r="M25" s="48">
        <v>15</v>
      </c>
      <c r="N25" s="50"/>
      <c r="O25" s="50">
        <v>76.599999999999994</v>
      </c>
      <c r="P25" s="47">
        <v>3.59</v>
      </c>
      <c r="Q25" s="48">
        <v>12</v>
      </c>
      <c r="R25" s="50">
        <f>M25*O25*P25*Q25</f>
        <v>49498.92</v>
      </c>
      <c r="S25" s="25">
        <v>11</v>
      </c>
      <c r="T25" s="5"/>
      <c r="U25" s="5">
        <v>18</v>
      </c>
      <c r="V25" s="5">
        <v>0.02</v>
      </c>
      <c r="W25" s="5">
        <v>1908.66</v>
      </c>
      <c r="X25" s="25">
        <v>7</v>
      </c>
      <c r="Y25" s="5">
        <v>58198.86</v>
      </c>
      <c r="Z25" s="25">
        <v>4</v>
      </c>
      <c r="AA25" s="5"/>
      <c r="AB25" s="5">
        <v>18</v>
      </c>
      <c r="AC25" s="5">
        <v>13.03</v>
      </c>
      <c r="AD25" s="5">
        <v>6.38</v>
      </c>
      <c r="AE25" s="25">
        <v>7</v>
      </c>
      <c r="AF25" s="5">
        <f>Z25*AB25*AC25*AD25*AE25</f>
        <v>41898.225599999998</v>
      </c>
      <c r="AG25" s="25"/>
      <c r="AH25" s="5"/>
      <c r="AI25" s="5"/>
      <c r="AJ25" s="5"/>
      <c r="AK25" s="25"/>
      <c r="AL25" s="5">
        <f>AG25*AH25*AI25*AJ25*AK25</f>
        <v>0</v>
      </c>
      <c r="AM25" s="2"/>
      <c r="AN25" s="5">
        <f>AM25</f>
        <v>0</v>
      </c>
      <c r="AO25" s="25"/>
      <c r="AP25" s="5"/>
      <c r="AQ25" s="5"/>
      <c r="AR25" s="5"/>
      <c r="AS25" s="25"/>
      <c r="AT25" s="5">
        <f>AO25*AQ25*AR25*AS25</f>
        <v>0</v>
      </c>
      <c r="AU25" s="25">
        <v>11</v>
      </c>
      <c r="AV25" s="5"/>
      <c r="AW25" s="5">
        <v>18</v>
      </c>
      <c r="AX25" s="5">
        <v>8.66</v>
      </c>
      <c r="AY25" s="25">
        <v>12</v>
      </c>
      <c r="AZ25" s="5">
        <f>AU25*AW25*AX25*AY25</f>
        <v>20576.16</v>
      </c>
      <c r="BA25" s="25"/>
      <c r="BB25" s="5"/>
      <c r="BC25" s="5"/>
      <c r="BD25" s="5"/>
      <c r="BE25" s="27"/>
      <c r="BF25" s="5">
        <f>BA25*BB25*BD25*BE25</f>
        <v>0</v>
      </c>
      <c r="BG25" s="5">
        <f>G25+L25+R25+Y25+AF25+AL25+AN25+AT25+AZ25+BF25</f>
        <v>170172.16560000001</v>
      </c>
      <c r="BH25" s="31">
        <v>1.018</v>
      </c>
      <c r="BI25" s="5">
        <f>ROUND(BG25*BH25,0)</f>
        <v>173235</v>
      </c>
      <c r="BJ25" s="12">
        <f>ROUND(BI25*5/100,0)</f>
        <v>8662</v>
      </c>
      <c r="BK25" s="5">
        <f>BI25-BJ25</f>
        <v>164573</v>
      </c>
      <c r="BL25" s="5">
        <f t="shared" si="82"/>
        <v>173235</v>
      </c>
      <c r="BM25" s="5">
        <f t="shared" si="82"/>
        <v>8662</v>
      </c>
      <c r="BN25" s="12">
        <f t="shared" si="82"/>
        <v>164573</v>
      </c>
      <c r="BO25" s="5">
        <f t="shared" si="83"/>
        <v>173235</v>
      </c>
      <c r="BP25" s="5">
        <f t="shared" si="83"/>
        <v>8662</v>
      </c>
      <c r="BQ25" s="5">
        <f t="shared" si="83"/>
        <v>164573</v>
      </c>
      <c r="BR25" s="33">
        <f>ROUND(BK25*$BS$95,0)</f>
        <v>164573</v>
      </c>
      <c r="BS25" s="33">
        <f>ROUND(BN25*$BS$96,0)</f>
        <v>164573</v>
      </c>
      <c r="BT25" s="5">
        <f>BS25</f>
        <v>164573</v>
      </c>
    </row>
    <row r="26" spans="1:72">
      <c r="A26" s="7">
        <v>7</v>
      </c>
      <c r="B26" s="46" t="s">
        <v>9</v>
      </c>
      <c r="C26" s="24">
        <f>C27+C28</f>
        <v>6</v>
      </c>
      <c r="D26" s="24">
        <f>D27+D28</f>
        <v>0</v>
      </c>
      <c r="E26" s="37" t="s">
        <v>49</v>
      </c>
      <c r="F26" s="37" t="s">
        <v>49</v>
      </c>
      <c r="G26" s="4">
        <f t="shared" ref="G26:L26" si="84">G27+G28</f>
        <v>68400</v>
      </c>
      <c r="H26" s="24">
        <f t="shared" si="84"/>
        <v>0</v>
      </c>
      <c r="I26" s="24">
        <f t="shared" si="84"/>
        <v>0</v>
      </c>
      <c r="J26" s="37" t="s">
        <v>49</v>
      </c>
      <c r="K26" s="37" t="s">
        <v>49</v>
      </c>
      <c r="L26" s="4">
        <f t="shared" si="84"/>
        <v>0</v>
      </c>
      <c r="M26" s="24">
        <f t="shared" ref="M26" si="85">M27+M28</f>
        <v>18</v>
      </c>
      <c r="N26" s="4">
        <f t="shared" ref="N26" si="86">N27+N28</f>
        <v>1773518</v>
      </c>
      <c r="O26" s="37" t="s">
        <v>49</v>
      </c>
      <c r="P26" s="37" t="s">
        <v>49</v>
      </c>
      <c r="Q26" s="37" t="s">
        <v>49</v>
      </c>
      <c r="R26" s="4">
        <f t="shared" ref="R26" si="87">R27+R28</f>
        <v>5982518.5499999998</v>
      </c>
      <c r="S26" s="24">
        <f>S27+S28</f>
        <v>7</v>
      </c>
      <c r="T26" s="4">
        <f t="shared" ref="T26:Y26" si="88">T27+T28</f>
        <v>647.96</v>
      </c>
      <c r="U26" s="37" t="s">
        <v>49</v>
      </c>
      <c r="V26" s="37" t="s">
        <v>49</v>
      </c>
      <c r="W26" s="37" t="s">
        <v>49</v>
      </c>
      <c r="X26" s="37" t="s">
        <v>49</v>
      </c>
      <c r="Y26" s="4">
        <f t="shared" si="88"/>
        <v>1699523.8399999999</v>
      </c>
      <c r="Z26" s="24">
        <f t="shared" ref="Z26" si="89">Z27+Z28</f>
        <v>7</v>
      </c>
      <c r="AA26" s="4">
        <f t="shared" ref="AA26" si="90">AA27+AA28</f>
        <v>1167605</v>
      </c>
      <c r="AB26" s="37" t="s">
        <v>49</v>
      </c>
      <c r="AC26" s="37" t="s">
        <v>49</v>
      </c>
      <c r="AD26" s="37" t="s">
        <v>49</v>
      </c>
      <c r="AE26" s="37" t="s">
        <v>49</v>
      </c>
      <c r="AF26" s="4">
        <f t="shared" ref="AF26" si="91">AF27+AF28</f>
        <v>7541845.1199999992</v>
      </c>
      <c r="AG26" s="24">
        <f t="shared" ref="AG26" si="92">AG27+AG28</f>
        <v>0</v>
      </c>
      <c r="AH26" s="37" t="s">
        <v>49</v>
      </c>
      <c r="AI26" s="37" t="s">
        <v>49</v>
      </c>
      <c r="AJ26" s="37" t="s">
        <v>49</v>
      </c>
      <c r="AK26" s="37" t="s">
        <v>49</v>
      </c>
      <c r="AL26" s="4">
        <f t="shared" ref="AL26" si="93">AL27+AL28</f>
        <v>0</v>
      </c>
      <c r="AM26" s="4">
        <f t="shared" ref="AM26:BT26" si="94">AM27+AM28</f>
        <v>0</v>
      </c>
      <c r="AN26" s="4">
        <f>AN27+AN28</f>
        <v>0</v>
      </c>
      <c r="AO26" s="24">
        <f t="shared" ref="AO26:AT26" si="95">AO27+AO28</f>
        <v>7</v>
      </c>
      <c r="AP26" s="4">
        <f t="shared" si="95"/>
        <v>4327.3999999999996</v>
      </c>
      <c r="AQ26" s="37" t="s">
        <v>33</v>
      </c>
      <c r="AR26" s="37" t="s">
        <v>33</v>
      </c>
      <c r="AS26" s="24">
        <v>12</v>
      </c>
      <c r="AT26" s="4">
        <f t="shared" si="95"/>
        <v>338761.52</v>
      </c>
      <c r="AU26" s="24">
        <f t="shared" ref="AU26" si="96">AU27+AU28</f>
        <v>7</v>
      </c>
      <c r="AV26" s="4">
        <f t="shared" ref="AV26" si="97">AV27+AV28</f>
        <v>4327.3999999999996</v>
      </c>
      <c r="AW26" s="37" t="s">
        <v>33</v>
      </c>
      <c r="AX26" s="37" t="s">
        <v>33</v>
      </c>
      <c r="AY26" s="24">
        <v>12</v>
      </c>
      <c r="AZ26" s="4">
        <f t="shared" ref="AZ26" si="98">AZ27+AZ28</f>
        <v>462797.32799999998</v>
      </c>
      <c r="BA26" s="24">
        <f t="shared" si="94"/>
        <v>0</v>
      </c>
      <c r="BB26" s="37" t="s">
        <v>33</v>
      </c>
      <c r="BC26" s="4">
        <f t="shared" si="94"/>
        <v>510000</v>
      </c>
      <c r="BD26" s="37" t="s">
        <v>33</v>
      </c>
      <c r="BE26" s="37" t="s">
        <v>33</v>
      </c>
      <c r="BF26" s="4">
        <f t="shared" si="94"/>
        <v>510000</v>
      </c>
      <c r="BG26" s="4">
        <f t="shared" si="94"/>
        <v>16603846.357999999</v>
      </c>
      <c r="BH26" s="30">
        <v>1.018</v>
      </c>
      <c r="BI26" s="4">
        <f t="shared" si="94"/>
        <v>16902716</v>
      </c>
      <c r="BJ26" s="4">
        <f t="shared" si="94"/>
        <v>845136</v>
      </c>
      <c r="BK26" s="4">
        <f t="shared" si="94"/>
        <v>16057580</v>
      </c>
      <c r="BL26" s="4">
        <f t="shared" si="94"/>
        <v>16902716</v>
      </c>
      <c r="BM26" s="4">
        <f t="shared" si="94"/>
        <v>845136</v>
      </c>
      <c r="BN26" s="4">
        <f t="shared" si="94"/>
        <v>16057580</v>
      </c>
      <c r="BO26" s="4">
        <f t="shared" si="94"/>
        <v>16902716</v>
      </c>
      <c r="BP26" s="4">
        <f t="shared" si="94"/>
        <v>845136</v>
      </c>
      <c r="BQ26" s="4">
        <f t="shared" si="94"/>
        <v>16057580</v>
      </c>
      <c r="BR26" s="4">
        <f t="shared" si="94"/>
        <v>16057580</v>
      </c>
      <c r="BS26" s="4">
        <f t="shared" si="94"/>
        <v>16057580</v>
      </c>
      <c r="BT26" s="4">
        <f t="shared" si="94"/>
        <v>16057580</v>
      </c>
    </row>
    <row r="27" spans="1:72">
      <c r="A27" s="9"/>
      <c r="B27" s="47" t="s">
        <v>3</v>
      </c>
      <c r="C27" s="48">
        <v>6</v>
      </c>
      <c r="D27" s="48"/>
      <c r="E27" s="49">
        <v>2</v>
      </c>
      <c r="F27" s="50">
        <v>5700</v>
      </c>
      <c r="G27" s="50">
        <f>C27*E27*F27</f>
        <v>68400</v>
      </c>
      <c r="H27" s="48"/>
      <c r="I27" s="48"/>
      <c r="J27" s="50"/>
      <c r="K27" s="50"/>
      <c r="L27" s="50">
        <f>H27*J27*K27</f>
        <v>0</v>
      </c>
      <c r="M27" s="48"/>
      <c r="N27" s="50">
        <v>1773518</v>
      </c>
      <c r="O27" s="50"/>
      <c r="P27" s="47">
        <v>3.34</v>
      </c>
      <c r="Q27" s="48"/>
      <c r="R27" s="50">
        <v>5927909.4299999997</v>
      </c>
      <c r="S27" s="25"/>
      <c r="T27" s="5">
        <v>647.96</v>
      </c>
      <c r="U27" s="5"/>
      <c r="V27" s="5"/>
      <c r="W27" s="5">
        <v>2521.14</v>
      </c>
      <c r="X27" s="25"/>
      <c r="Y27" s="5">
        <v>1633603.43</v>
      </c>
      <c r="Z27" s="25"/>
      <c r="AA27" s="5">
        <v>1167605</v>
      </c>
      <c r="AB27" s="5"/>
      <c r="AC27" s="5"/>
      <c r="AD27" s="5">
        <v>6.38</v>
      </c>
      <c r="AE27" s="25"/>
      <c r="AF27" s="5">
        <f>AA27*AD27</f>
        <v>7449319.8999999994</v>
      </c>
      <c r="AG27" s="25"/>
      <c r="AH27" s="5"/>
      <c r="AI27" s="5"/>
      <c r="AJ27" s="5"/>
      <c r="AK27" s="25"/>
      <c r="AL27" s="5"/>
      <c r="AM27" s="2"/>
      <c r="AN27" s="5">
        <f>AM27</f>
        <v>0</v>
      </c>
      <c r="AO27" s="25"/>
      <c r="AP27" s="5">
        <v>4327.3999999999996</v>
      </c>
      <c r="AQ27" s="5"/>
      <c r="AR27" s="5">
        <v>6.32</v>
      </c>
      <c r="AS27" s="25">
        <v>12</v>
      </c>
      <c r="AT27" s="5">
        <v>328056.56</v>
      </c>
      <c r="AU27" s="25"/>
      <c r="AV27" s="5">
        <v>4327.3999999999996</v>
      </c>
      <c r="AW27" s="5"/>
      <c r="AX27" s="5">
        <v>8.66</v>
      </c>
      <c r="AY27" s="25">
        <v>12</v>
      </c>
      <c r="AZ27" s="5">
        <f>AV27*AX27*AY27</f>
        <v>449703.408</v>
      </c>
      <c r="BA27" s="25"/>
      <c r="BB27" s="5"/>
      <c r="BC27" s="5">
        <v>510000</v>
      </c>
      <c r="BD27" s="5"/>
      <c r="BE27" s="27"/>
      <c r="BF27" s="5">
        <f>BC27</f>
        <v>510000</v>
      </c>
      <c r="BG27" s="5">
        <f>G27+L27+R27+Y27+AF27+AL27+AN27+AT27+AZ27+BF27</f>
        <v>16366992.727999998</v>
      </c>
      <c r="BH27" s="31">
        <v>1.018</v>
      </c>
      <c r="BI27" s="5">
        <f>ROUND(BG27*BH27,0)</f>
        <v>16661599</v>
      </c>
      <c r="BJ27" s="12">
        <f>ROUND(BI27*5/100,0)</f>
        <v>833080</v>
      </c>
      <c r="BK27" s="5">
        <f>BI27-BJ27</f>
        <v>15828519</v>
      </c>
      <c r="BL27" s="5">
        <f t="shared" ref="BL27:BN28" si="99">BI27</f>
        <v>16661599</v>
      </c>
      <c r="BM27" s="5">
        <f t="shared" si="99"/>
        <v>833080</v>
      </c>
      <c r="BN27" s="12">
        <f t="shared" si="99"/>
        <v>15828519</v>
      </c>
      <c r="BO27" s="5">
        <f>BI27</f>
        <v>16661599</v>
      </c>
      <c r="BP27" s="5">
        <f>BJ27</f>
        <v>833080</v>
      </c>
      <c r="BQ27" s="5">
        <f>BK27</f>
        <v>15828519</v>
      </c>
      <c r="BR27" s="33">
        <f>ROUND(BK27*$BS$95,0)</f>
        <v>15828519</v>
      </c>
      <c r="BS27" s="33">
        <f>ROUND(BN27*$BS$96,0)</f>
        <v>15828519</v>
      </c>
      <c r="BT27" s="5">
        <f>BS27</f>
        <v>15828519</v>
      </c>
    </row>
    <row r="28" spans="1:72">
      <c r="A28" s="9"/>
      <c r="B28" s="47" t="s">
        <v>40</v>
      </c>
      <c r="C28" s="48"/>
      <c r="D28" s="48"/>
      <c r="E28" s="49"/>
      <c r="F28" s="50"/>
      <c r="G28" s="50">
        <f>D28*E28*F28</f>
        <v>0</v>
      </c>
      <c r="H28" s="48"/>
      <c r="I28" s="48"/>
      <c r="J28" s="50"/>
      <c r="K28" s="50"/>
      <c r="L28" s="50">
        <f>ROUND(I28*J28*K28,0)</f>
        <v>0</v>
      </c>
      <c r="M28" s="48">
        <v>18</v>
      </c>
      <c r="N28" s="50"/>
      <c r="O28" s="50">
        <v>78.8</v>
      </c>
      <c r="P28" s="47">
        <v>3.21</v>
      </c>
      <c r="Q28" s="48">
        <v>12</v>
      </c>
      <c r="R28" s="50">
        <v>54609.120000000003</v>
      </c>
      <c r="S28" s="25">
        <v>7</v>
      </c>
      <c r="T28" s="5"/>
      <c r="U28" s="5">
        <v>18</v>
      </c>
      <c r="V28" s="5">
        <v>0.03</v>
      </c>
      <c r="W28" s="5">
        <v>2732.57</v>
      </c>
      <c r="X28" s="25">
        <v>7</v>
      </c>
      <c r="Y28" s="5">
        <v>65920.41</v>
      </c>
      <c r="Z28" s="25">
        <v>7</v>
      </c>
      <c r="AA28" s="5"/>
      <c r="AB28" s="5">
        <v>22.71</v>
      </c>
      <c r="AC28" s="5">
        <v>13.03</v>
      </c>
      <c r="AD28" s="5">
        <v>6.38</v>
      </c>
      <c r="AE28" s="25">
        <v>7</v>
      </c>
      <c r="AF28" s="5">
        <v>92525.22</v>
      </c>
      <c r="AG28" s="25"/>
      <c r="AH28" s="5"/>
      <c r="AI28" s="5"/>
      <c r="AJ28" s="5"/>
      <c r="AK28" s="25"/>
      <c r="AL28" s="5">
        <f>AG28*AH28*AI28*AJ28*AK28</f>
        <v>0</v>
      </c>
      <c r="AM28" s="2"/>
      <c r="AN28" s="5">
        <f>AM28</f>
        <v>0</v>
      </c>
      <c r="AO28" s="25">
        <v>7</v>
      </c>
      <c r="AP28" s="5"/>
      <c r="AQ28" s="5">
        <v>18</v>
      </c>
      <c r="AR28" s="5">
        <v>7.08</v>
      </c>
      <c r="AS28" s="25">
        <v>12</v>
      </c>
      <c r="AT28" s="5">
        <f>AO28*AQ28*AR28*AS28</f>
        <v>10704.960000000001</v>
      </c>
      <c r="AU28" s="25">
        <v>7</v>
      </c>
      <c r="AV28" s="5"/>
      <c r="AW28" s="5">
        <v>18</v>
      </c>
      <c r="AX28" s="5">
        <v>8.66</v>
      </c>
      <c r="AY28" s="25">
        <v>12</v>
      </c>
      <c r="AZ28" s="5">
        <f>AU28*AW28*AX28*AY28</f>
        <v>13093.920000000002</v>
      </c>
      <c r="BA28" s="25"/>
      <c r="BB28" s="5"/>
      <c r="BC28" s="5"/>
      <c r="BD28" s="5"/>
      <c r="BE28" s="27"/>
      <c r="BF28" s="5">
        <f>BA28*BB28*BD28*BE28</f>
        <v>0</v>
      </c>
      <c r="BG28" s="5">
        <f>G28+L28+R28+Y28+AF28+AL28+AN28+AT28+AZ28+BF28</f>
        <v>236853.63</v>
      </c>
      <c r="BH28" s="31">
        <v>1.018</v>
      </c>
      <c r="BI28" s="5">
        <f>ROUND(BG28*BH28,0)</f>
        <v>241117</v>
      </c>
      <c r="BJ28" s="12">
        <f>ROUND(BI28*5/100,0)</f>
        <v>12056</v>
      </c>
      <c r="BK28" s="5">
        <f>BI28-BJ28</f>
        <v>229061</v>
      </c>
      <c r="BL28" s="5">
        <f t="shared" si="99"/>
        <v>241117</v>
      </c>
      <c r="BM28" s="5">
        <f t="shared" si="99"/>
        <v>12056</v>
      </c>
      <c r="BN28" s="12">
        <f t="shared" si="99"/>
        <v>229061</v>
      </c>
      <c r="BO28" s="5">
        <f>BI28</f>
        <v>241117</v>
      </c>
      <c r="BP28" s="5">
        <f>BJ28</f>
        <v>12056</v>
      </c>
      <c r="BQ28" s="5">
        <f t="shared" ref="BQ28:BQ29" si="100">BK28</f>
        <v>229061</v>
      </c>
      <c r="BR28" s="33">
        <f>ROUND(BK28*$BS$95,0)</f>
        <v>229061</v>
      </c>
      <c r="BS28" s="33">
        <f>ROUND(BN28*$BS$96,0)</f>
        <v>229061</v>
      </c>
      <c r="BT28" s="5">
        <f>BS28</f>
        <v>229061</v>
      </c>
    </row>
    <row r="29" spans="1:72">
      <c r="A29" s="7">
        <v>8</v>
      </c>
      <c r="B29" s="46" t="s">
        <v>10</v>
      </c>
      <c r="C29" s="24">
        <f>C30+C31</f>
        <v>25</v>
      </c>
      <c r="D29" s="24">
        <f>D30+D31</f>
        <v>1</v>
      </c>
      <c r="E29" s="37" t="s">
        <v>49</v>
      </c>
      <c r="F29" s="37" t="s">
        <v>49</v>
      </c>
      <c r="G29" s="4">
        <f t="shared" ref="G29:L29" si="101">G30+G31</f>
        <v>416800</v>
      </c>
      <c r="H29" s="24">
        <f t="shared" si="101"/>
        <v>25</v>
      </c>
      <c r="I29" s="24">
        <f t="shared" si="101"/>
        <v>1</v>
      </c>
      <c r="J29" s="37" t="s">
        <v>49</v>
      </c>
      <c r="K29" s="37" t="s">
        <v>49</v>
      </c>
      <c r="L29" s="4">
        <f t="shared" si="101"/>
        <v>197600</v>
      </c>
      <c r="M29" s="24">
        <f t="shared" ref="M29" si="102">M30+M31</f>
        <v>35</v>
      </c>
      <c r="N29" s="4">
        <f t="shared" ref="N29" si="103">N30+N31</f>
        <v>1076535</v>
      </c>
      <c r="O29" s="37" t="s">
        <v>49</v>
      </c>
      <c r="P29" s="37" t="s">
        <v>49</v>
      </c>
      <c r="Q29" s="37" t="s">
        <v>49</v>
      </c>
      <c r="R29" s="4">
        <f t="shared" ref="R29" si="104">R30+R31</f>
        <v>3889847.32</v>
      </c>
      <c r="S29" s="24">
        <f>S30+S31</f>
        <v>1</v>
      </c>
      <c r="T29" s="4">
        <f t="shared" ref="T29:Y29" si="105">T30+T31</f>
        <v>114.68</v>
      </c>
      <c r="U29" s="37" t="s">
        <v>49</v>
      </c>
      <c r="V29" s="37" t="s">
        <v>49</v>
      </c>
      <c r="W29" s="37" t="s">
        <v>49</v>
      </c>
      <c r="X29" s="37" t="s">
        <v>49</v>
      </c>
      <c r="Y29" s="4">
        <f t="shared" si="105"/>
        <v>255466.84</v>
      </c>
      <c r="Z29" s="24">
        <f t="shared" ref="Z29" si="106">Z30+Z31</f>
        <v>28</v>
      </c>
      <c r="AA29" s="4">
        <f t="shared" ref="AA29" si="107">AA30+AA31</f>
        <v>935437</v>
      </c>
      <c r="AB29" s="37" t="s">
        <v>49</v>
      </c>
      <c r="AC29" s="37" t="s">
        <v>49</v>
      </c>
      <c r="AD29" s="37" t="s">
        <v>49</v>
      </c>
      <c r="AE29" s="37" t="s">
        <v>49</v>
      </c>
      <c r="AF29" s="4">
        <f t="shared" ref="AF29" si="108">AF30+AF31</f>
        <v>6278833.2399999993</v>
      </c>
      <c r="AG29" s="24">
        <f t="shared" ref="AG29" si="109">AG30+AG31</f>
        <v>1</v>
      </c>
      <c r="AH29" s="37" t="s">
        <v>49</v>
      </c>
      <c r="AI29" s="37" t="s">
        <v>49</v>
      </c>
      <c r="AJ29" s="37" t="s">
        <v>49</v>
      </c>
      <c r="AK29" s="37" t="s">
        <v>49</v>
      </c>
      <c r="AL29" s="4">
        <f t="shared" ref="AL29" si="110">AL30+AL31</f>
        <v>20928.600000000002</v>
      </c>
      <c r="AM29" s="4">
        <f t="shared" ref="AM29:BT29" si="111">AM30+AM31</f>
        <v>0</v>
      </c>
      <c r="AN29" s="4">
        <f t="shared" si="111"/>
        <v>0</v>
      </c>
      <c r="AO29" s="24">
        <f t="shared" si="111"/>
        <v>14</v>
      </c>
      <c r="AP29" s="4">
        <f t="shared" si="111"/>
        <v>4725.59</v>
      </c>
      <c r="AQ29" s="37" t="s">
        <v>33</v>
      </c>
      <c r="AR29" s="37" t="s">
        <v>33</v>
      </c>
      <c r="AS29" s="24">
        <v>12</v>
      </c>
      <c r="AT29" s="4">
        <f t="shared" si="111"/>
        <v>596102.04</v>
      </c>
      <c r="AU29" s="24">
        <f t="shared" si="111"/>
        <v>14</v>
      </c>
      <c r="AV29" s="4">
        <f t="shared" si="111"/>
        <v>5037.67</v>
      </c>
      <c r="AW29" s="37" t="s">
        <v>33</v>
      </c>
      <c r="AX29" s="37" t="s">
        <v>33</v>
      </c>
      <c r="AY29" s="24">
        <v>12</v>
      </c>
      <c r="AZ29" s="4">
        <f t="shared" si="111"/>
        <v>549702.50640000007</v>
      </c>
      <c r="BA29" s="24">
        <f t="shared" si="111"/>
        <v>0</v>
      </c>
      <c r="BB29" s="37" t="s">
        <v>33</v>
      </c>
      <c r="BC29" s="4">
        <f t="shared" si="111"/>
        <v>0</v>
      </c>
      <c r="BD29" s="37" t="s">
        <v>33</v>
      </c>
      <c r="BE29" s="37" t="s">
        <v>33</v>
      </c>
      <c r="BF29" s="4">
        <f t="shared" si="111"/>
        <v>0</v>
      </c>
      <c r="BG29" s="4">
        <f t="shared" si="111"/>
        <v>12205280.546400001</v>
      </c>
      <c r="BH29" s="30">
        <v>1.018</v>
      </c>
      <c r="BI29" s="4">
        <f t="shared" si="111"/>
        <v>12424976</v>
      </c>
      <c r="BJ29" s="4">
        <f t="shared" si="111"/>
        <v>621249</v>
      </c>
      <c r="BK29" s="4">
        <f t="shared" si="111"/>
        <v>11803727</v>
      </c>
      <c r="BL29" s="4">
        <f t="shared" si="111"/>
        <v>12424976</v>
      </c>
      <c r="BM29" s="4">
        <f t="shared" si="111"/>
        <v>621249</v>
      </c>
      <c r="BN29" s="4">
        <f t="shared" si="111"/>
        <v>11803727</v>
      </c>
      <c r="BO29" s="4">
        <f t="shared" si="111"/>
        <v>12424976</v>
      </c>
      <c r="BP29" s="4">
        <f t="shared" si="111"/>
        <v>621249</v>
      </c>
      <c r="BQ29" s="4">
        <f t="shared" si="100"/>
        <v>11803727</v>
      </c>
      <c r="BR29" s="4">
        <f t="shared" si="111"/>
        <v>11803727</v>
      </c>
      <c r="BS29" s="4">
        <f t="shared" si="111"/>
        <v>11803727</v>
      </c>
      <c r="BT29" s="4">
        <f t="shared" si="111"/>
        <v>11803727</v>
      </c>
    </row>
    <row r="30" spans="1:72">
      <c r="A30" s="9"/>
      <c r="B30" s="47" t="s">
        <v>3</v>
      </c>
      <c r="C30" s="48">
        <v>25</v>
      </c>
      <c r="D30" s="48"/>
      <c r="E30" s="49">
        <v>2</v>
      </c>
      <c r="F30" s="50">
        <v>8000</v>
      </c>
      <c r="G30" s="50">
        <f>C30*E30*F30</f>
        <v>400000</v>
      </c>
      <c r="H30" s="48">
        <v>25</v>
      </c>
      <c r="I30" s="48"/>
      <c r="J30" s="50">
        <v>2</v>
      </c>
      <c r="K30" s="50">
        <v>3800</v>
      </c>
      <c r="L30" s="50">
        <f>H30*J30*K30</f>
        <v>190000</v>
      </c>
      <c r="M30" s="48"/>
      <c r="N30" s="50">
        <v>1076535</v>
      </c>
      <c r="O30" s="50"/>
      <c r="P30" s="47">
        <v>3.54</v>
      </c>
      <c r="Q30" s="48"/>
      <c r="R30" s="50">
        <v>3812159.32</v>
      </c>
      <c r="S30" s="25"/>
      <c r="T30" s="5">
        <v>114.68</v>
      </c>
      <c r="U30" s="5"/>
      <c r="V30" s="5"/>
      <c r="W30" s="5">
        <v>2135.12</v>
      </c>
      <c r="X30" s="25"/>
      <c r="Y30" s="5">
        <v>244855.36</v>
      </c>
      <c r="Z30" s="25"/>
      <c r="AA30" s="5">
        <v>935437</v>
      </c>
      <c r="AB30" s="5"/>
      <c r="AC30" s="5"/>
      <c r="AD30" s="5">
        <v>6.38</v>
      </c>
      <c r="AE30" s="25"/>
      <c r="AF30" s="5">
        <f>AA30*AD30</f>
        <v>5968088.0599999996</v>
      </c>
      <c r="AG30" s="25"/>
      <c r="AH30" s="5"/>
      <c r="AI30" s="5"/>
      <c r="AJ30" s="5"/>
      <c r="AK30" s="25"/>
      <c r="AL30" s="5"/>
      <c r="AM30" s="2"/>
      <c r="AN30" s="5">
        <f>AM30</f>
        <v>0</v>
      </c>
      <c r="AO30" s="25"/>
      <c r="AP30" s="5">
        <v>4725.59</v>
      </c>
      <c r="AQ30" s="37"/>
      <c r="AR30" s="5">
        <v>9.93</v>
      </c>
      <c r="AS30" s="25">
        <v>12</v>
      </c>
      <c r="AT30" s="5">
        <v>562993.56000000006</v>
      </c>
      <c r="AU30" s="25"/>
      <c r="AV30" s="5">
        <v>5037.67</v>
      </c>
      <c r="AW30" s="5"/>
      <c r="AX30" s="5">
        <v>8.66</v>
      </c>
      <c r="AY30" s="25">
        <v>12</v>
      </c>
      <c r="AZ30" s="5">
        <f>AV30*AX30*AY30</f>
        <v>523514.66640000005</v>
      </c>
      <c r="BA30" s="25"/>
      <c r="BB30" s="5"/>
      <c r="BC30" s="5"/>
      <c r="BD30" s="5"/>
      <c r="BE30" s="27"/>
      <c r="BF30" s="5">
        <f>BC30</f>
        <v>0</v>
      </c>
      <c r="BG30" s="5">
        <f>G30+L30+R30+Y30+AF30+AL30+AN30+AT30+AZ30+BF30</f>
        <v>11701610.966400001</v>
      </c>
      <c r="BH30" s="31">
        <v>1.018</v>
      </c>
      <c r="BI30" s="5">
        <f>ROUND(BG30*BH30,0)</f>
        <v>11912240</v>
      </c>
      <c r="BJ30" s="12">
        <f>ROUND(BI30*5/100,0)</f>
        <v>595612</v>
      </c>
      <c r="BK30" s="5">
        <f>BI30-BJ30</f>
        <v>11316628</v>
      </c>
      <c r="BL30" s="5">
        <f t="shared" ref="BL30:BN31" si="112">BI30</f>
        <v>11912240</v>
      </c>
      <c r="BM30" s="5">
        <f t="shared" si="112"/>
        <v>595612</v>
      </c>
      <c r="BN30" s="12">
        <f t="shared" si="112"/>
        <v>11316628</v>
      </c>
      <c r="BO30" s="5">
        <f t="shared" ref="BO30:BQ31" si="113">BI30</f>
        <v>11912240</v>
      </c>
      <c r="BP30" s="5">
        <f t="shared" si="113"/>
        <v>595612</v>
      </c>
      <c r="BQ30" s="5">
        <f t="shared" si="113"/>
        <v>11316628</v>
      </c>
      <c r="BR30" s="33">
        <f>ROUND(BK30*$BS$95,0)</f>
        <v>11316628</v>
      </c>
      <c r="BS30" s="33">
        <f>ROUND(BN30*$BS$96,0)</f>
        <v>11316628</v>
      </c>
      <c r="BT30" s="5">
        <f>BS30</f>
        <v>11316628</v>
      </c>
    </row>
    <row r="31" spans="1:72">
      <c r="A31" s="9"/>
      <c r="B31" s="47" t="s">
        <v>40</v>
      </c>
      <c r="C31" s="48"/>
      <c r="D31" s="48">
        <v>1</v>
      </c>
      <c r="E31" s="49">
        <v>2</v>
      </c>
      <c r="F31" s="50">
        <v>8400</v>
      </c>
      <c r="G31" s="50">
        <f>D31*E31*F31</f>
        <v>16800</v>
      </c>
      <c r="H31" s="48"/>
      <c r="I31" s="48">
        <v>1</v>
      </c>
      <c r="J31" s="50">
        <v>2</v>
      </c>
      <c r="K31" s="50">
        <v>3800</v>
      </c>
      <c r="L31" s="50">
        <f>ROUND(I31*J31*K31,0)</f>
        <v>7600</v>
      </c>
      <c r="M31" s="48">
        <v>35</v>
      </c>
      <c r="N31" s="50"/>
      <c r="O31" s="50">
        <v>50</v>
      </c>
      <c r="P31" s="47">
        <v>3.7</v>
      </c>
      <c r="Q31" s="48">
        <v>12</v>
      </c>
      <c r="R31" s="50">
        <v>77688</v>
      </c>
      <c r="S31" s="25">
        <v>1</v>
      </c>
      <c r="T31" s="5"/>
      <c r="U31" s="5">
        <v>33</v>
      </c>
      <c r="V31" s="5">
        <v>0.02</v>
      </c>
      <c r="W31" s="5">
        <v>2103.35</v>
      </c>
      <c r="X31" s="25">
        <v>7</v>
      </c>
      <c r="Y31" s="5">
        <v>10611.48</v>
      </c>
      <c r="Z31" s="25">
        <v>28</v>
      </c>
      <c r="AA31" s="5"/>
      <c r="AB31" s="5">
        <v>19.07</v>
      </c>
      <c r="AC31" s="5">
        <v>13.03</v>
      </c>
      <c r="AD31" s="5">
        <v>6.38</v>
      </c>
      <c r="AE31" s="25">
        <v>7</v>
      </c>
      <c r="AF31" s="5">
        <v>310745.18</v>
      </c>
      <c r="AG31" s="25">
        <v>1</v>
      </c>
      <c r="AH31" s="5">
        <v>33</v>
      </c>
      <c r="AI31" s="5">
        <v>30</v>
      </c>
      <c r="AJ31" s="5">
        <v>3.02</v>
      </c>
      <c r="AK31" s="25">
        <v>7</v>
      </c>
      <c r="AL31" s="5">
        <f>AG31*AH31*AI31*AJ31*AK31</f>
        <v>20928.600000000002</v>
      </c>
      <c r="AM31" s="2"/>
      <c r="AN31" s="5">
        <f>AM31</f>
        <v>0</v>
      </c>
      <c r="AO31" s="25">
        <v>14</v>
      </c>
      <c r="AP31" s="5"/>
      <c r="AQ31" s="5">
        <v>18</v>
      </c>
      <c r="AR31" s="5">
        <v>10.95</v>
      </c>
      <c r="AS31" s="25">
        <v>12</v>
      </c>
      <c r="AT31" s="5">
        <v>33108.480000000003</v>
      </c>
      <c r="AU31" s="25">
        <v>14</v>
      </c>
      <c r="AV31" s="5"/>
      <c r="AW31" s="5">
        <v>18</v>
      </c>
      <c r="AX31" s="5">
        <v>8.66</v>
      </c>
      <c r="AY31" s="25">
        <v>12</v>
      </c>
      <c r="AZ31" s="5">
        <f>AU31*AW31*AX31*AY31</f>
        <v>26187.840000000004</v>
      </c>
      <c r="BA31" s="25"/>
      <c r="BB31" s="5"/>
      <c r="BC31" s="5"/>
      <c r="BD31" s="5"/>
      <c r="BE31" s="27"/>
      <c r="BF31" s="5">
        <f>BA31*BB31*BD31*BE31</f>
        <v>0</v>
      </c>
      <c r="BG31" s="5">
        <f>G31+L31+R31+Y31+AF31+AL31+AN31+AT31+AZ31+BF31</f>
        <v>503669.57999999996</v>
      </c>
      <c r="BH31" s="31">
        <v>1.018</v>
      </c>
      <c r="BI31" s="5">
        <f>ROUND(BG31*BH31,0)</f>
        <v>512736</v>
      </c>
      <c r="BJ31" s="12">
        <f>ROUND(BI31*5/100,0)</f>
        <v>25637</v>
      </c>
      <c r="BK31" s="5">
        <f>BI31-BJ31</f>
        <v>487099</v>
      </c>
      <c r="BL31" s="5">
        <f t="shared" si="112"/>
        <v>512736</v>
      </c>
      <c r="BM31" s="5">
        <f t="shared" si="112"/>
        <v>25637</v>
      </c>
      <c r="BN31" s="12">
        <f t="shared" si="112"/>
        <v>487099</v>
      </c>
      <c r="BO31" s="5">
        <f t="shared" si="113"/>
        <v>512736</v>
      </c>
      <c r="BP31" s="5">
        <f t="shared" si="113"/>
        <v>25637</v>
      </c>
      <c r="BQ31" s="5">
        <f t="shared" si="113"/>
        <v>487099</v>
      </c>
      <c r="BR31" s="33">
        <f>ROUND(BK31*$BS$95,0)</f>
        <v>487099</v>
      </c>
      <c r="BS31" s="33">
        <f>ROUND(BN31*$BS$96,0)</f>
        <v>487099</v>
      </c>
      <c r="BT31" s="5">
        <f>BS31</f>
        <v>487099</v>
      </c>
    </row>
    <row r="32" spans="1:72">
      <c r="A32" s="7">
        <v>9</v>
      </c>
      <c r="B32" s="46" t="s">
        <v>11</v>
      </c>
      <c r="C32" s="24">
        <f>C33+C34</f>
        <v>16</v>
      </c>
      <c r="D32" s="24">
        <f>D33+D34</f>
        <v>0</v>
      </c>
      <c r="E32" s="37" t="s">
        <v>49</v>
      </c>
      <c r="F32" s="37" t="s">
        <v>49</v>
      </c>
      <c r="G32" s="4">
        <f t="shared" ref="G32:L32" si="114">G33+G34</f>
        <v>256000</v>
      </c>
      <c r="H32" s="24">
        <f t="shared" si="114"/>
        <v>16</v>
      </c>
      <c r="I32" s="24">
        <f t="shared" si="114"/>
        <v>0</v>
      </c>
      <c r="J32" s="37" t="s">
        <v>49</v>
      </c>
      <c r="K32" s="37" t="s">
        <v>49</v>
      </c>
      <c r="L32" s="4">
        <f t="shared" si="114"/>
        <v>64000</v>
      </c>
      <c r="M32" s="24">
        <f t="shared" ref="M32" si="115">M33+M34</f>
        <v>8</v>
      </c>
      <c r="N32" s="4">
        <f t="shared" ref="N32" si="116">N33+N34</f>
        <v>964208</v>
      </c>
      <c r="O32" s="37" t="s">
        <v>49</v>
      </c>
      <c r="P32" s="37" t="s">
        <v>49</v>
      </c>
      <c r="Q32" s="37" t="s">
        <v>49</v>
      </c>
      <c r="R32" s="4">
        <f t="shared" ref="R32" si="117">R33+R34</f>
        <v>4107550.7199999997</v>
      </c>
      <c r="S32" s="24">
        <f>S33+S34</f>
        <v>0</v>
      </c>
      <c r="T32" s="4">
        <f t="shared" ref="T32:Y32" si="118">T33+T34</f>
        <v>0</v>
      </c>
      <c r="U32" s="37" t="s">
        <v>49</v>
      </c>
      <c r="V32" s="37" t="s">
        <v>49</v>
      </c>
      <c r="W32" s="37" t="s">
        <v>49</v>
      </c>
      <c r="X32" s="37" t="s">
        <v>49</v>
      </c>
      <c r="Y32" s="4">
        <f t="shared" si="118"/>
        <v>0</v>
      </c>
      <c r="Z32" s="24">
        <f t="shared" ref="Z32" si="119">Z33+Z34</f>
        <v>8</v>
      </c>
      <c r="AA32" s="4">
        <f t="shared" ref="AA32" si="120">AA33+AA34</f>
        <v>380993</v>
      </c>
      <c r="AB32" s="37" t="s">
        <v>49</v>
      </c>
      <c r="AC32" s="37" t="s">
        <v>49</v>
      </c>
      <c r="AD32" s="37" t="s">
        <v>49</v>
      </c>
      <c r="AE32" s="37" t="s">
        <v>49</v>
      </c>
      <c r="AF32" s="4">
        <f t="shared" ref="AF32" si="121">AF33+AF34</f>
        <v>2502560.8695999999</v>
      </c>
      <c r="AG32" s="24">
        <f t="shared" ref="AG32" si="122">AG33+AG34</f>
        <v>0</v>
      </c>
      <c r="AH32" s="37" t="s">
        <v>49</v>
      </c>
      <c r="AI32" s="37" t="s">
        <v>49</v>
      </c>
      <c r="AJ32" s="37" t="s">
        <v>49</v>
      </c>
      <c r="AK32" s="37" t="s">
        <v>49</v>
      </c>
      <c r="AL32" s="4">
        <f t="shared" ref="AL32" si="123">AL33+AL34</f>
        <v>0</v>
      </c>
      <c r="AM32" s="4">
        <f t="shared" ref="AM32:BT32" si="124">AM33+AM34</f>
        <v>0</v>
      </c>
      <c r="AN32" s="4">
        <f t="shared" si="124"/>
        <v>0</v>
      </c>
      <c r="AO32" s="24">
        <f t="shared" si="124"/>
        <v>0</v>
      </c>
      <c r="AP32" s="4">
        <f t="shared" si="124"/>
        <v>0</v>
      </c>
      <c r="AQ32" s="37" t="s">
        <v>33</v>
      </c>
      <c r="AR32" s="37" t="s">
        <v>33</v>
      </c>
      <c r="AS32" s="24">
        <v>0</v>
      </c>
      <c r="AT32" s="4">
        <f t="shared" si="124"/>
        <v>0</v>
      </c>
      <c r="AU32" s="24">
        <f t="shared" si="124"/>
        <v>0</v>
      </c>
      <c r="AV32" s="4">
        <f t="shared" si="124"/>
        <v>1572.2</v>
      </c>
      <c r="AW32" s="37" t="s">
        <v>33</v>
      </c>
      <c r="AX32" s="37" t="s">
        <v>33</v>
      </c>
      <c r="AY32" s="24">
        <f t="shared" si="124"/>
        <v>12</v>
      </c>
      <c r="AZ32" s="4">
        <f t="shared" si="124"/>
        <v>163383.024</v>
      </c>
      <c r="BA32" s="24">
        <f t="shared" si="124"/>
        <v>0</v>
      </c>
      <c r="BB32" s="37" t="s">
        <v>33</v>
      </c>
      <c r="BC32" s="4">
        <f t="shared" si="124"/>
        <v>18000</v>
      </c>
      <c r="BD32" s="37" t="s">
        <v>33</v>
      </c>
      <c r="BE32" s="37" t="s">
        <v>33</v>
      </c>
      <c r="BF32" s="4">
        <f t="shared" si="124"/>
        <v>18000</v>
      </c>
      <c r="BG32" s="4">
        <f t="shared" si="124"/>
        <v>7111494.6135999998</v>
      </c>
      <c r="BH32" s="30">
        <v>1.018</v>
      </c>
      <c r="BI32" s="4">
        <f t="shared" si="124"/>
        <v>7239502</v>
      </c>
      <c r="BJ32" s="4">
        <f t="shared" si="124"/>
        <v>361975</v>
      </c>
      <c r="BK32" s="4">
        <f t="shared" si="124"/>
        <v>6877527</v>
      </c>
      <c r="BL32" s="4">
        <f t="shared" si="124"/>
        <v>7239502</v>
      </c>
      <c r="BM32" s="4">
        <f t="shared" si="124"/>
        <v>361975</v>
      </c>
      <c r="BN32" s="4">
        <f t="shared" si="124"/>
        <v>6877527</v>
      </c>
      <c r="BO32" s="4">
        <f t="shared" si="124"/>
        <v>7239502</v>
      </c>
      <c r="BP32" s="4">
        <f t="shared" si="124"/>
        <v>361975</v>
      </c>
      <c r="BQ32" s="4">
        <f t="shared" si="124"/>
        <v>6877527</v>
      </c>
      <c r="BR32" s="4">
        <f t="shared" si="124"/>
        <v>6877527</v>
      </c>
      <c r="BS32" s="4">
        <f t="shared" si="124"/>
        <v>6877527</v>
      </c>
      <c r="BT32" s="4">
        <f t="shared" si="124"/>
        <v>6877527</v>
      </c>
    </row>
    <row r="33" spans="1:72">
      <c r="A33" s="9"/>
      <c r="B33" s="47" t="s">
        <v>3</v>
      </c>
      <c r="C33" s="48">
        <v>16</v>
      </c>
      <c r="D33" s="48"/>
      <c r="E33" s="49">
        <v>2</v>
      </c>
      <c r="F33" s="50">
        <v>8000</v>
      </c>
      <c r="G33" s="50">
        <f>C33*E33*F33</f>
        <v>256000</v>
      </c>
      <c r="H33" s="48">
        <v>16</v>
      </c>
      <c r="I33" s="48"/>
      <c r="J33" s="50">
        <v>2</v>
      </c>
      <c r="K33" s="50">
        <v>2000</v>
      </c>
      <c r="L33" s="50">
        <f>H33*J33*K33</f>
        <v>64000</v>
      </c>
      <c r="M33" s="48"/>
      <c r="N33" s="50">
        <v>964208</v>
      </c>
      <c r="O33" s="50"/>
      <c r="P33" s="47">
        <v>4.16</v>
      </c>
      <c r="Q33" s="48"/>
      <c r="R33" s="50">
        <v>4011105.28</v>
      </c>
      <c r="S33" s="25"/>
      <c r="T33" s="5"/>
      <c r="U33" s="5"/>
      <c r="V33" s="5"/>
      <c r="W33" s="5"/>
      <c r="X33" s="25"/>
      <c r="Y33" s="5">
        <f>T33*W33</f>
        <v>0</v>
      </c>
      <c r="Z33" s="25"/>
      <c r="AA33" s="5">
        <v>380993</v>
      </c>
      <c r="AB33" s="5"/>
      <c r="AC33" s="5"/>
      <c r="AD33" s="5">
        <v>6.38</v>
      </c>
      <c r="AE33" s="25"/>
      <c r="AF33" s="5">
        <f>AA33*AD33</f>
        <v>2430735.34</v>
      </c>
      <c r="AG33" s="25"/>
      <c r="AH33" s="5"/>
      <c r="AI33" s="5"/>
      <c r="AJ33" s="5"/>
      <c r="AK33" s="25"/>
      <c r="AL33" s="5"/>
      <c r="AM33" s="2"/>
      <c r="AN33" s="5">
        <f>AM33</f>
        <v>0</v>
      </c>
      <c r="AO33" s="25"/>
      <c r="AP33" s="5"/>
      <c r="AQ33" s="5"/>
      <c r="AR33" s="5"/>
      <c r="AS33" s="25"/>
      <c r="AT33" s="5">
        <f>AP33*AR33*AS33</f>
        <v>0</v>
      </c>
      <c r="AU33" s="25"/>
      <c r="AV33" s="5">
        <v>1572.2</v>
      </c>
      <c r="AW33" s="5"/>
      <c r="AX33" s="5">
        <v>8.66</v>
      </c>
      <c r="AY33" s="25">
        <v>12</v>
      </c>
      <c r="AZ33" s="5">
        <f>AV33*AX33*AY33</f>
        <v>163383.024</v>
      </c>
      <c r="BA33" s="25"/>
      <c r="BB33" s="5"/>
      <c r="BC33" s="5">
        <v>18000</v>
      </c>
      <c r="BD33" s="5"/>
      <c r="BE33" s="27"/>
      <c r="BF33" s="5">
        <f>BC33</f>
        <v>18000</v>
      </c>
      <c r="BG33" s="5">
        <f>G33+L33+R33+Y33+AF33+AL33+AN33+AT33+AZ33+BF33</f>
        <v>6943223.6439999994</v>
      </c>
      <c r="BH33" s="31">
        <v>1.018</v>
      </c>
      <c r="BI33" s="5">
        <f>ROUND(BG33*BH33,0)</f>
        <v>7068202</v>
      </c>
      <c r="BJ33" s="12">
        <f>ROUND(BI33*5/100,0)</f>
        <v>353410</v>
      </c>
      <c r="BK33" s="5">
        <f>BI33-BJ33</f>
        <v>6714792</v>
      </c>
      <c r="BL33" s="5">
        <f t="shared" ref="BL33:BN34" si="125">BI33</f>
        <v>7068202</v>
      </c>
      <c r="BM33" s="5">
        <f t="shared" si="125"/>
        <v>353410</v>
      </c>
      <c r="BN33" s="12">
        <f t="shared" si="125"/>
        <v>6714792</v>
      </c>
      <c r="BO33" s="5">
        <f t="shared" ref="BO33:BQ34" si="126">BI33</f>
        <v>7068202</v>
      </c>
      <c r="BP33" s="5">
        <f t="shared" si="126"/>
        <v>353410</v>
      </c>
      <c r="BQ33" s="5">
        <f t="shared" si="126"/>
        <v>6714792</v>
      </c>
      <c r="BR33" s="33">
        <f>ROUND(BK33*$BS$95,0)</f>
        <v>6714792</v>
      </c>
      <c r="BS33" s="33">
        <f>ROUND(BN33*$BS$96,0)</f>
        <v>6714792</v>
      </c>
      <c r="BT33" s="5">
        <f>BS33</f>
        <v>6714792</v>
      </c>
    </row>
    <row r="34" spans="1:72">
      <c r="A34" s="9"/>
      <c r="B34" s="47" t="s">
        <v>40</v>
      </c>
      <c r="C34" s="48"/>
      <c r="D34" s="48"/>
      <c r="E34" s="49"/>
      <c r="F34" s="50"/>
      <c r="G34" s="50">
        <f>D34*E34*F34</f>
        <v>0</v>
      </c>
      <c r="H34" s="48"/>
      <c r="I34" s="48"/>
      <c r="J34" s="50"/>
      <c r="K34" s="50"/>
      <c r="L34" s="50">
        <f>ROUND(I34*J34*K34,0)</f>
        <v>0</v>
      </c>
      <c r="M34" s="48">
        <v>8</v>
      </c>
      <c r="N34" s="50"/>
      <c r="O34" s="50">
        <v>241.5</v>
      </c>
      <c r="P34" s="47">
        <v>4.16</v>
      </c>
      <c r="Q34" s="48">
        <v>12</v>
      </c>
      <c r="R34" s="50">
        <f>M34*O34*P34*Q34</f>
        <v>96445.440000000002</v>
      </c>
      <c r="S34" s="25"/>
      <c r="T34" s="5"/>
      <c r="U34" s="5"/>
      <c r="V34" s="5"/>
      <c r="W34" s="5"/>
      <c r="X34" s="25"/>
      <c r="Y34" s="5">
        <f>S34*U34*V34*W34*X34</f>
        <v>0</v>
      </c>
      <c r="Z34" s="25">
        <v>8</v>
      </c>
      <c r="AA34" s="5"/>
      <c r="AB34" s="5">
        <v>18</v>
      </c>
      <c r="AC34" s="5">
        <v>13.03</v>
      </c>
      <c r="AD34" s="5">
        <v>6.38</v>
      </c>
      <c r="AE34" s="25">
        <v>6</v>
      </c>
      <c r="AF34" s="5">
        <f>Z34*AB34*AC34*AD34*AE34</f>
        <v>71825.529599999994</v>
      </c>
      <c r="AG34" s="25"/>
      <c r="AH34" s="5"/>
      <c r="AI34" s="5"/>
      <c r="AJ34" s="5"/>
      <c r="AK34" s="25"/>
      <c r="AL34" s="5">
        <f>AG34*AH34*AI34*AJ34*AK34</f>
        <v>0</v>
      </c>
      <c r="AM34" s="2"/>
      <c r="AN34" s="5">
        <f>AM34</f>
        <v>0</v>
      </c>
      <c r="AO34" s="25"/>
      <c r="AP34" s="5"/>
      <c r="AQ34" s="5"/>
      <c r="AR34" s="5"/>
      <c r="AS34" s="25"/>
      <c r="AT34" s="5">
        <f>AO34*AQ34*AR34*AS34</f>
        <v>0</v>
      </c>
      <c r="AU34" s="25"/>
      <c r="AV34" s="5"/>
      <c r="AW34" s="5"/>
      <c r="AX34" s="5"/>
      <c r="AY34" s="25"/>
      <c r="AZ34" s="5">
        <f>AU34*AW34*AX34*AY34</f>
        <v>0</v>
      </c>
      <c r="BA34" s="25"/>
      <c r="BB34" s="5"/>
      <c r="BC34" s="5"/>
      <c r="BD34" s="5"/>
      <c r="BE34" s="27"/>
      <c r="BF34" s="5">
        <f>BA34*BB34*BD34*BE34</f>
        <v>0</v>
      </c>
      <c r="BG34" s="5">
        <f>G34+L34+R34+Y34+AF34+AL34+AN34+AT34+AZ34+BF34</f>
        <v>168270.96960000001</v>
      </c>
      <c r="BH34" s="31">
        <v>1.018</v>
      </c>
      <c r="BI34" s="5">
        <f>ROUND(BG34*BH34,0)</f>
        <v>171300</v>
      </c>
      <c r="BJ34" s="12">
        <f>ROUND(BI34*5/100,0)</f>
        <v>8565</v>
      </c>
      <c r="BK34" s="5">
        <f>BI34-BJ34</f>
        <v>162735</v>
      </c>
      <c r="BL34" s="5">
        <f t="shared" si="125"/>
        <v>171300</v>
      </c>
      <c r="BM34" s="5">
        <f t="shared" si="125"/>
        <v>8565</v>
      </c>
      <c r="BN34" s="12">
        <f t="shared" si="125"/>
        <v>162735</v>
      </c>
      <c r="BO34" s="5">
        <f t="shared" si="126"/>
        <v>171300</v>
      </c>
      <c r="BP34" s="5">
        <f t="shared" si="126"/>
        <v>8565</v>
      </c>
      <c r="BQ34" s="5">
        <f t="shared" si="126"/>
        <v>162735</v>
      </c>
      <c r="BR34" s="33">
        <f>ROUND(BK34*$BS$95,0)</f>
        <v>162735</v>
      </c>
      <c r="BS34" s="33">
        <f>ROUND(BN34*$BS$96,0)</f>
        <v>162735</v>
      </c>
      <c r="BT34" s="5">
        <f>BS34</f>
        <v>162735</v>
      </c>
    </row>
    <row r="35" spans="1:72">
      <c r="A35" s="7">
        <v>10</v>
      </c>
      <c r="B35" s="46" t="s">
        <v>12</v>
      </c>
      <c r="C35" s="24">
        <f>C36+C37</f>
        <v>7</v>
      </c>
      <c r="D35" s="24">
        <f>D36+D37</f>
        <v>0</v>
      </c>
      <c r="E35" s="37" t="s">
        <v>49</v>
      </c>
      <c r="F35" s="37" t="s">
        <v>49</v>
      </c>
      <c r="G35" s="4">
        <f t="shared" ref="G35:L35" si="127">G36+G37</f>
        <v>98000</v>
      </c>
      <c r="H35" s="24">
        <f t="shared" si="127"/>
        <v>0</v>
      </c>
      <c r="I35" s="24">
        <f t="shared" si="127"/>
        <v>0</v>
      </c>
      <c r="J35" s="37" t="s">
        <v>49</v>
      </c>
      <c r="K35" s="37" t="s">
        <v>49</v>
      </c>
      <c r="L35" s="4">
        <f t="shared" si="127"/>
        <v>0</v>
      </c>
      <c r="M35" s="24">
        <f t="shared" ref="M35" si="128">M36+M37</f>
        <v>46</v>
      </c>
      <c r="N35" s="4">
        <f t="shared" ref="N35" si="129">N36+N37</f>
        <v>1715958.51</v>
      </c>
      <c r="O35" s="37" t="s">
        <v>49</v>
      </c>
      <c r="P35" s="37" t="s">
        <v>49</v>
      </c>
      <c r="Q35" s="37" t="s">
        <v>49</v>
      </c>
      <c r="R35" s="4">
        <f t="shared" ref="R35" si="130">R36+R37</f>
        <v>5863271.9100000001</v>
      </c>
      <c r="S35" s="24">
        <f>S36+S37</f>
        <v>0</v>
      </c>
      <c r="T35" s="4">
        <f t="shared" ref="T35:Y35" si="131">T36+T37</f>
        <v>184.44</v>
      </c>
      <c r="U35" s="37" t="s">
        <v>49</v>
      </c>
      <c r="V35" s="37" t="s">
        <v>49</v>
      </c>
      <c r="W35" s="37" t="s">
        <v>49</v>
      </c>
      <c r="X35" s="37" t="s">
        <v>49</v>
      </c>
      <c r="Y35" s="4">
        <f t="shared" si="131"/>
        <v>454604.02320000005</v>
      </c>
      <c r="Z35" s="24">
        <f t="shared" ref="Z35" si="132">Z36+Z37</f>
        <v>46</v>
      </c>
      <c r="AA35" s="4">
        <f t="shared" ref="AA35" si="133">AA36+AA37</f>
        <v>1514638.29</v>
      </c>
      <c r="AB35" s="37" t="s">
        <v>49</v>
      </c>
      <c r="AC35" s="37" t="s">
        <v>49</v>
      </c>
      <c r="AD35" s="37" t="s">
        <v>49</v>
      </c>
      <c r="AE35" s="37" t="s">
        <v>49</v>
      </c>
      <c r="AF35" s="4">
        <f t="shared" ref="AF35" si="134">AF36+AF37</f>
        <v>10069258.0502</v>
      </c>
      <c r="AG35" s="24">
        <f t="shared" ref="AG35" si="135">AG36+AG37</f>
        <v>0</v>
      </c>
      <c r="AH35" s="37" t="s">
        <v>49</v>
      </c>
      <c r="AI35" s="37" t="s">
        <v>49</v>
      </c>
      <c r="AJ35" s="37" t="s">
        <v>49</v>
      </c>
      <c r="AK35" s="37" t="s">
        <v>49</v>
      </c>
      <c r="AL35" s="4">
        <f t="shared" ref="AL35" si="136">AL36+AL37</f>
        <v>0</v>
      </c>
      <c r="AM35" s="4">
        <f t="shared" ref="AM35:BT35" si="137">AM36+AM37</f>
        <v>0</v>
      </c>
      <c r="AN35" s="4">
        <f t="shared" si="137"/>
        <v>0</v>
      </c>
      <c r="AO35" s="24">
        <f t="shared" si="137"/>
        <v>9</v>
      </c>
      <c r="AP35" s="4">
        <f t="shared" si="137"/>
        <v>2626.44</v>
      </c>
      <c r="AQ35" s="37" t="s">
        <v>33</v>
      </c>
      <c r="AR35" s="37" t="s">
        <v>33</v>
      </c>
      <c r="AS35" s="24">
        <v>12</v>
      </c>
      <c r="AT35" s="4">
        <f t="shared" si="137"/>
        <v>390158.52480000001</v>
      </c>
      <c r="AU35" s="24">
        <f t="shared" si="137"/>
        <v>9</v>
      </c>
      <c r="AV35" s="4">
        <f t="shared" si="137"/>
        <v>3531.78</v>
      </c>
      <c r="AW35" s="37" t="s">
        <v>33</v>
      </c>
      <c r="AX35" s="37" t="s">
        <v>33</v>
      </c>
      <c r="AY35" s="24">
        <v>12</v>
      </c>
      <c r="AZ35" s="4">
        <f t="shared" si="137"/>
        <v>383857.6176</v>
      </c>
      <c r="BA35" s="24">
        <f t="shared" si="137"/>
        <v>0</v>
      </c>
      <c r="BB35" s="37" t="s">
        <v>33</v>
      </c>
      <c r="BC35" s="4">
        <f t="shared" si="137"/>
        <v>450000</v>
      </c>
      <c r="BD35" s="37" t="s">
        <v>33</v>
      </c>
      <c r="BE35" s="37" t="s">
        <v>33</v>
      </c>
      <c r="BF35" s="4">
        <f t="shared" si="137"/>
        <v>450000</v>
      </c>
      <c r="BG35" s="4">
        <f t="shared" si="137"/>
        <v>17709150.125800002</v>
      </c>
      <c r="BH35" s="30">
        <v>1.018</v>
      </c>
      <c r="BI35" s="4">
        <f t="shared" si="137"/>
        <v>18027915</v>
      </c>
      <c r="BJ35" s="4">
        <f t="shared" si="137"/>
        <v>901396</v>
      </c>
      <c r="BK35" s="4">
        <f t="shared" si="137"/>
        <v>17126519</v>
      </c>
      <c r="BL35" s="4">
        <f t="shared" si="137"/>
        <v>18027915</v>
      </c>
      <c r="BM35" s="4">
        <f t="shared" si="137"/>
        <v>901396</v>
      </c>
      <c r="BN35" s="4">
        <f t="shared" si="137"/>
        <v>17126519</v>
      </c>
      <c r="BO35" s="4">
        <f t="shared" si="137"/>
        <v>18027915</v>
      </c>
      <c r="BP35" s="4">
        <f t="shared" si="137"/>
        <v>901396</v>
      </c>
      <c r="BQ35" s="4">
        <f t="shared" si="137"/>
        <v>17126519</v>
      </c>
      <c r="BR35" s="4">
        <f t="shared" si="137"/>
        <v>17126519</v>
      </c>
      <c r="BS35" s="4">
        <f t="shared" si="137"/>
        <v>17126519</v>
      </c>
      <c r="BT35" s="4">
        <f t="shared" si="137"/>
        <v>17126519</v>
      </c>
    </row>
    <row r="36" spans="1:72">
      <c r="A36" s="9"/>
      <c r="B36" s="47" t="s">
        <v>3</v>
      </c>
      <c r="C36" s="48">
        <v>7</v>
      </c>
      <c r="D36" s="48"/>
      <c r="E36" s="49">
        <v>2</v>
      </c>
      <c r="F36" s="50">
        <v>7000</v>
      </c>
      <c r="G36" s="50">
        <f>C36*E36*F36</f>
        <v>98000</v>
      </c>
      <c r="H36" s="48"/>
      <c r="I36" s="48"/>
      <c r="J36" s="50"/>
      <c r="K36" s="50"/>
      <c r="L36" s="50">
        <f>H36*J36*K36</f>
        <v>0</v>
      </c>
      <c r="M36" s="48"/>
      <c r="N36" s="50">
        <v>1715958.51</v>
      </c>
      <c r="O36" s="50"/>
      <c r="P36" s="47">
        <v>3.33</v>
      </c>
      <c r="Q36" s="48"/>
      <c r="R36" s="50">
        <v>5718283.4800000004</v>
      </c>
      <c r="S36" s="25"/>
      <c r="T36" s="5">
        <v>184.44</v>
      </c>
      <c r="U36" s="5"/>
      <c r="V36" s="5"/>
      <c r="W36" s="5">
        <v>2464.7800000000002</v>
      </c>
      <c r="X36" s="25"/>
      <c r="Y36" s="5">
        <f>T36*W36</f>
        <v>454604.02320000005</v>
      </c>
      <c r="Z36" s="25"/>
      <c r="AA36" s="5">
        <v>1514638.29</v>
      </c>
      <c r="AB36" s="5"/>
      <c r="AC36" s="5"/>
      <c r="AD36" s="5">
        <v>6.38</v>
      </c>
      <c r="AE36" s="25"/>
      <c r="AF36" s="5">
        <f>AA36*AD36</f>
        <v>9663392.2902000006</v>
      </c>
      <c r="AG36" s="25"/>
      <c r="AH36" s="5"/>
      <c r="AI36" s="5"/>
      <c r="AJ36" s="5"/>
      <c r="AK36" s="25"/>
      <c r="AL36" s="5"/>
      <c r="AM36" s="2"/>
      <c r="AN36" s="5">
        <f>AM36</f>
        <v>0</v>
      </c>
      <c r="AO36" s="25"/>
      <c r="AP36" s="5">
        <v>2626.44</v>
      </c>
      <c r="AQ36" s="5"/>
      <c r="AR36" s="5">
        <v>11.66</v>
      </c>
      <c r="AS36" s="25">
        <v>12</v>
      </c>
      <c r="AT36" s="5">
        <f>AP36*AR36*AS36</f>
        <v>367491.48480000003</v>
      </c>
      <c r="AU36" s="25"/>
      <c r="AV36" s="5">
        <v>3531.78</v>
      </c>
      <c r="AW36" s="5"/>
      <c r="AX36" s="5">
        <v>8.66</v>
      </c>
      <c r="AY36" s="25">
        <v>12</v>
      </c>
      <c r="AZ36" s="5">
        <f>AV36*AX36*AY36</f>
        <v>367022.57760000002</v>
      </c>
      <c r="BA36" s="25"/>
      <c r="BB36" s="5"/>
      <c r="BC36" s="5">
        <v>450000</v>
      </c>
      <c r="BD36" s="5"/>
      <c r="BE36" s="27"/>
      <c r="BF36" s="5">
        <f>BC36</f>
        <v>450000</v>
      </c>
      <c r="BG36" s="5">
        <f>G36+L36+R36+Y36+AF36+AL36+AN36+AT36+AZ36+BF36</f>
        <v>17118793.855800003</v>
      </c>
      <c r="BH36" s="31">
        <v>1.018</v>
      </c>
      <c r="BI36" s="5">
        <f>ROUND(BG36*BH36,0)</f>
        <v>17426932</v>
      </c>
      <c r="BJ36" s="12">
        <f>ROUND(BI36*5/100,0)</f>
        <v>871347</v>
      </c>
      <c r="BK36" s="5">
        <f>BI36-BJ36</f>
        <v>16555585</v>
      </c>
      <c r="BL36" s="5">
        <f t="shared" ref="BL36:BN37" si="138">BI36</f>
        <v>17426932</v>
      </c>
      <c r="BM36" s="5">
        <f t="shared" si="138"/>
        <v>871347</v>
      </c>
      <c r="BN36" s="12">
        <f t="shared" si="138"/>
        <v>16555585</v>
      </c>
      <c r="BO36" s="5">
        <f t="shared" ref="BO36:BQ37" si="139">BI36</f>
        <v>17426932</v>
      </c>
      <c r="BP36" s="5">
        <f t="shared" si="139"/>
        <v>871347</v>
      </c>
      <c r="BQ36" s="5">
        <f t="shared" si="139"/>
        <v>16555585</v>
      </c>
      <c r="BR36" s="33">
        <f>ROUND(BK36*$BS$95,0)</f>
        <v>16555585</v>
      </c>
      <c r="BS36" s="33">
        <f>ROUND(BN36*$BS$96,0)</f>
        <v>16555585</v>
      </c>
      <c r="BT36" s="5">
        <f>BS36</f>
        <v>16555585</v>
      </c>
    </row>
    <row r="37" spans="1:72">
      <c r="A37" s="9"/>
      <c r="B37" s="47" t="s">
        <v>40</v>
      </c>
      <c r="C37" s="48"/>
      <c r="D37" s="48"/>
      <c r="E37" s="49"/>
      <c r="F37" s="50"/>
      <c r="G37" s="50">
        <f>D37*E37*F37</f>
        <v>0</v>
      </c>
      <c r="H37" s="48"/>
      <c r="I37" s="48"/>
      <c r="J37" s="50"/>
      <c r="K37" s="50"/>
      <c r="L37" s="50">
        <f>ROUND(I37*J37*K37,0)</f>
        <v>0</v>
      </c>
      <c r="M37" s="48">
        <v>46</v>
      </c>
      <c r="N37" s="50"/>
      <c r="O37" s="50">
        <v>70.2</v>
      </c>
      <c r="P37" s="47">
        <v>3.74</v>
      </c>
      <c r="Q37" s="48">
        <v>12</v>
      </c>
      <c r="R37" s="50">
        <v>144988.43</v>
      </c>
      <c r="S37" s="25"/>
      <c r="T37" s="5"/>
      <c r="U37" s="5"/>
      <c r="V37" s="5"/>
      <c r="W37" s="5"/>
      <c r="X37" s="25"/>
      <c r="Y37" s="5">
        <f>S37*U37*V37*W37*X37</f>
        <v>0</v>
      </c>
      <c r="Z37" s="25">
        <v>46</v>
      </c>
      <c r="AA37" s="5"/>
      <c r="AB37" s="5">
        <v>15.16</v>
      </c>
      <c r="AC37" s="5">
        <v>13.03</v>
      </c>
      <c r="AD37" s="5">
        <v>6.38</v>
      </c>
      <c r="AE37" s="25">
        <v>7</v>
      </c>
      <c r="AF37" s="5">
        <v>405865.76</v>
      </c>
      <c r="AG37" s="25"/>
      <c r="AH37" s="5"/>
      <c r="AI37" s="5"/>
      <c r="AJ37" s="5"/>
      <c r="AK37" s="25"/>
      <c r="AL37" s="5">
        <f>AG37*AH37*AI37*AJ37*AK37</f>
        <v>0</v>
      </c>
      <c r="AM37" s="2"/>
      <c r="AN37" s="5">
        <f>AM37</f>
        <v>0</v>
      </c>
      <c r="AO37" s="25">
        <v>9</v>
      </c>
      <c r="AP37" s="5"/>
      <c r="AQ37" s="5">
        <v>18</v>
      </c>
      <c r="AR37" s="5">
        <v>11.66</v>
      </c>
      <c r="AS37" s="25">
        <v>12</v>
      </c>
      <c r="AT37" s="5">
        <f>AO37*AQ37*AR37*AS37</f>
        <v>22667.040000000001</v>
      </c>
      <c r="AU37" s="25">
        <v>9</v>
      </c>
      <c r="AV37" s="5"/>
      <c r="AW37" s="5">
        <v>18</v>
      </c>
      <c r="AX37" s="5">
        <v>8.66</v>
      </c>
      <c r="AY37" s="25">
        <v>12</v>
      </c>
      <c r="AZ37" s="5">
        <f>AU37*AW37*AX37*AY37</f>
        <v>16835.04</v>
      </c>
      <c r="BA37" s="25"/>
      <c r="BB37" s="5"/>
      <c r="BC37" s="5"/>
      <c r="BD37" s="5"/>
      <c r="BE37" s="27"/>
      <c r="BF37" s="5">
        <f>BA37*BB37*BD37*BE37</f>
        <v>0</v>
      </c>
      <c r="BG37" s="5">
        <f>G37+L37+R37+Y37+AF37+AL37+AN37+AT37+AZ37+BF37</f>
        <v>590356.27</v>
      </c>
      <c r="BH37" s="31">
        <v>1.018</v>
      </c>
      <c r="BI37" s="5">
        <f>ROUND(BG37*BH37,0)</f>
        <v>600983</v>
      </c>
      <c r="BJ37" s="12">
        <f>ROUND(BI37*5/100,0)</f>
        <v>30049</v>
      </c>
      <c r="BK37" s="5">
        <f>BI37-BJ37</f>
        <v>570934</v>
      </c>
      <c r="BL37" s="5">
        <f t="shared" si="138"/>
        <v>600983</v>
      </c>
      <c r="BM37" s="5">
        <f t="shared" si="138"/>
        <v>30049</v>
      </c>
      <c r="BN37" s="12">
        <f t="shared" si="138"/>
        <v>570934</v>
      </c>
      <c r="BO37" s="5">
        <f t="shared" si="139"/>
        <v>600983</v>
      </c>
      <c r="BP37" s="5">
        <f t="shared" si="139"/>
        <v>30049</v>
      </c>
      <c r="BQ37" s="5">
        <f t="shared" si="139"/>
        <v>570934</v>
      </c>
      <c r="BR37" s="33">
        <f>ROUND(BK37*$BS$95,0)</f>
        <v>570934</v>
      </c>
      <c r="BS37" s="33">
        <f>ROUND(BN37*$BS$96,0)</f>
        <v>570934</v>
      </c>
      <c r="BT37" s="5">
        <f>BS37</f>
        <v>570934</v>
      </c>
    </row>
    <row r="38" spans="1:72">
      <c r="A38" s="7">
        <v>11</v>
      </c>
      <c r="B38" s="46" t="s">
        <v>13</v>
      </c>
      <c r="C38" s="24">
        <f>C39+C40</f>
        <v>0</v>
      </c>
      <c r="D38" s="24">
        <f>D39+D40</f>
        <v>0</v>
      </c>
      <c r="E38" s="37" t="s">
        <v>49</v>
      </c>
      <c r="F38" s="37" t="s">
        <v>49</v>
      </c>
      <c r="G38" s="4">
        <f t="shared" ref="G38:L38" si="140">G39+G40</f>
        <v>0</v>
      </c>
      <c r="H38" s="24">
        <f t="shared" si="140"/>
        <v>0</v>
      </c>
      <c r="I38" s="24">
        <f t="shared" si="140"/>
        <v>0</v>
      </c>
      <c r="J38" s="37" t="s">
        <v>49</v>
      </c>
      <c r="K38" s="37" t="s">
        <v>49</v>
      </c>
      <c r="L38" s="4">
        <f t="shared" si="140"/>
        <v>0</v>
      </c>
      <c r="M38" s="24">
        <f t="shared" ref="M38" si="141">M39+M40</f>
        <v>66</v>
      </c>
      <c r="N38" s="4">
        <f t="shared" ref="N38" si="142">N39+N40</f>
        <v>1642798.78</v>
      </c>
      <c r="O38" s="37" t="s">
        <v>49</v>
      </c>
      <c r="P38" s="37" t="s">
        <v>49</v>
      </c>
      <c r="Q38" s="37" t="s">
        <v>49</v>
      </c>
      <c r="R38" s="4">
        <f t="shared" ref="R38" si="143">R39+R40</f>
        <v>5831821.6699999999</v>
      </c>
      <c r="S38" s="24">
        <f>S39+S40</f>
        <v>21</v>
      </c>
      <c r="T38" s="4">
        <f t="shared" ref="T38:Y38" si="144">T39+T40</f>
        <v>1727.99</v>
      </c>
      <c r="U38" s="37" t="s">
        <v>49</v>
      </c>
      <c r="V38" s="37" t="s">
        <v>49</v>
      </c>
      <c r="W38" s="37" t="s">
        <v>49</v>
      </c>
      <c r="X38" s="37" t="s">
        <v>49</v>
      </c>
      <c r="Y38" s="4">
        <f t="shared" si="144"/>
        <v>3417409.94</v>
      </c>
      <c r="Z38" s="24">
        <f t="shared" ref="Z38" si="145">Z39+Z40</f>
        <v>45</v>
      </c>
      <c r="AA38" s="4">
        <f t="shared" ref="AA38" si="146">AA39+AA40</f>
        <v>1308743.21</v>
      </c>
      <c r="AB38" s="37" t="s">
        <v>49</v>
      </c>
      <c r="AC38" s="37" t="s">
        <v>49</v>
      </c>
      <c r="AD38" s="37" t="s">
        <v>49</v>
      </c>
      <c r="AE38" s="37" t="s">
        <v>49</v>
      </c>
      <c r="AF38" s="4">
        <f t="shared" ref="AF38" si="147">AF39+AF40</f>
        <v>8772624.1498000007</v>
      </c>
      <c r="AG38" s="24">
        <f t="shared" ref="AG38" si="148">AG39+AG40</f>
        <v>0</v>
      </c>
      <c r="AH38" s="37" t="s">
        <v>49</v>
      </c>
      <c r="AI38" s="37" t="s">
        <v>49</v>
      </c>
      <c r="AJ38" s="37" t="s">
        <v>49</v>
      </c>
      <c r="AK38" s="37" t="s">
        <v>49</v>
      </c>
      <c r="AL38" s="4">
        <f t="shared" ref="AL38" si="149">AL39+AL40</f>
        <v>0</v>
      </c>
      <c r="AM38" s="4">
        <f t="shared" ref="AM38:BT38" si="150">AM39+AM40</f>
        <v>0</v>
      </c>
      <c r="AN38" s="4">
        <f t="shared" si="150"/>
        <v>0</v>
      </c>
      <c r="AO38" s="24">
        <f t="shared" si="150"/>
        <v>0</v>
      </c>
      <c r="AP38" s="4">
        <f t="shared" si="150"/>
        <v>110.79</v>
      </c>
      <c r="AQ38" s="37" t="s">
        <v>33</v>
      </c>
      <c r="AR38" s="37" t="s">
        <v>33</v>
      </c>
      <c r="AS38" s="24">
        <v>12</v>
      </c>
      <c r="AT38" s="4">
        <f t="shared" si="150"/>
        <v>14238.21</v>
      </c>
      <c r="AU38" s="24">
        <f t="shared" si="150"/>
        <v>27</v>
      </c>
      <c r="AV38" s="4">
        <f t="shared" si="150"/>
        <v>12217.39</v>
      </c>
      <c r="AW38" s="37" t="s">
        <v>33</v>
      </c>
      <c r="AX38" s="37" t="s">
        <v>33</v>
      </c>
      <c r="AY38" s="24">
        <v>12</v>
      </c>
      <c r="AZ38" s="4">
        <f t="shared" si="150"/>
        <v>1319709.5799999998</v>
      </c>
      <c r="BA38" s="24">
        <f t="shared" si="150"/>
        <v>0</v>
      </c>
      <c r="BB38" s="37" t="s">
        <v>33</v>
      </c>
      <c r="BC38" s="4">
        <f t="shared" si="150"/>
        <v>0</v>
      </c>
      <c r="BD38" s="37" t="s">
        <v>33</v>
      </c>
      <c r="BE38" s="37" t="s">
        <v>33</v>
      </c>
      <c r="BF38" s="4">
        <f t="shared" si="150"/>
        <v>0</v>
      </c>
      <c r="BG38" s="4">
        <f t="shared" si="150"/>
        <v>19355803.549800001</v>
      </c>
      <c r="BH38" s="30">
        <v>1.018</v>
      </c>
      <c r="BI38" s="4">
        <f t="shared" si="150"/>
        <v>19704208</v>
      </c>
      <c r="BJ38" s="4">
        <f t="shared" si="150"/>
        <v>985210</v>
      </c>
      <c r="BK38" s="4">
        <f t="shared" si="150"/>
        <v>18718998</v>
      </c>
      <c r="BL38" s="4">
        <f t="shared" si="150"/>
        <v>19704208</v>
      </c>
      <c r="BM38" s="4">
        <f t="shared" si="150"/>
        <v>985210</v>
      </c>
      <c r="BN38" s="4">
        <f t="shared" si="150"/>
        <v>18718998</v>
      </c>
      <c r="BO38" s="4">
        <f t="shared" si="150"/>
        <v>19704208</v>
      </c>
      <c r="BP38" s="4">
        <f t="shared" si="150"/>
        <v>985210</v>
      </c>
      <c r="BQ38" s="4">
        <f t="shared" si="150"/>
        <v>18718998</v>
      </c>
      <c r="BR38" s="4">
        <f t="shared" si="150"/>
        <v>18718998</v>
      </c>
      <c r="BS38" s="4">
        <f t="shared" si="150"/>
        <v>18718998</v>
      </c>
      <c r="BT38" s="4">
        <f t="shared" si="150"/>
        <v>18718998</v>
      </c>
    </row>
    <row r="39" spans="1:72">
      <c r="A39" s="9"/>
      <c r="B39" s="47" t="s">
        <v>3</v>
      </c>
      <c r="C39" s="48"/>
      <c r="D39" s="48"/>
      <c r="E39" s="49"/>
      <c r="F39" s="50"/>
      <c r="G39" s="50">
        <f>C39*E39*F39</f>
        <v>0</v>
      </c>
      <c r="H39" s="48"/>
      <c r="I39" s="48"/>
      <c r="J39" s="50"/>
      <c r="K39" s="50"/>
      <c r="L39" s="50">
        <f>H39*J39*K39</f>
        <v>0</v>
      </c>
      <c r="M39" s="48"/>
      <c r="N39" s="50">
        <v>1642798.78</v>
      </c>
      <c r="O39" s="50"/>
      <c r="P39" s="51">
        <v>3.4</v>
      </c>
      <c r="Q39" s="48"/>
      <c r="R39" s="50">
        <v>5585515.8499999996</v>
      </c>
      <c r="S39" s="25"/>
      <c r="T39" s="5">
        <v>1727.99</v>
      </c>
      <c r="U39" s="5"/>
      <c r="V39" s="5"/>
      <c r="W39" s="5">
        <v>1918.44</v>
      </c>
      <c r="X39" s="25"/>
      <c r="Y39" s="5">
        <v>3315036.1</v>
      </c>
      <c r="Z39" s="25"/>
      <c r="AA39" s="5">
        <v>1308743.21</v>
      </c>
      <c r="AB39" s="5"/>
      <c r="AC39" s="5"/>
      <c r="AD39" s="5">
        <v>6.38</v>
      </c>
      <c r="AE39" s="25"/>
      <c r="AF39" s="5">
        <f>AA39*AD39</f>
        <v>8349781.6798</v>
      </c>
      <c r="AG39" s="25"/>
      <c r="AH39" s="5"/>
      <c r="AI39" s="5"/>
      <c r="AJ39" s="5"/>
      <c r="AK39" s="25"/>
      <c r="AL39" s="5"/>
      <c r="AM39" s="2"/>
      <c r="AN39" s="5">
        <f>AM39</f>
        <v>0</v>
      </c>
      <c r="AO39" s="25"/>
      <c r="AP39" s="5">
        <v>110.79</v>
      </c>
      <c r="AQ39" s="5"/>
      <c r="AR39" s="5">
        <v>10.71</v>
      </c>
      <c r="AS39" s="25">
        <v>12</v>
      </c>
      <c r="AT39" s="5">
        <v>14238.21</v>
      </c>
      <c r="AU39" s="25"/>
      <c r="AV39" s="5">
        <v>12217.39</v>
      </c>
      <c r="AW39" s="5"/>
      <c r="AX39" s="5">
        <v>8.73</v>
      </c>
      <c r="AY39" s="25">
        <v>12</v>
      </c>
      <c r="AZ39" s="5">
        <v>1279893.67</v>
      </c>
      <c r="BA39" s="25"/>
      <c r="BB39" s="5"/>
      <c r="BC39" s="5"/>
      <c r="BD39" s="5"/>
      <c r="BE39" s="27"/>
      <c r="BF39" s="5">
        <f>BC39</f>
        <v>0</v>
      </c>
      <c r="BG39" s="5">
        <f>G39+L39+R39+Y39+AF39+AL39+AN39+AT39+AZ39+BF39</f>
        <v>18544465.509800002</v>
      </c>
      <c r="BH39" s="31">
        <v>1.018</v>
      </c>
      <c r="BI39" s="5">
        <f>ROUND(BG39*BH39,0)</f>
        <v>18878266</v>
      </c>
      <c r="BJ39" s="12">
        <f>ROUND(BI39*5/100,0)</f>
        <v>943913</v>
      </c>
      <c r="BK39" s="5">
        <f>BI39-BJ39</f>
        <v>17934353</v>
      </c>
      <c r="BL39" s="5">
        <f t="shared" ref="BL39:BN40" si="151">BI39</f>
        <v>18878266</v>
      </c>
      <c r="BM39" s="5">
        <f t="shared" si="151"/>
        <v>943913</v>
      </c>
      <c r="BN39" s="12">
        <f t="shared" si="151"/>
        <v>17934353</v>
      </c>
      <c r="BO39" s="5">
        <f t="shared" ref="BO39:BQ40" si="152">BI39</f>
        <v>18878266</v>
      </c>
      <c r="BP39" s="5">
        <f t="shared" si="152"/>
        <v>943913</v>
      </c>
      <c r="BQ39" s="5">
        <f t="shared" si="152"/>
        <v>17934353</v>
      </c>
      <c r="BR39" s="33">
        <f>ROUND(BK39*$BS$95,0)</f>
        <v>17934353</v>
      </c>
      <c r="BS39" s="33">
        <f>ROUND(BN39*$BS$96,0)</f>
        <v>17934353</v>
      </c>
      <c r="BT39" s="5">
        <f>BS39</f>
        <v>17934353</v>
      </c>
    </row>
    <row r="40" spans="1:72">
      <c r="A40" s="9"/>
      <c r="B40" s="47" t="s">
        <v>40</v>
      </c>
      <c r="C40" s="48"/>
      <c r="D40" s="48"/>
      <c r="E40" s="49"/>
      <c r="F40" s="50"/>
      <c r="G40" s="50">
        <f>D40*E40*F40</f>
        <v>0</v>
      </c>
      <c r="H40" s="48"/>
      <c r="I40" s="48"/>
      <c r="J40" s="50"/>
      <c r="K40" s="50"/>
      <c r="L40" s="50">
        <f>ROUND(I40*J40*K40,0)</f>
        <v>0</v>
      </c>
      <c r="M40" s="48">
        <v>66</v>
      </c>
      <c r="N40" s="50"/>
      <c r="O40" s="50">
        <v>99.2</v>
      </c>
      <c r="P40" s="47">
        <v>3.13</v>
      </c>
      <c r="Q40" s="48">
        <v>12</v>
      </c>
      <c r="R40" s="50">
        <v>246305.82</v>
      </c>
      <c r="S40" s="25">
        <v>21</v>
      </c>
      <c r="T40" s="5"/>
      <c r="U40" s="5">
        <v>14.99</v>
      </c>
      <c r="V40" s="5">
        <v>0.02</v>
      </c>
      <c r="W40" s="5">
        <v>2045.75</v>
      </c>
      <c r="X40" s="25">
        <v>7</v>
      </c>
      <c r="Y40" s="5">
        <v>102373.84</v>
      </c>
      <c r="Z40" s="25">
        <v>45</v>
      </c>
      <c r="AA40" s="5"/>
      <c r="AB40" s="5">
        <v>16.149999999999999</v>
      </c>
      <c r="AC40" s="5">
        <v>13.03</v>
      </c>
      <c r="AD40" s="5">
        <v>6.38</v>
      </c>
      <c r="AE40" s="25">
        <v>7</v>
      </c>
      <c r="AF40" s="5">
        <v>422842.47</v>
      </c>
      <c r="AG40" s="25"/>
      <c r="AH40" s="5"/>
      <c r="AI40" s="5"/>
      <c r="AJ40" s="5"/>
      <c r="AK40" s="25"/>
      <c r="AL40" s="5">
        <f>AG40*AH40*AI40*AJ40*AK40</f>
        <v>0</v>
      </c>
      <c r="AM40" s="2"/>
      <c r="AN40" s="5">
        <f>AM40</f>
        <v>0</v>
      </c>
      <c r="AO40" s="25"/>
      <c r="AP40" s="5"/>
      <c r="AQ40" s="5"/>
      <c r="AR40" s="5"/>
      <c r="AS40" s="25"/>
      <c r="AT40" s="5">
        <f>AO40*AQ40*AR40*AS40</f>
        <v>0</v>
      </c>
      <c r="AU40" s="25">
        <v>27</v>
      </c>
      <c r="AV40" s="5"/>
      <c r="AW40" s="5">
        <v>14.19</v>
      </c>
      <c r="AX40" s="5">
        <v>8.66</v>
      </c>
      <c r="AY40" s="25">
        <v>12</v>
      </c>
      <c r="AZ40" s="5">
        <v>39815.910000000003</v>
      </c>
      <c r="BA40" s="25"/>
      <c r="BB40" s="5"/>
      <c r="BC40" s="5"/>
      <c r="BD40" s="5"/>
      <c r="BE40" s="27"/>
      <c r="BF40" s="5">
        <f>BA40*BB40*BD40*BE40</f>
        <v>0</v>
      </c>
      <c r="BG40" s="5">
        <f>G40+L40+R40+Y40+AF40+AL40+AN40+AT40+AZ40+BF40</f>
        <v>811338.04</v>
      </c>
      <c r="BH40" s="31">
        <v>1.018</v>
      </c>
      <c r="BI40" s="5">
        <f>ROUND(BG40*BH40,0)</f>
        <v>825942</v>
      </c>
      <c r="BJ40" s="12">
        <f>ROUND(BI40*5/100,0)</f>
        <v>41297</v>
      </c>
      <c r="BK40" s="5">
        <f>BI40-BJ40</f>
        <v>784645</v>
      </c>
      <c r="BL40" s="5">
        <f t="shared" si="151"/>
        <v>825942</v>
      </c>
      <c r="BM40" s="5">
        <f t="shared" si="151"/>
        <v>41297</v>
      </c>
      <c r="BN40" s="12">
        <f t="shared" si="151"/>
        <v>784645</v>
      </c>
      <c r="BO40" s="5">
        <f t="shared" si="152"/>
        <v>825942</v>
      </c>
      <c r="BP40" s="5">
        <f t="shared" si="152"/>
        <v>41297</v>
      </c>
      <c r="BQ40" s="5">
        <f t="shared" si="152"/>
        <v>784645</v>
      </c>
      <c r="BR40" s="33">
        <f>ROUND(BK40*$BS$95,0)</f>
        <v>784645</v>
      </c>
      <c r="BS40" s="33">
        <f>ROUND(BN40*$BS$96,0)</f>
        <v>784645</v>
      </c>
      <c r="BT40" s="5">
        <f>BS40</f>
        <v>784645</v>
      </c>
    </row>
    <row r="41" spans="1:72">
      <c r="A41" s="7">
        <v>12</v>
      </c>
      <c r="B41" s="46" t="s">
        <v>14</v>
      </c>
      <c r="C41" s="24">
        <f>C42+C43</f>
        <v>8</v>
      </c>
      <c r="D41" s="24">
        <f>D42+D43</f>
        <v>0</v>
      </c>
      <c r="E41" s="37" t="s">
        <v>49</v>
      </c>
      <c r="F41" s="37" t="s">
        <v>49</v>
      </c>
      <c r="G41" s="4">
        <f t="shared" ref="G41:L41" si="153">G42+G43</f>
        <v>180000</v>
      </c>
      <c r="H41" s="24">
        <f t="shared" si="153"/>
        <v>0</v>
      </c>
      <c r="I41" s="24">
        <f t="shared" si="153"/>
        <v>0</v>
      </c>
      <c r="J41" s="37" t="s">
        <v>49</v>
      </c>
      <c r="K41" s="37" t="s">
        <v>49</v>
      </c>
      <c r="L41" s="4">
        <f t="shared" si="153"/>
        <v>0</v>
      </c>
      <c r="M41" s="24">
        <f t="shared" ref="M41" si="154">M42+M43</f>
        <v>27</v>
      </c>
      <c r="N41" s="4">
        <f t="shared" ref="N41" si="155">N42+N43</f>
        <v>1639000</v>
      </c>
      <c r="O41" s="37" t="s">
        <v>49</v>
      </c>
      <c r="P41" s="37" t="s">
        <v>49</v>
      </c>
      <c r="Q41" s="37" t="s">
        <v>49</v>
      </c>
      <c r="R41" s="4">
        <f t="shared" ref="R41" si="156">R42+R43</f>
        <v>6997452.7999999998</v>
      </c>
      <c r="S41" s="24">
        <f>S42+S43</f>
        <v>16</v>
      </c>
      <c r="T41" s="4">
        <f t="shared" ref="T41:Y41" si="157">T42+T43</f>
        <v>2588</v>
      </c>
      <c r="U41" s="37" t="s">
        <v>49</v>
      </c>
      <c r="V41" s="37" t="s">
        <v>49</v>
      </c>
      <c r="W41" s="37" t="s">
        <v>49</v>
      </c>
      <c r="X41" s="37" t="s">
        <v>49</v>
      </c>
      <c r="Y41" s="4">
        <f t="shared" si="157"/>
        <v>5888353.8100000005</v>
      </c>
      <c r="Z41" s="24">
        <f t="shared" ref="Z41" si="158">Z42+Z43</f>
        <v>6</v>
      </c>
      <c r="AA41" s="4">
        <f t="shared" ref="AA41" si="159">AA42+AA43</f>
        <v>347900</v>
      </c>
      <c r="AB41" s="37" t="s">
        <v>49</v>
      </c>
      <c r="AC41" s="37" t="s">
        <v>49</v>
      </c>
      <c r="AD41" s="37" t="s">
        <v>49</v>
      </c>
      <c r="AE41" s="37" t="s">
        <v>49</v>
      </c>
      <c r="AF41" s="4">
        <f t="shared" ref="AF41" si="160">AF42+AF43</f>
        <v>2291178.1354</v>
      </c>
      <c r="AG41" s="24">
        <f t="shared" ref="AG41" si="161">AG42+AG43</f>
        <v>0</v>
      </c>
      <c r="AH41" s="37" t="s">
        <v>49</v>
      </c>
      <c r="AI41" s="37" t="s">
        <v>49</v>
      </c>
      <c r="AJ41" s="37" t="s">
        <v>49</v>
      </c>
      <c r="AK41" s="37" t="s">
        <v>49</v>
      </c>
      <c r="AL41" s="4">
        <f t="shared" ref="AL41" si="162">AL42+AL43</f>
        <v>0</v>
      </c>
      <c r="AM41" s="4">
        <f t="shared" ref="AM41:BT41" si="163">AM42+AM43</f>
        <v>0</v>
      </c>
      <c r="AN41" s="4">
        <f t="shared" si="163"/>
        <v>0</v>
      </c>
      <c r="AO41" s="24">
        <f t="shared" si="163"/>
        <v>0</v>
      </c>
      <c r="AP41" s="4">
        <f t="shared" si="163"/>
        <v>6411.24</v>
      </c>
      <c r="AQ41" s="37" t="s">
        <v>33</v>
      </c>
      <c r="AR41" s="37" t="s">
        <v>33</v>
      </c>
      <c r="AS41" s="24">
        <v>12</v>
      </c>
      <c r="AT41" s="4">
        <f t="shared" si="163"/>
        <v>870902.84159999993</v>
      </c>
      <c r="AU41" s="24">
        <f t="shared" si="163"/>
        <v>0</v>
      </c>
      <c r="AV41" s="4">
        <f t="shared" si="163"/>
        <v>10365.59</v>
      </c>
      <c r="AW41" s="37" t="s">
        <v>33</v>
      </c>
      <c r="AX41" s="37" t="s">
        <v>33</v>
      </c>
      <c r="AY41" s="24">
        <f t="shared" si="163"/>
        <v>12</v>
      </c>
      <c r="AZ41" s="4">
        <f t="shared" si="163"/>
        <v>1077192.1128000002</v>
      </c>
      <c r="BA41" s="24">
        <f t="shared" si="163"/>
        <v>0</v>
      </c>
      <c r="BB41" s="37" t="s">
        <v>33</v>
      </c>
      <c r="BC41" s="4">
        <f t="shared" si="163"/>
        <v>0</v>
      </c>
      <c r="BD41" s="37" t="s">
        <v>33</v>
      </c>
      <c r="BE41" s="37" t="s">
        <v>33</v>
      </c>
      <c r="BF41" s="4">
        <f t="shared" si="163"/>
        <v>0</v>
      </c>
      <c r="BG41" s="4">
        <f t="shared" si="163"/>
        <v>17305079.699800003</v>
      </c>
      <c r="BH41" s="30">
        <v>1.018</v>
      </c>
      <c r="BI41" s="4">
        <f t="shared" si="163"/>
        <v>17616571</v>
      </c>
      <c r="BJ41" s="4">
        <f t="shared" si="163"/>
        <v>880829</v>
      </c>
      <c r="BK41" s="4">
        <f t="shared" si="163"/>
        <v>16735742</v>
      </c>
      <c r="BL41" s="4">
        <f t="shared" si="163"/>
        <v>17616571</v>
      </c>
      <c r="BM41" s="4">
        <f t="shared" si="163"/>
        <v>880829</v>
      </c>
      <c r="BN41" s="4">
        <f t="shared" si="163"/>
        <v>16735742</v>
      </c>
      <c r="BO41" s="4">
        <f t="shared" si="163"/>
        <v>17616571</v>
      </c>
      <c r="BP41" s="4">
        <f t="shared" si="163"/>
        <v>880829</v>
      </c>
      <c r="BQ41" s="4">
        <f t="shared" si="163"/>
        <v>16735742</v>
      </c>
      <c r="BR41" s="4">
        <f t="shared" si="163"/>
        <v>16735742</v>
      </c>
      <c r="BS41" s="4">
        <f t="shared" si="163"/>
        <v>16735742</v>
      </c>
      <c r="BT41" s="4">
        <f t="shared" si="163"/>
        <v>16735742</v>
      </c>
    </row>
    <row r="42" spans="1:72">
      <c r="A42" s="9"/>
      <c r="B42" s="47" t="s">
        <v>3</v>
      </c>
      <c r="C42" s="48">
        <v>8</v>
      </c>
      <c r="D42" s="48"/>
      <c r="E42" s="49">
        <v>2</v>
      </c>
      <c r="F42" s="50">
        <v>11250</v>
      </c>
      <c r="G42" s="50">
        <f>C42*E42*F42</f>
        <v>180000</v>
      </c>
      <c r="H42" s="48"/>
      <c r="I42" s="48"/>
      <c r="J42" s="50"/>
      <c r="K42" s="50"/>
      <c r="L42" s="50">
        <f>H42*J42*K42</f>
        <v>0</v>
      </c>
      <c r="M42" s="48"/>
      <c r="N42" s="50">
        <v>1639000</v>
      </c>
      <c r="O42" s="50"/>
      <c r="P42" s="47">
        <v>4.16</v>
      </c>
      <c r="Q42" s="48"/>
      <c r="R42" s="50">
        <v>6818240</v>
      </c>
      <c r="S42" s="25"/>
      <c r="T42" s="5">
        <v>2588</v>
      </c>
      <c r="U42" s="5"/>
      <c r="V42" s="5"/>
      <c r="W42" s="5">
        <v>2252.06</v>
      </c>
      <c r="X42" s="25"/>
      <c r="Y42" s="5">
        <v>5828342.3200000003</v>
      </c>
      <c r="Z42" s="25"/>
      <c r="AA42" s="5">
        <v>347900</v>
      </c>
      <c r="AB42" s="5"/>
      <c r="AC42" s="5"/>
      <c r="AD42" s="5">
        <v>6.38</v>
      </c>
      <c r="AE42" s="25"/>
      <c r="AF42" s="5">
        <f>AA42*AD42</f>
        <v>2219602</v>
      </c>
      <c r="AG42" s="25"/>
      <c r="AH42" s="5"/>
      <c r="AI42" s="5"/>
      <c r="AJ42" s="5"/>
      <c r="AK42" s="25"/>
      <c r="AL42" s="5"/>
      <c r="AM42" s="2"/>
      <c r="AN42" s="5">
        <f>AM42</f>
        <v>0</v>
      </c>
      <c r="AO42" s="25"/>
      <c r="AP42" s="5">
        <v>6411.24</v>
      </c>
      <c r="AQ42" s="5"/>
      <c r="AR42" s="5">
        <v>11.32</v>
      </c>
      <c r="AS42" s="25">
        <v>12</v>
      </c>
      <c r="AT42" s="5">
        <f>AP42*AR42*AS42</f>
        <v>870902.84159999993</v>
      </c>
      <c r="AU42" s="25"/>
      <c r="AV42" s="5">
        <v>10365.59</v>
      </c>
      <c r="AW42" s="5"/>
      <c r="AX42" s="5">
        <v>8.66</v>
      </c>
      <c r="AY42" s="25">
        <v>12</v>
      </c>
      <c r="AZ42" s="5">
        <f>AV42*AX42*AY42</f>
        <v>1077192.1128000002</v>
      </c>
      <c r="BA42" s="25"/>
      <c r="BB42" s="5"/>
      <c r="BC42" s="5"/>
      <c r="BD42" s="5"/>
      <c r="BE42" s="27"/>
      <c r="BF42" s="5">
        <f>BC42</f>
        <v>0</v>
      </c>
      <c r="BG42" s="5">
        <f>G42+L42+R42+Y42+AF42+AL42+AN42+AT42+AZ42+BF42</f>
        <v>16994279.274400003</v>
      </c>
      <c r="BH42" s="31">
        <v>1.018</v>
      </c>
      <c r="BI42" s="5">
        <f>ROUND(BG42*BH42,0)</f>
        <v>17300176</v>
      </c>
      <c r="BJ42" s="12">
        <f>ROUND(BI42*5/100,0)</f>
        <v>865009</v>
      </c>
      <c r="BK42" s="5">
        <f>BI42-BJ42</f>
        <v>16435167</v>
      </c>
      <c r="BL42" s="5">
        <f t="shared" ref="BL42:BN43" si="164">BI42</f>
        <v>17300176</v>
      </c>
      <c r="BM42" s="5">
        <f t="shared" si="164"/>
        <v>865009</v>
      </c>
      <c r="BN42" s="12">
        <f t="shared" si="164"/>
        <v>16435167</v>
      </c>
      <c r="BO42" s="5">
        <f t="shared" ref="BO42:BQ43" si="165">BI42</f>
        <v>17300176</v>
      </c>
      <c r="BP42" s="5">
        <f t="shared" si="165"/>
        <v>865009</v>
      </c>
      <c r="BQ42" s="5">
        <f t="shared" si="165"/>
        <v>16435167</v>
      </c>
      <c r="BR42" s="33">
        <f>ROUND(BK42*$BS$95,0)</f>
        <v>16435167</v>
      </c>
      <c r="BS42" s="33">
        <f>ROUND(BN42*$BS$96,0)</f>
        <v>16435167</v>
      </c>
      <c r="BT42" s="5">
        <f>BS42</f>
        <v>16435167</v>
      </c>
    </row>
    <row r="43" spans="1:72">
      <c r="A43" s="9"/>
      <c r="B43" s="47" t="s">
        <v>40</v>
      </c>
      <c r="C43" s="48"/>
      <c r="D43" s="48"/>
      <c r="E43" s="49"/>
      <c r="F43" s="50"/>
      <c r="G43" s="50">
        <f>D43*E43*F43</f>
        <v>0</v>
      </c>
      <c r="H43" s="48"/>
      <c r="I43" s="48"/>
      <c r="J43" s="50"/>
      <c r="K43" s="50"/>
      <c r="L43" s="50">
        <f>ROUND(I43*J43*K43,0)</f>
        <v>0</v>
      </c>
      <c r="M43" s="48">
        <v>27</v>
      </c>
      <c r="N43" s="50"/>
      <c r="O43" s="50">
        <v>132.96</v>
      </c>
      <c r="P43" s="47">
        <v>4.16</v>
      </c>
      <c r="Q43" s="48">
        <v>12</v>
      </c>
      <c r="R43" s="50">
        <v>179212.79999999999</v>
      </c>
      <c r="S43" s="25">
        <v>16</v>
      </c>
      <c r="T43" s="5"/>
      <c r="U43" s="5">
        <v>17.25</v>
      </c>
      <c r="V43" s="5">
        <v>0.03</v>
      </c>
      <c r="W43" s="5">
        <v>1176.5899999999999</v>
      </c>
      <c r="X43" s="25">
        <v>7</v>
      </c>
      <c r="Y43" s="5">
        <v>60011.49</v>
      </c>
      <c r="Z43" s="25">
        <v>6</v>
      </c>
      <c r="AA43" s="5"/>
      <c r="AB43" s="5">
        <v>20.5</v>
      </c>
      <c r="AC43" s="5">
        <v>13.03</v>
      </c>
      <c r="AD43" s="5">
        <v>6.38</v>
      </c>
      <c r="AE43" s="25">
        <v>7</v>
      </c>
      <c r="AF43" s="5">
        <f>Z43*AB43*AC43*AD43*AE43</f>
        <v>71576.135399999999</v>
      </c>
      <c r="AG43" s="25"/>
      <c r="AH43" s="5"/>
      <c r="AI43" s="5"/>
      <c r="AJ43" s="5"/>
      <c r="AK43" s="25"/>
      <c r="AL43" s="5">
        <f>AG43*AH43*AI43*AJ43*AK43</f>
        <v>0</v>
      </c>
      <c r="AM43" s="2"/>
      <c r="AN43" s="5">
        <f>AM43</f>
        <v>0</v>
      </c>
      <c r="AO43" s="25"/>
      <c r="AP43" s="5"/>
      <c r="AQ43" s="5"/>
      <c r="AR43" s="5"/>
      <c r="AS43" s="25"/>
      <c r="AT43" s="5">
        <f>AO43*AQ43*AR43*AS43</f>
        <v>0</v>
      </c>
      <c r="AU43" s="25"/>
      <c r="AV43" s="5"/>
      <c r="AW43" s="5"/>
      <c r="AX43" s="5"/>
      <c r="AY43" s="25"/>
      <c r="AZ43" s="5">
        <f>AU43*AW43*AX43*AY43</f>
        <v>0</v>
      </c>
      <c r="BA43" s="25"/>
      <c r="BB43" s="5"/>
      <c r="BC43" s="5"/>
      <c r="BD43" s="5"/>
      <c r="BE43" s="27"/>
      <c r="BF43" s="5">
        <f>BA43*BB43*BD43*BE43</f>
        <v>0</v>
      </c>
      <c r="BG43" s="5">
        <f>G43+L43+R43+Y43+AF43+AL43+AN43+AT43+AZ43+BF43</f>
        <v>310800.42539999995</v>
      </c>
      <c r="BH43" s="31">
        <v>1.018</v>
      </c>
      <c r="BI43" s="5">
        <f>ROUND(BG43*BH43,0)</f>
        <v>316395</v>
      </c>
      <c r="BJ43" s="12">
        <f>ROUND(BI43*5/100,0)</f>
        <v>15820</v>
      </c>
      <c r="BK43" s="5">
        <f>BI43-BJ43</f>
        <v>300575</v>
      </c>
      <c r="BL43" s="5">
        <f t="shared" si="164"/>
        <v>316395</v>
      </c>
      <c r="BM43" s="5">
        <f t="shared" si="164"/>
        <v>15820</v>
      </c>
      <c r="BN43" s="12">
        <f t="shared" si="164"/>
        <v>300575</v>
      </c>
      <c r="BO43" s="5">
        <f t="shared" si="165"/>
        <v>316395</v>
      </c>
      <c r="BP43" s="5">
        <f t="shared" si="165"/>
        <v>15820</v>
      </c>
      <c r="BQ43" s="5">
        <f t="shared" si="165"/>
        <v>300575</v>
      </c>
      <c r="BR43" s="33">
        <f>ROUND(BK43*$BS$95,0)</f>
        <v>300575</v>
      </c>
      <c r="BS43" s="33">
        <f>ROUND(BN43*$BS$96,0)</f>
        <v>300575</v>
      </c>
      <c r="BT43" s="5">
        <f>BS43</f>
        <v>300575</v>
      </c>
    </row>
    <row r="44" spans="1:72">
      <c r="A44" s="7">
        <v>13</v>
      </c>
      <c r="B44" s="46" t="s">
        <v>15</v>
      </c>
      <c r="C44" s="24">
        <f>C45+C46</f>
        <v>6</v>
      </c>
      <c r="D44" s="24">
        <f>D45+D46</f>
        <v>0</v>
      </c>
      <c r="E44" s="37" t="s">
        <v>49</v>
      </c>
      <c r="F44" s="37" t="s">
        <v>49</v>
      </c>
      <c r="G44" s="4">
        <f t="shared" ref="G44:L44" si="166">G45+G46</f>
        <v>68400</v>
      </c>
      <c r="H44" s="24">
        <f t="shared" si="166"/>
        <v>0</v>
      </c>
      <c r="I44" s="24">
        <f t="shared" si="166"/>
        <v>0</v>
      </c>
      <c r="J44" s="37" t="s">
        <v>49</v>
      </c>
      <c r="K44" s="37" t="s">
        <v>49</v>
      </c>
      <c r="L44" s="4">
        <f t="shared" si="166"/>
        <v>0</v>
      </c>
      <c r="M44" s="24">
        <f t="shared" ref="M44" si="167">M45+M46</f>
        <v>15</v>
      </c>
      <c r="N44" s="4">
        <f t="shared" ref="N44" si="168">N45+N46</f>
        <v>1174274</v>
      </c>
      <c r="O44" s="37" t="s">
        <v>49</v>
      </c>
      <c r="P44" s="37" t="s">
        <v>49</v>
      </c>
      <c r="Q44" s="37" t="s">
        <v>49</v>
      </c>
      <c r="R44" s="4">
        <f t="shared" ref="R44" si="169">R45+R46</f>
        <v>3977688.04</v>
      </c>
      <c r="S44" s="24">
        <f>S45+S46</f>
        <v>4</v>
      </c>
      <c r="T44" s="4">
        <f t="shared" ref="T44:Y44" si="170">T45+T46</f>
        <v>352.81</v>
      </c>
      <c r="U44" s="37" t="s">
        <v>49</v>
      </c>
      <c r="V44" s="37" t="s">
        <v>49</v>
      </c>
      <c r="W44" s="37" t="s">
        <v>49</v>
      </c>
      <c r="X44" s="37" t="s">
        <v>49</v>
      </c>
      <c r="Y44" s="4">
        <f t="shared" si="170"/>
        <v>995674.78</v>
      </c>
      <c r="Z44" s="24">
        <f t="shared" ref="Z44" si="171">Z45+Z46</f>
        <v>11</v>
      </c>
      <c r="AA44" s="4">
        <f t="shared" ref="AA44" si="172">AA45+AA46</f>
        <v>610706</v>
      </c>
      <c r="AB44" s="37" t="s">
        <v>49</v>
      </c>
      <c r="AC44" s="37" t="s">
        <v>49</v>
      </c>
      <c r="AD44" s="37" t="s">
        <v>49</v>
      </c>
      <c r="AE44" s="37" t="s">
        <v>49</v>
      </c>
      <c r="AF44" s="4">
        <f t="shared" ref="AF44" si="173">AF45+AF46</f>
        <v>3964388.9</v>
      </c>
      <c r="AG44" s="24">
        <f t="shared" ref="AG44" si="174">AG45+AG46</f>
        <v>0</v>
      </c>
      <c r="AH44" s="37" t="s">
        <v>49</v>
      </c>
      <c r="AI44" s="37" t="s">
        <v>49</v>
      </c>
      <c r="AJ44" s="37" t="s">
        <v>49</v>
      </c>
      <c r="AK44" s="37" t="s">
        <v>49</v>
      </c>
      <c r="AL44" s="4">
        <f t="shared" ref="AL44" si="175">AL45+AL46</f>
        <v>0</v>
      </c>
      <c r="AM44" s="4">
        <f t="shared" ref="AM44:BT44" si="176">AM45+AM46</f>
        <v>0</v>
      </c>
      <c r="AN44" s="4">
        <f t="shared" si="176"/>
        <v>0</v>
      </c>
      <c r="AO44" s="24">
        <f t="shared" si="176"/>
        <v>0</v>
      </c>
      <c r="AP44" s="4">
        <f t="shared" si="176"/>
        <v>0</v>
      </c>
      <c r="AQ44" s="37" t="s">
        <v>33</v>
      </c>
      <c r="AR44" s="37" t="s">
        <v>33</v>
      </c>
      <c r="AS44" s="24">
        <v>0</v>
      </c>
      <c r="AT44" s="4">
        <f t="shared" si="176"/>
        <v>0</v>
      </c>
      <c r="AU44" s="24">
        <f t="shared" si="176"/>
        <v>4</v>
      </c>
      <c r="AV44" s="4">
        <f t="shared" si="176"/>
        <v>2596.1</v>
      </c>
      <c r="AW44" s="37" t="s">
        <v>33</v>
      </c>
      <c r="AX44" s="37" t="s">
        <v>33</v>
      </c>
      <c r="AY44" s="24">
        <v>12</v>
      </c>
      <c r="AZ44" s="4">
        <f t="shared" si="176"/>
        <v>277643.06400000001</v>
      </c>
      <c r="BA44" s="24">
        <f t="shared" si="176"/>
        <v>0</v>
      </c>
      <c r="BB44" s="37" t="s">
        <v>33</v>
      </c>
      <c r="BC44" s="4">
        <f t="shared" si="176"/>
        <v>0</v>
      </c>
      <c r="BD44" s="37" t="s">
        <v>33</v>
      </c>
      <c r="BE44" s="37" t="s">
        <v>33</v>
      </c>
      <c r="BF44" s="4">
        <f t="shared" si="176"/>
        <v>0</v>
      </c>
      <c r="BG44" s="4">
        <f t="shared" si="176"/>
        <v>9283794.784</v>
      </c>
      <c r="BH44" s="30">
        <v>1.018</v>
      </c>
      <c r="BI44" s="4">
        <f t="shared" si="176"/>
        <v>9450903</v>
      </c>
      <c r="BJ44" s="4">
        <f t="shared" si="176"/>
        <v>472545</v>
      </c>
      <c r="BK44" s="4">
        <f t="shared" si="176"/>
        <v>8978358</v>
      </c>
      <c r="BL44" s="4">
        <f t="shared" si="176"/>
        <v>9450903</v>
      </c>
      <c r="BM44" s="4">
        <f t="shared" si="176"/>
        <v>472545</v>
      </c>
      <c r="BN44" s="4">
        <f t="shared" si="176"/>
        <v>8978358</v>
      </c>
      <c r="BO44" s="4">
        <f t="shared" si="176"/>
        <v>9450903</v>
      </c>
      <c r="BP44" s="4">
        <f t="shared" si="176"/>
        <v>472545</v>
      </c>
      <c r="BQ44" s="4">
        <f t="shared" si="176"/>
        <v>8978358</v>
      </c>
      <c r="BR44" s="4">
        <f t="shared" si="176"/>
        <v>8978358</v>
      </c>
      <c r="BS44" s="4">
        <f t="shared" si="176"/>
        <v>8978358</v>
      </c>
      <c r="BT44" s="4">
        <f t="shared" si="176"/>
        <v>8978358</v>
      </c>
    </row>
    <row r="45" spans="1:72">
      <c r="A45" s="9"/>
      <c r="B45" s="47" t="s">
        <v>3</v>
      </c>
      <c r="C45" s="48">
        <v>6</v>
      </c>
      <c r="D45" s="48"/>
      <c r="E45" s="49">
        <v>2</v>
      </c>
      <c r="F45" s="50">
        <v>5700</v>
      </c>
      <c r="G45" s="50">
        <f>C45*E45*F45</f>
        <v>68400</v>
      </c>
      <c r="H45" s="48"/>
      <c r="I45" s="48"/>
      <c r="J45" s="50"/>
      <c r="K45" s="50"/>
      <c r="L45" s="50">
        <f>H45*J45*K45</f>
        <v>0</v>
      </c>
      <c r="M45" s="48"/>
      <c r="N45" s="50">
        <v>1174274</v>
      </c>
      <c r="O45" s="50"/>
      <c r="P45" s="47">
        <v>3.36</v>
      </c>
      <c r="Q45" s="48"/>
      <c r="R45" s="50">
        <v>3944280.04</v>
      </c>
      <c r="S45" s="25"/>
      <c r="T45" s="5">
        <v>352.81</v>
      </c>
      <c r="U45" s="5"/>
      <c r="V45" s="5"/>
      <c r="W45" s="5">
        <v>2732.57</v>
      </c>
      <c r="X45" s="25"/>
      <c r="Y45" s="5">
        <v>964078.02</v>
      </c>
      <c r="Z45" s="25"/>
      <c r="AA45" s="5">
        <v>610706</v>
      </c>
      <c r="AB45" s="5"/>
      <c r="AC45" s="5"/>
      <c r="AD45" s="5">
        <v>6.38</v>
      </c>
      <c r="AE45" s="25"/>
      <c r="AF45" s="5">
        <f>AA45*AD45</f>
        <v>3896304.28</v>
      </c>
      <c r="AG45" s="25"/>
      <c r="AH45" s="5"/>
      <c r="AI45" s="5"/>
      <c r="AJ45" s="5"/>
      <c r="AK45" s="25"/>
      <c r="AL45" s="5"/>
      <c r="AM45" s="2"/>
      <c r="AN45" s="5">
        <f>AM45</f>
        <v>0</v>
      </c>
      <c r="AO45" s="25"/>
      <c r="AP45" s="5"/>
      <c r="AQ45" s="5"/>
      <c r="AR45" s="5"/>
      <c r="AS45" s="25"/>
      <c r="AT45" s="5">
        <f>AP45*AR45*AS45</f>
        <v>0</v>
      </c>
      <c r="AU45" s="25"/>
      <c r="AV45" s="5">
        <v>2596.1</v>
      </c>
      <c r="AW45" s="5"/>
      <c r="AX45" s="5">
        <v>8.66</v>
      </c>
      <c r="AY45" s="25">
        <v>12</v>
      </c>
      <c r="AZ45" s="5">
        <f>AV45*AX45*AY45</f>
        <v>269786.712</v>
      </c>
      <c r="BA45" s="25"/>
      <c r="BB45" s="5"/>
      <c r="BC45" s="5"/>
      <c r="BD45" s="5"/>
      <c r="BE45" s="27"/>
      <c r="BF45" s="5">
        <f>BC45</f>
        <v>0</v>
      </c>
      <c r="BG45" s="5">
        <f>G45+L45+R45+Y45+AF45+AL45+AN45+AT45+AZ45+BF45</f>
        <v>9142849.0519999992</v>
      </c>
      <c r="BH45" s="31">
        <v>1.018</v>
      </c>
      <c r="BI45" s="5">
        <f>ROUND(BG45*BH45,0)</f>
        <v>9307420</v>
      </c>
      <c r="BJ45" s="12">
        <f>ROUND(BI45*5/100,0)</f>
        <v>465371</v>
      </c>
      <c r="BK45" s="5">
        <f>BI45-BJ45</f>
        <v>8842049</v>
      </c>
      <c r="BL45" s="5">
        <f t="shared" ref="BL45:BN46" si="177">BI45</f>
        <v>9307420</v>
      </c>
      <c r="BM45" s="5">
        <f t="shared" si="177"/>
        <v>465371</v>
      </c>
      <c r="BN45" s="12">
        <f t="shared" si="177"/>
        <v>8842049</v>
      </c>
      <c r="BO45" s="5">
        <f t="shared" ref="BO45:BQ46" si="178">BI45</f>
        <v>9307420</v>
      </c>
      <c r="BP45" s="5">
        <f t="shared" si="178"/>
        <v>465371</v>
      </c>
      <c r="BQ45" s="5">
        <f t="shared" si="178"/>
        <v>8842049</v>
      </c>
      <c r="BR45" s="33">
        <f>ROUND(BK45*$BS$95,0)</f>
        <v>8842049</v>
      </c>
      <c r="BS45" s="33">
        <f>ROUND(BN45*$BS$96,0)</f>
        <v>8842049</v>
      </c>
      <c r="BT45" s="5">
        <f>BS45</f>
        <v>8842049</v>
      </c>
    </row>
    <row r="46" spans="1:72">
      <c r="A46" s="9"/>
      <c r="B46" s="47" t="s">
        <v>40</v>
      </c>
      <c r="C46" s="48"/>
      <c r="D46" s="48"/>
      <c r="E46" s="49"/>
      <c r="F46" s="50"/>
      <c r="G46" s="50">
        <f>D46*E46*F46</f>
        <v>0</v>
      </c>
      <c r="H46" s="48"/>
      <c r="I46" s="48"/>
      <c r="J46" s="50"/>
      <c r="K46" s="50"/>
      <c r="L46" s="50">
        <f>ROUND(I46*J46*K46,0)</f>
        <v>0</v>
      </c>
      <c r="M46" s="48">
        <v>15</v>
      </c>
      <c r="N46" s="50"/>
      <c r="O46" s="50">
        <v>58</v>
      </c>
      <c r="P46" s="51">
        <v>3.2</v>
      </c>
      <c r="Q46" s="48">
        <v>12</v>
      </c>
      <c r="R46" s="50">
        <f>M46*O46*P46*Q46</f>
        <v>33408</v>
      </c>
      <c r="S46" s="25">
        <v>4</v>
      </c>
      <c r="T46" s="5"/>
      <c r="U46" s="5">
        <v>18.899999999999999</v>
      </c>
      <c r="V46" s="5">
        <v>0.02</v>
      </c>
      <c r="W46" s="5">
        <v>2732.57</v>
      </c>
      <c r="X46" s="25">
        <v>7</v>
      </c>
      <c r="Y46" s="5">
        <v>31596.76</v>
      </c>
      <c r="Z46" s="25">
        <v>11</v>
      </c>
      <c r="AA46" s="5"/>
      <c r="AB46" s="5">
        <v>10.64</v>
      </c>
      <c r="AC46" s="5">
        <v>13.03</v>
      </c>
      <c r="AD46" s="5">
        <v>6.38</v>
      </c>
      <c r="AE46" s="25">
        <v>7</v>
      </c>
      <c r="AF46" s="5">
        <v>68084.62</v>
      </c>
      <c r="AG46" s="25"/>
      <c r="AH46" s="5"/>
      <c r="AI46" s="5"/>
      <c r="AJ46" s="5"/>
      <c r="AK46" s="25"/>
      <c r="AL46" s="5">
        <f>AG46*AH46*AI46*AJ46*AK46</f>
        <v>0</v>
      </c>
      <c r="AM46" s="2"/>
      <c r="AN46" s="5">
        <f>AM46</f>
        <v>0</v>
      </c>
      <c r="AO46" s="25"/>
      <c r="AP46" s="5"/>
      <c r="AQ46" s="5"/>
      <c r="AR46" s="5"/>
      <c r="AS46" s="25"/>
      <c r="AT46" s="5">
        <f>AO46*AQ46*AR46*AS46</f>
        <v>0</v>
      </c>
      <c r="AU46" s="25">
        <v>4</v>
      </c>
      <c r="AV46" s="5"/>
      <c r="AW46" s="5">
        <v>18.899999999999999</v>
      </c>
      <c r="AX46" s="5">
        <v>8.66</v>
      </c>
      <c r="AY46" s="25">
        <v>12</v>
      </c>
      <c r="AZ46" s="5">
        <f>AU46*AW46*AX46*AY46</f>
        <v>7856.351999999999</v>
      </c>
      <c r="BA46" s="25"/>
      <c r="BB46" s="5"/>
      <c r="BC46" s="5"/>
      <c r="BD46" s="5"/>
      <c r="BE46" s="27"/>
      <c r="BF46" s="5">
        <f>BA46*BB46*BD46*BE46</f>
        <v>0</v>
      </c>
      <c r="BG46" s="5">
        <f>G46+L46+R46+Y46+AF46+AL46+AN46+AT46+AZ46+BF46</f>
        <v>140945.73200000002</v>
      </c>
      <c r="BH46" s="31">
        <v>1.018</v>
      </c>
      <c r="BI46" s="5">
        <f>ROUND(BG46*BH46,0)</f>
        <v>143483</v>
      </c>
      <c r="BJ46" s="12">
        <f>ROUND(BI46*5/100,0)</f>
        <v>7174</v>
      </c>
      <c r="BK46" s="5">
        <f>BI46-BJ46</f>
        <v>136309</v>
      </c>
      <c r="BL46" s="5">
        <f t="shared" si="177"/>
        <v>143483</v>
      </c>
      <c r="BM46" s="5">
        <f t="shared" si="177"/>
        <v>7174</v>
      </c>
      <c r="BN46" s="12">
        <f t="shared" si="177"/>
        <v>136309</v>
      </c>
      <c r="BO46" s="5">
        <f t="shared" si="178"/>
        <v>143483</v>
      </c>
      <c r="BP46" s="5">
        <f t="shared" si="178"/>
        <v>7174</v>
      </c>
      <c r="BQ46" s="5">
        <f t="shared" si="178"/>
        <v>136309</v>
      </c>
      <c r="BR46" s="33">
        <f>ROUND(BK46*$BS$95,0)</f>
        <v>136309</v>
      </c>
      <c r="BS46" s="33">
        <f>ROUND(BN46*$BS$96,0)</f>
        <v>136309</v>
      </c>
      <c r="BT46" s="5">
        <f>BS46</f>
        <v>136309</v>
      </c>
    </row>
    <row r="47" spans="1:72">
      <c r="A47" s="7">
        <v>14</v>
      </c>
      <c r="B47" s="46" t="s">
        <v>16</v>
      </c>
      <c r="C47" s="24">
        <f>C48+C49</f>
        <v>8</v>
      </c>
      <c r="D47" s="24">
        <f>D48+D49</f>
        <v>0</v>
      </c>
      <c r="E47" s="37" t="s">
        <v>49</v>
      </c>
      <c r="F47" s="37" t="s">
        <v>49</v>
      </c>
      <c r="G47" s="4">
        <f t="shared" ref="G47:L47" si="179">G48+G49</f>
        <v>133730</v>
      </c>
      <c r="H47" s="24">
        <f t="shared" si="179"/>
        <v>0</v>
      </c>
      <c r="I47" s="24">
        <f t="shared" si="179"/>
        <v>0</v>
      </c>
      <c r="J47" s="37" t="s">
        <v>49</v>
      </c>
      <c r="K47" s="37" t="s">
        <v>49</v>
      </c>
      <c r="L47" s="4">
        <f t="shared" si="179"/>
        <v>0</v>
      </c>
      <c r="M47" s="24">
        <f t="shared" ref="M47" si="180">M48+M49</f>
        <v>30</v>
      </c>
      <c r="N47" s="4">
        <f t="shared" ref="N47" si="181">N48+N49</f>
        <v>1387124</v>
      </c>
      <c r="O47" s="37" t="s">
        <v>49</v>
      </c>
      <c r="P47" s="37" t="s">
        <v>49</v>
      </c>
      <c r="Q47" s="37" t="s">
        <v>49</v>
      </c>
      <c r="R47" s="4">
        <f t="shared" ref="R47" si="182">R48+R49</f>
        <v>4243474.4800000004</v>
      </c>
      <c r="S47" s="24">
        <f>S48+S49</f>
        <v>0</v>
      </c>
      <c r="T47" s="4">
        <f t="shared" ref="T47:Y47" si="183">T48+T49</f>
        <v>0</v>
      </c>
      <c r="U47" s="37" t="s">
        <v>49</v>
      </c>
      <c r="V47" s="37" t="s">
        <v>49</v>
      </c>
      <c r="W47" s="37" t="s">
        <v>49</v>
      </c>
      <c r="X47" s="37" t="s">
        <v>49</v>
      </c>
      <c r="Y47" s="4">
        <f t="shared" si="183"/>
        <v>0</v>
      </c>
      <c r="Z47" s="24">
        <f t="shared" ref="Z47" si="184">Z48+Z49</f>
        <v>30</v>
      </c>
      <c r="AA47" s="4">
        <f t="shared" ref="AA47" si="185">AA48+AA49</f>
        <v>1073926</v>
      </c>
      <c r="AB47" s="37" t="s">
        <v>49</v>
      </c>
      <c r="AC47" s="37" t="s">
        <v>49</v>
      </c>
      <c r="AD47" s="37" t="s">
        <v>49</v>
      </c>
      <c r="AE47" s="37" t="s">
        <v>49</v>
      </c>
      <c r="AF47" s="4">
        <f t="shared" ref="AF47" si="186">AF48+AF49</f>
        <v>7165884.5719999997</v>
      </c>
      <c r="AG47" s="24">
        <f t="shared" ref="AG47" si="187">AG48+AG49</f>
        <v>0</v>
      </c>
      <c r="AH47" s="37" t="s">
        <v>49</v>
      </c>
      <c r="AI47" s="37" t="s">
        <v>49</v>
      </c>
      <c r="AJ47" s="37" t="s">
        <v>49</v>
      </c>
      <c r="AK47" s="37" t="s">
        <v>49</v>
      </c>
      <c r="AL47" s="4">
        <f t="shared" ref="AL47" si="188">AL48+AL49</f>
        <v>0</v>
      </c>
      <c r="AM47" s="4">
        <f t="shared" ref="AM47:BT47" si="189">AM48+AM49</f>
        <v>0</v>
      </c>
      <c r="AN47" s="4">
        <f t="shared" si="189"/>
        <v>0</v>
      </c>
      <c r="AO47" s="24">
        <f t="shared" si="189"/>
        <v>0</v>
      </c>
      <c r="AP47" s="4">
        <f t="shared" si="189"/>
        <v>1342</v>
      </c>
      <c r="AQ47" s="37" t="s">
        <v>33</v>
      </c>
      <c r="AR47" s="37" t="s">
        <v>33</v>
      </c>
      <c r="AS47" s="24">
        <v>12</v>
      </c>
      <c r="AT47" s="4">
        <f t="shared" si="189"/>
        <v>89538.240000000005</v>
      </c>
      <c r="AU47" s="24">
        <f t="shared" si="189"/>
        <v>0</v>
      </c>
      <c r="AV47" s="4">
        <f t="shared" si="189"/>
        <v>1492.86</v>
      </c>
      <c r="AW47" s="37" t="s">
        <v>33</v>
      </c>
      <c r="AX47" s="37" t="s">
        <v>33</v>
      </c>
      <c r="AY47" s="24">
        <f t="shared" si="189"/>
        <v>12</v>
      </c>
      <c r="AZ47" s="4">
        <f t="shared" si="189"/>
        <v>155138.01119999998</v>
      </c>
      <c r="BA47" s="24">
        <f t="shared" si="189"/>
        <v>0</v>
      </c>
      <c r="BB47" s="37" t="s">
        <v>33</v>
      </c>
      <c r="BC47" s="4">
        <f t="shared" si="189"/>
        <v>420000</v>
      </c>
      <c r="BD47" s="37" t="s">
        <v>33</v>
      </c>
      <c r="BE47" s="37" t="s">
        <v>33</v>
      </c>
      <c r="BF47" s="4">
        <f t="shared" si="189"/>
        <v>420000</v>
      </c>
      <c r="BG47" s="4">
        <f t="shared" si="189"/>
        <v>12207765.303199999</v>
      </c>
      <c r="BH47" s="30">
        <v>1.018</v>
      </c>
      <c r="BI47" s="4">
        <f t="shared" si="189"/>
        <v>12427505</v>
      </c>
      <c r="BJ47" s="4">
        <f t="shared" si="189"/>
        <v>621375</v>
      </c>
      <c r="BK47" s="4">
        <f t="shared" si="189"/>
        <v>11806130</v>
      </c>
      <c r="BL47" s="4">
        <f t="shared" si="189"/>
        <v>12427505</v>
      </c>
      <c r="BM47" s="4">
        <f t="shared" si="189"/>
        <v>621375</v>
      </c>
      <c r="BN47" s="4">
        <f t="shared" si="189"/>
        <v>11806130</v>
      </c>
      <c r="BO47" s="4">
        <f t="shared" si="189"/>
        <v>12427505</v>
      </c>
      <c r="BP47" s="4">
        <f t="shared" si="189"/>
        <v>621375</v>
      </c>
      <c r="BQ47" s="4">
        <f t="shared" si="189"/>
        <v>11806130</v>
      </c>
      <c r="BR47" s="4">
        <f t="shared" si="189"/>
        <v>11806130</v>
      </c>
      <c r="BS47" s="4">
        <f t="shared" si="189"/>
        <v>11806130</v>
      </c>
      <c r="BT47" s="4">
        <f t="shared" si="189"/>
        <v>11806130</v>
      </c>
    </row>
    <row r="48" spans="1:72">
      <c r="A48" s="9"/>
      <c r="B48" s="47" t="s">
        <v>3</v>
      </c>
      <c r="C48" s="48">
        <v>8</v>
      </c>
      <c r="D48" s="48"/>
      <c r="E48" s="49">
        <v>2</v>
      </c>
      <c r="F48" s="50">
        <v>8358.1299999999992</v>
      </c>
      <c r="G48" s="50">
        <v>133730</v>
      </c>
      <c r="H48" s="48"/>
      <c r="I48" s="48"/>
      <c r="J48" s="50"/>
      <c r="K48" s="50"/>
      <c r="L48" s="50">
        <f>H48*J48*K48</f>
        <v>0</v>
      </c>
      <c r="M48" s="48"/>
      <c r="N48" s="50">
        <v>1387124</v>
      </c>
      <c r="O48" s="50"/>
      <c r="P48" s="47">
        <v>3.02</v>
      </c>
      <c r="Q48" s="48"/>
      <c r="R48" s="50">
        <v>4189114.48</v>
      </c>
      <c r="S48" s="25"/>
      <c r="T48" s="5"/>
      <c r="U48" s="5"/>
      <c r="V48" s="5"/>
      <c r="W48" s="5"/>
      <c r="X48" s="25"/>
      <c r="Y48" s="5">
        <f>T48*W48</f>
        <v>0</v>
      </c>
      <c r="Z48" s="25"/>
      <c r="AA48" s="5">
        <v>1073926</v>
      </c>
      <c r="AB48" s="5"/>
      <c r="AC48" s="5"/>
      <c r="AD48" s="5">
        <v>6.38</v>
      </c>
      <c r="AE48" s="25"/>
      <c r="AF48" s="5">
        <f>AA48*AD48</f>
        <v>6851647.8799999999</v>
      </c>
      <c r="AG48" s="25"/>
      <c r="AH48" s="5"/>
      <c r="AI48" s="5"/>
      <c r="AJ48" s="5"/>
      <c r="AK48" s="25"/>
      <c r="AL48" s="5"/>
      <c r="AM48" s="2"/>
      <c r="AN48" s="5">
        <f>AM48</f>
        <v>0</v>
      </c>
      <c r="AO48" s="25"/>
      <c r="AP48" s="5">
        <v>1342</v>
      </c>
      <c r="AQ48" s="5"/>
      <c r="AR48" s="5">
        <v>5.56</v>
      </c>
      <c r="AS48" s="25">
        <v>12</v>
      </c>
      <c r="AT48" s="5">
        <v>89538.240000000005</v>
      </c>
      <c r="AU48" s="25"/>
      <c r="AV48" s="5">
        <v>1492.86</v>
      </c>
      <c r="AW48" s="5"/>
      <c r="AX48" s="5">
        <v>8.66</v>
      </c>
      <c r="AY48" s="25">
        <v>12</v>
      </c>
      <c r="AZ48" s="5">
        <f>AV48*AX48*AY48</f>
        <v>155138.01119999998</v>
      </c>
      <c r="BA48" s="25"/>
      <c r="BB48" s="5"/>
      <c r="BC48" s="5">
        <v>420000</v>
      </c>
      <c r="BD48" s="5"/>
      <c r="BE48" s="27"/>
      <c r="BF48" s="5">
        <f>BC48</f>
        <v>420000</v>
      </c>
      <c r="BG48" s="5">
        <f>G48+L48+R48+Y48+AF48+AL48+AN48+AT48+AZ48+BF48</f>
        <v>11839168.611199999</v>
      </c>
      <c r="BH48" s="31">
        <v>1.018</v>
      </c>
      <c r="BI48" s="5">
        <f>ROUND(BG48*BH48,0)</f>
        <v>12052274</v>
      </c>
      <c r="BJ48" s="12">
        <f>ROUND(BI48*5/100,0)-1</f>
        <v>602613</v>
      </c>
      <c r="BK48" s="5">
        <f>BI48-BJ48</f>
        <v>11449661</v>
      </c>
      <c r="BL48" s="5">
        <f t="shared" ref="BL48:BN49" si="190">BI48</f>
        <v>12052274</v>
      </c>
      <c r="BM48" s="5">
        <f t="shared" si="190"/>
        <v>602613</v>
      </c>
      <c r="BN48" s="12">
        <f t="shared" si="190"/>
        <v>11449661</v>
      </c>
      <c r="BO48" s="5">
        <f t="shared" ref="BO48:BQ49" si="191">BI48</f>
        <v>12052274</v>
      </c>
      <c r="BP48" s="5">
        <f t="shared" si="191"/>
        <v>602613</v>
      </c>
      <c r="BQ48" s="5">
        <f t="shared" si="191"/>
        <v>11449661</v>
      </c>
      <c r="BR48" s="33">
        <f>ROUND(BK48*$BS$95,0)</f>
        <v>11449661</v>
      </c>
      <c r="BS48" s="33">
        <f>ROUND(BN48*$BS$96,0)</f>
        <v>11449661</v>
      </c>
      <c r="BT48" s="5">
        <f>BS48</f>
        <v>11449661</v>
      </c>
    </row>
    <row r="49" spans="1:72">
      <c r="A49" s="9"/>
      <c r="B49" s="47" t="s">
        <v>40</v>
      </c>
      <c r="C49" s="48"/>
      <c r="D49" s="48"/>
      <c r="E49" s="49"/>
      <c r="F49" s="50"/>
      <c r="G49" s="50">
        <f>D49*E49*F49</f>
        <v>0</v>
      </c>
      <c r="H49" s="48"/>
      <c r="I49" s="48"/>
      <c r="J49" s="50"/>
      <c r="K49" s="50"/>
      <c r="L49" s="50">
        <f>ROUND(I49*J49*K49,0)</f>
        <v>0</v>
      </c>
      <c r="M49" s="48">
        <v>30</v>
      </c>
      <c r="N49" s="50"/>
      <c r="O49" s="50">
        <v>50</v>
      </c>
      <c r="P49" s="47">
        <v>3.02</v>
      </c>
      <c r="Q49" s="48">
        <v>12</v>
      </c>
      <c r="R49" s="50">
        <f>M49*O49*P49*Q49</f>
        <v>54360</v>
      </c>
      <c r="S49" s="25"/>
      <c r="T49" s="5"/>
      <c r="U49" s="5"/>
      <c r="V49" s="5"/>
      <c r="W49" s="5"/>
      <c r="X49" s="25"/>
      <c r="Y49" s="5">
        <f>S49*U49*V49*W49*X49</f>
        <v>0</v>
      </c>
      <c r="Z49" s="25">
        <v>30</v>
      </c>
      <c r="AA49" s="5"/>
      <c r="AB49" s="5">
        <v>18</v>
      </c>
      <c r="AC49" s="5">
        <v>13.03</v>
      </c>
      <c r="AD49" s="5">
        <v>6.38</v>
      </c>
      <c r="AE49" s="25">
        <v>7</v>
      </c>
      <c r="AF49" s="5">
        <f>Z49*AB49*AC49*AD49*AE49</f>
        <v>314236.69199999998</v>
      </c>
      <c r="AG49" s="25"/>
      <c r="AH49" s="5"/>
      <c r="AI49" s="5"/>
      <c r="AJ49" s="5"/>
      <c r="AK49" s="25"/>
      <c r="AL49" s="5">
        <f>AG49*AH49*AI49*AJ49*AK49</f>
        <v>0</v>
      </c>
      <c r="AM49" s="2"/>
      <c r="AN49" s="5">
        <f>AM49</f>
        <v>0</v>
      </c>
      <c r="AO49" s="25"/>
      <c r="AP49" s="5"/>
      <c r="AQ49" s="5"/>
      <c r="AR49" s="5"/>
      <c r="AS49" s="25"/>
      <c r="AT49" s="5">
        <f>AO49*AQ49*AR49*AS49</f>
        <v>0</v>
      </c>
      <c r="AU49" s="25"/>
      <c r="AV49" s="5"/>
      <c r="AW49" s="5"/>
      <c r="AX49" s="5"/>
      <c r="AY49" s="25"/>
      <c r="AZ49" s="5">
        <f>AU49*AW49*AX49*AY49</f>
        <v>0</v>
      </c>
      <c r="BA49" s="25"/>
      <c r="BB49" s="5"/>
      <c r="BC49" s="5"/>
      <c r="BD49" s="5"/>
      <c r="BE49" s="27"/>
      <c r="BF49" s="5">
        <f>BA49*BB49*BD49*BE49</f>
        <v>0</v>
      </c>
      <c r="BG49" s="5">
        <f>G49+L49+R49+Y49+AF49+AL49+AN49+AT49+AZ49+BF49</f>
        <v>368596.69199999998</v>
      </c>
      <c r="BH49" s="31">
        <v>1.018</v>
      </c>
      <c r="BI49" s="5">
        <f>ROUND(BG49*BH49,0)</f>
        <v>375231</v>
      </c>
      <c r="BJ49" s="12">
        <f>ROUND(BI49*5/100,0)</f>
        <v>18762</v>
      </c>
      <c r="BK49" s="5">
        <f>BI49-BJ49</f>
        <v>356469</v>
      </c>
      <c r="BL49" s="5">
        <f t="shared" si="190"/>
        <v>375231</v>
      </c>
      <c r="BM49" s="5">
        <f t="shared" si="190"/>
        <v>18762</v>
      </c>
      <c r="BN49" s="12">
        <f t="shared" si="190"/>
        <v>356469</v>
      </c>
      <c r="BO49" s="5">
        <f t="shared" si="191"/>
        <v>375231</v>
      </c>
      <c r="BP49" s="5">
        <f t="shared" si="191"/>
        <v>18762</v>
      </c>
      <c r="BQ49" s="5">
        <f t="shared" si="191"/>
        <v>356469</v>
      </c>
      <c r="BR49" s="33">
        <f>ROUND(BK49*$BS$95,0)</f>
        <v>356469</v>
      </c>
      <c r="BS49" s="33">
        <f>ROUND(BN49*$BS$96,0)</f>
        <v>356469</v>
      </c>
      <c r="BT49" s="5">
        <f>BS49</f>
        <v>356469</v>
      </c>
    </row>
    <row r="50" spans="1:72">
      <c r="A50" s="7">
        <v>15</v>
      </c>
      <c r="B50" s="46" t="s">
        <v>17</v>
      </c>
      <c r="C50" s="24">
        <f>C51+C52</f>
        <v>2</v>
      </c>
      <c r="D50" s="24">
        <f>D51+D52</f>
        <v>0</v>
      </c>
      <c r="E50" s="37" t="s">
        <v>49</v>
      </c>
      <c r="F50" s="37" t="s">
        <v>49</v>
      </c>
      <c r="G50" s="4">
        <f t="shared" ref="G50:L50" si="192">G51+G52</f>
        <v>35000</v>
      </c>
      <c r="H50" s="24">
        <f t="shared" si="192"/>
        <v>0</v>
      </c>
      <c r="I50" s="24">
        <f t="shared" si="192"/>
        <v>0</v>
      </c>
      <c r="J50" s="37" t="s">
        <v>49</v>
      </c>
      <c r="K50" s="37" t="s">
        <v>49</v>
      </c>
      <c r="L50" s="4">
        <f t="shared" si="192"/>
        <v>0</v>
      </c>
      <c r="M50" s="24">
        <f t="shared" ref="M50" si="193">M51+M52</f>
        <v>23</v>
      </c>
      <c r="N50" s="4">
        <f t="shared" ref="N50" si="194">N51+N52</f>
        <v>1244099</v>
      </c>
      <c r="O50" s="37" t="s">
        <v>49</v>
      </c>
      <c r="P50" s="37" t="s">
        <v>49</v>
      </c>
      <c r="Q50" s="37" t="s">
        <v>49</v>
      </c>
      <c r="R50" s="4">
        <f t="shared" ref="R50" si="195">R51+R52</f>
        <v>4257746</v>
      </c>
      <c r="S50" s="24">
        <f>S51+S52</f>
        <v>0</v>
      </c>
      <c r="T50" s="4">
        <f t="shared" ref="T50:Y50" si="196">T51+T52</f>
        <v>75.63</v>
      </c>
      <c r="U50" s="37" t="s">
        <v>49</v>
      </c>
      <c r="V50" s="37" t="s">
        <v>49</v>
      </c>
      <c r="W50" s="37" t="s">
        <v>49</v>
      </c>
      <c r="X50" s="37" t="s">
        <v>49</v>
      </c>
      <c r="Y50" s="4">
        <f t="shared" si="196"/>
        <v>148148.58179999999</v>
      </c>
      <c r="Z50" s="24">
        <f t="shared" ref="Z50" si="197">Z51+Z52</f>
        <v>23</v>
      </c>
      <c r="AA50" s="4">
        <f t="shared" ref="AA50" si="198">AA51+AA52</f>
        <v>1377217</v>
      </c>
      <c r="AB50" s="37" t="s">
        <v>49</v>
      </c>
      <c r="AC50" s="37" t="s">
        <v>49</v>
      </c>
      <c r="AD50" s="37" t="s">
        <v>49</v>
      </c>
      <c r="AE50" s="37" t="s">
        <v>49</v>
      </c>
      <c r="AF50" s="4">
        <f t="shared" ref="AF50" si="199">AF51+AF52</f>
        <v>9013792.6973599996</v>
      </c>
      <c r="AG50" s="24">
        <f t="shared" ref="AG50" si="200">AG51+AG52</f>
        <v>0</v>
      </c>
      <c r="AH50" s="37" t="s">
        <v>49</v>
      </c>
      <c r="AI50" s="37" t="s">
        <v>49</v>
      </c>
      <c r="AJ50" s="37" t="s">
        <v>49</v>
      </c>
      <c r="AK50" s="37" t="s">
        <v>49</v>
      </c>
      <c r="AL50" s="4">
        <f t="shared" ref="AL50" si="201">AL51+AL52</f>
        <v>0</v>
      </c>
      <c r="AM50" s="4">
        <f t="shared" ref="AM50:BT50" si="202">AM51+AM52</f>
        <v>528000</v>
      </c>
      <c r="AN50" s="4">
        <f t="shared" si="202"/>
        <v>528000</v>
      </c>
      <c r="AO50" s="24">
        <f t="shared" si="202"/>
        <v>0</v>
      </c>
      <c r="AP50" s="4">
        <f t="shared" si="202"/>
        <v>1880.5</v>
      </c>
      <c r="AQ50" s="37" t="s">
        <v>33</v>
      </c>
      <c r="AR50" s="37" t="s">
        <v>33</v>
      </c>
      <c r="AS50" s="24">
        <v>12</v>
      </c>
      <c r="AT50" s="4">
        <f t="shared" si="202"/>
        <v>233332.44</v>
      </c>
      <c r="AU50" s="24">
        <f t="shared" si="202"/>
        <v>0</v>
      </c>
      <c r="AV50" s="4">
        <f t="shared" si="202"/>
        <v>2396.83</v>
      </c>
      <c r="AW50" s="37" t="s">
        <v>33</v>
      </c>
      <c r="AX50" s="37" t="s">
        <v>33</v>
      </c>
      <c r="AY50" s="24">
        <f t="shared" si="202"/>
        <v>12</v>
      </c>
      <c r="AZ50" s="4">
        <f t="shared" si="202"/>
        <v>250804.29</v>
      </c>
      <c r="BA50" s="24">
        <f t="shared" si="202"/>
        <v>0</v>
      </c>
      <c r="BB50" s="37" t="s">
        <v>33</v>
      </c>
      <c r="BC50" s="4">
        <f t="shared" si="202"/>
        <v>0</v>
      </c>
      <c r="BD50" s="37" t="s">
        <v>33</v>
      </c>
      <c r="BE50" s="37" t="s">
        <v>33</v>
      </c>
      <c r="BF50" s="4">
        <f t="shared" si="202"/>
        <v>0</v>
      </c>
      <c r="BG50" s="4">
        <f t="shared" si="202"/>
        <v>14466824.009159997</v>
      </c>
      <c r="BH50" s="30">
        <v>1.018</v>
      </c>
      <c r="BI50" s="4">
        <f t="shared" si="202"/>
        <v>14727227</v>
      </c>
      <c r="BJ50" s="4">
        <f t="shared" si="202"/>
        <v>736361</v>
      </c>
      <c r="BK50" s="4">
        <f t="shared" si="202"/>
        <v>13990866</v>
      </c>
      <c r="BL50" s="4">
        <f t="shared" si="202"/>
        <v>14727227</v>
      </c>
      <c r="BM50" s="4">
        <f t="shared" si="202"/>
        <v>736361</v>
      </c>
      <c r="BN50" s="4">
        <f t="shared" si="202"/>
        <v>13990866</v>
      </c>
      <c r="BO50" s="4">
        <f t="shared" si="202"/>
        <v>14727227</v>
      </c>
      <c r="BP50" s="4">
        <f t="shared" si="202"/>
        <v>736361</v>
      </c>
      <c r="BQ50" s="4">
        <f t="shared" si="202"/>
        <v>13990866</v>
      </c>
      <c r="BR50" s="4">
        <f t="shared" si="202"/>
        <v>13990866</v>
      </c>
      <c r="BS50" s="4">
        <f t="shared" si="202"/>
        <v>13990866</v>
      </c>
      <c r="BT50" s="4">
        <f t="shared" si="202"/>
        <v>13990866</v>
      </c>
    </row>
    <row r="51" spans="1:72">
      <c r="A51" s="9"/>
      <c r="B51" s="47" t="s">
        <v>3</v>
      </c>
      <c r="C51" s="48">
        <v>2</v>
      </c>
      <c r="D51" s="48"/>
      <c r="E51" s="49">
        <v>2</v>
      </c>
      <c r="F51" s="50">
        <v>8750</v>
      </c>
      <c r="G51" s="50">
        <f>C51*E51*F51</f>
        <v>35000</v>
      </c>
      <c r="H51" s="48"/>
      <c r="I51" s="48"/>
      <c r="J51" s="50"/>
      <c r="K51" s="50"/>
      <c r="L51" s="50">
        <f>H51*J51*K51</f>
        <v>0</v>
      </c>
      <c r="M51" s="48"/>
      <c r="N51" s="50">
        <v>1244099</v>
      </c>
      <c r="O51" s="50"/>
      <c r="P51" s="47">
        <v>3.37</v>
      </c>
      <c r="Q51" s="48"/>
      <c r="R51" s="50">
        <v>4191245.12</v>
      </c>
      <c r="S51" s="25"/>
      <c r="T51" s="5">
        <v>75.63</v>
      </c>
      <c r="U51" s="5"/>
      <c r="V51" s="5"/>
      <c r="W51" s="5">
        <v>1958.86</v>
      </c>
      <c r="X51" s="25"/>
      <c r="Y51" s="5">
        <f>T51*W51</f>
        <v>148148.58179999999</v>
      </c>
      <c r="Z51" s="25"/>
      <c r="AA51" s="5">
        <v>1377217</v>
      </c>
      <c r="AB51" s="5"/>
      <c r="AC51" s="5"/>
      <c r="AD51" s="5">
        <v>6.38</v>
      </c>
      <c r="AE51" s="27"/>
      <c r="AF51" s="5">
        <f>AA51*AD51</f>
        <v>8786644.459999999</v>
      </c>
      <c r="AG51" s="25"/>
      <c r="AH51" s="5"/>
      <c r="AI51" s="5"/>
      <c r="AJ51" s="5"/>
      <c r="AK51" s="25"/>
      <c r="AL51" s="5"/>
      <c r="AM51" s="2">
        <v>528000</v>
      </c>
      <c r="AN51" s="5">
        <f>AM51</f>
        <v>528000</v>
      </c>
      <c r="AO51" s="25"/>
      <c r="AP51" s="5">
        <v>1880.5</v>
      </c>
      <c r="AQ51" s="5"/>
      <c r="AR51" s="5">
        <v>10.34</v>
      </c>
      <c r="AS51" s="25">
        <v>12</v>
      </c>
      <c r="AT51" s="5">
        <v>233332.44</v>
      </c>
      <c r="AU51" s="25"/>
      <c r="AV51" s="5">
        <v>2396.83</v>
      </c>
      <c r="AW51" s="5"/>
      <c r="AX51" s="5">
        <v>8.7230000000000008</v>
      </c>
      <c r="AY51" s="25">
        <v>12</v>
      </c>
      <c r="AZ51" s="5">
        <v>250804.29</v>
      </c>
      <c r="BA51" s="25"/>
      <c r="BB51" s="5"/>
      <c r="BC51" s="5"/>
      <c r="BD51" s="5"/>
      <c r="BE51" s="27"/>
      <c r="BF51" s="5">
        <f>BC51</f>
        <v>0</v>
      </c>
      <c r="BG51" s="5">
        <f>G51+L51+R51+Y51+AF51+AL51+AN51+AT51+AZ51+BF51</f>
        <v>14173174.891799998</v>
      </c>
      <c r="BH51" s="31">
        <v>1.018</v>
      </c>
      <c r="BI51" s="5">
        <f>ROUND(BG51*BH51,0)</f>
        <v>14428292</v>
      </c>
      <c r="BJ51" s="12">
        <f>ROUND(BI51*5/100,0)-1</f>
        <v>721414</v>
      </c>
      <c r="BK51" s="5">
        <f>BI51-BJ51</f>
        <v>13706878</v>
      </c>
      <c r="BL51" s="5">
        <f t="shared" ref="BL51:BN52" si="203">BI51</f>
        <v>14428292</v>
      </c>
      <c r="BM51" s="5">
        <f t="shared" si="203"/>
        <v>721414</v>
      </c>
      <c r="BN51" s="12">
        <f t="shared" si="203"/>
        <v>13706878</v>
      </c>
      <c r="BO51" s="5">
        <f t="shared" ref="BO51:BQ52" si="204">BI51</f>
        <v>14428292</v>
      </c>
      <c r="BP51" s="5">
        <f t="shared" si="204"/>
        <v>721414</v>
      </c>
      <c r="BQ51" s="5">
        <f t="shared" si="204"/>
        <v>13706878</v>
      </c>
      <c r="BR51" s="33">
        <f>ROUND(BK51*$BS$95,0)</f>
        <v>13706878</v>
      </c>
      <c r="BS51" s="33">
        <f>ROUND(BN51*$BS$96,0)</f>
        <v>13706878</v>
      </c>
      <c r="BT51" s="5">
        <f>BS51</f>
        <v>13706878</v>
      </c>
    </row>
    <row r="52" spans="1:72">
      <c r="A52" s="9"/>
      <c r="B52" s="47" t="s">
        <v>40</v>
      </c>
      <c r="C52" s="48"/>
      <c r="D52" s="48"/>
      <c r="E52" s="49"/>
      <c r="F52" s="50"/>
      <c r="G52" s="50">
        <f>D52*E52*F52</f>
        <v>0</v>
      </c>
      <c r="H52" s="48"/>
      <c r="I52" s="48"/>
      <c r="J52" s="50"/>
      <c r="K52" s="50"/>
      <c r="L52" s="50">
        <f>ROUND(I52*J52*K52,0)</f>
        <v>0</v>
      </c>
      <c r="M52" s="48">
        <v>23</v>
      </c>
      <c r="N52" s="50"/>
      <c r="O52" s="50">
        <v>73.400000000000006</v>
      </c>
      <c r="P52" s="47">
        <v>3.28</v>
      </c>
      <c r="Q52" s="48">
        <v>12</v>
      </c>
      <c r="R52" s="50">
        <v>66500.88</v>
      </c>
      <c r="S52" s="25"/>
      <c r="T52" s="5"/>
      <c r="U52" s="5"/>
      <c r="V52" s="5"/>
      <c r="W52" s="5"/>
      <c r="X52" s="25"/>
      <c r="Y52" s="5">
        <f>S52*U52*V52*W52*X52</f>
        <v>0</v>
      </c>
      <c r="Z52" s="25">
        <v>23</v>
      </c>
      <c r="AA52" s="5"/>
      <c r="AB52" s="5">
        <v>18</v>
      </c>
      <c r="AC52" s="5">
        <v>13.03</v>
      </c>
      <c r="AD52" s="5">
        <v>6.38</v>
      </c>
      <c r="AE52" s="27">
        <v>6.6</v>
      </c>
      <c r="AF52" s="5">
        <f>Z52*AB52*AC52*AD52*AE52</f>
        <v>227148.23735999997</v>
      </c>
      <c r="AG52" s="25"/>
      <c r="AH52" s="5"/>
      <c r="AI52" s="5"/>
      <c r="AJ52" s="5"/>
      <c r="AK52" s="25"/>
      <c r="AL52" s="5">
        <f>AG52*AH52*AI52*AJ52*AK52</f>
        <v>0</v>
      </c>
      <c r="AM52" s="2"/>
      <c r="AN52" s="5">
        <f>AM52</f>
        <v>0</v>
      </c>
      <c r="AO52" s="25"/>
      <c r="AP52" s="5"/>
      <c r="AQ52" s="5"/>
      <c r="AR52" s="5"/>
      <c r="AS52" s="25"/>
      <c r="AT52" s="5">
        <f>AO52*AQ52*AR52*AS52</f>
        <v>0</v>
      </c>
      <c r="AU52" s="25"/>
      <c r="AV52" s="5"/>
      <c r="AW52" s="5"/>
      <c r="AX52" s="5"/>
      <c r="AY52" s="25"/>
      <c r="AZ52" s="5">
        <f>AU52*AW52*AX52*AY52</f>
        <v>0</v>
      </c>
      <c r="BA52" s="25"/>
      <c r="BB52" s="5"/>
      <c r="BC52" s="5"/>
      <c r="BD52" s="5"/>
      <c r="BE52" s="27"/>
      <c r="BF52" s="5">
        <f>BA52*BB52*BD52*BE52</f>
        <v>0</v>
      </c>
      <c r="BG52" s="5">
        <f>G52+L52+R52+Y52+AF52+AL52+AN52+AT52+AZ52+BF52</f>
        <v>293649.11735999997</v>
      </c>
      <c r="BH52" s="31">
        <v>1.018</v>
      </c>
      <c r="BI52" s="5">
        <f>ROUND(BG52*BH52,0)</f>
        <v>298935</v>
      </c>
      <c r="BJ52" s="12">
        <f>ROUND(BI52*5/100,0)</f>
        <v>14947</v>
      </c>
      <c r="BK52" s="5">
        <f>BI52-BJ52</f>
        <v>283988</v>
      </c>
      <c r="BL52" s="5">
        <f t="shared" si="203"/>
        <v>298935</v>
      </c>
      <c r="BM52" s="5">
        <f t="shared" si="203"/>
        <v>14947</v>
      </c>
      <c r="BN52" s="12">
        <f t="shared" si="203"/>
        <v>283988</v>
      </c>
      <c r="BO52" s="5">
        <f t="shared" si="204"/>
        <v>298935</v>
      </c>
      <c r="BP52" s="5">
        <f t="shared" si="204"/>
        <v>14947</v>
      </c>
      <c r="BQ52" s="5">
        <f t="shared" si="204"/>
        <v>283988</v>
      </c>
      <c r="BR52" s="33">
        <f>ROUND(BK52*$BS$95,0)</f>
        <v>283988</v>
      </c>
      <c r="BS52" s="33">
        <f>ROUND(BN52*$BS$96,0)</f>
        <v>283988</v>
      </c>
      <c r="BT52" s="5">
        <f>BS52</f>
        <v>283988</v>
      </c>
    </row>
    <row r="53" spans="1:72">
      <c r="A53" s="7">
        <v>16</v>
      </c>
      <c r="B53" s="46" t="s">
        <v>18</v>
      </c>
      <c r="C53" s="24">
        <f>C54+C55</f>
        <v>1</v>
      </c>
      <c r="D53" s="24">
        <f>D54+D55</f>
        <v>0</v>
      </c>
      <c r="E53" s="37" t="s">
        <v>49</v>
      </c>
      <c r="F53" s="37" t="s">
        <v>49</v>
      </c>
      <c r="G53" s="4">
        <f t="shared" ref="G53:L53" si="205">G54+G55</f>
        <v>16500</v>
      </c>
      <c r="H53" s="24">
        <f t="shared" si="205"/>
        <v>0</v>
      </c>
      <c r="I53" s="24">
        <f t="shared" si="205"/>
        <v>0</v>
      </c>
      <c r="J53" s="37" t="s">
        <v>49</v>
      </c>
      <c r="K53" s="37" t="s">
        <v>49</v>
      </c>
      <c r="L53" s="4">
        <f t="shared" si="205"/>
        <v>0</v>
      </c>
      <c r="M53" s="24">
        <f t="shared" ref="M53" si="206">M54+M55</f>
        <v>0</v>
      </c>
      <c r="N53" s="4">
        <f t="shared" ref="N53" si="207">N54+N55</f>
        <v>1065208.27</v>
      </c>
      <c r="O53" s="37" t="s">
        <v>49</v>
      </c>
      <c r="P53" s="37" t="s">
        <v>49</v>
      </c>
      <c r="Q53" s="37" t="s">
        <v>49</v>
      </c>
      <c r="R53" s="4">
        <f t="shared" ref="R53" si="208">R54+R55</f>
        <v>3219762.03</v>
      </c>
      <c r="S53" s="24">
        <f>S54+S55</f>
        <v>0</v>
      </c>
      <c r="T53" s="4">
        <f t="shared" ref="T53:Y53" si="209">T54+T55</f>
        <v>0</v>
      </c>
      <c r="U53" s="37" t="s">
        <v>49</v>
      </c>
      <c r="V53" s="37" t="s">
        <v>49</v>
      </c>
      <c r="W53" s="37" t="s">
        <v>49</v>
      </c>
      <c r="X53" s="37" t="s">
        <v>49</v>
      </c>
      <c r="Y53" s="4">
        <f t="shared" si="209"/>
        <v>0</v>
      </c>
      <c r="Z53" s="24">
        <f t="shared" ref="Z53" si="210">Z54+Z55</f>
        <v>0</v>
      </c>
      <c r="AA53" s="4">
        <f t="shared" ref="AA53" si="211">AA54+AA55</f>
        <v>1443034.64</v>
      </c>
      <c r="AB53" s="37" t="s">
        <v>49</v>
      </c>
      <c r="AC53" s="37" t="s">
        <v>49</v>
      </c>
      <c r="AD53" s="37" t="s">
        <v>49</v>
      </c>
      <c r="AE53" s="37" t="s">
        <v>49</v>
      </c>
      <c r="AF53" s="4">
        <f t="shared" ref="AF53" si="212">AF54+AF55</f>
        <v>9206561.0031999983</v>
      </c>
      <c r="AG53" s="24">
        <f t="shared" ref="AG53" si="213">AG54+AG55</f>
        <v>0</v>
      </c>
      <c r="AH53" s="37" t="s">
        <v>49</v>
      </c>
      <c r="AI53" s="37" t="s">
        <v>49</v>
      </c>
      <c r="AJ53" s="37" t="s">
        <v>49</v>
      </c>
      <c r="AK53" s="37" t="s">
        <v>49</v>
      </c>
      <c r="AL53" s="4">
        <f t="shared" ref="AL53" si="214">AL54+AL55</f>
        <v>0</v>
      </c>
      <c r="AM53" s="4">
        <f t="shared" ref="AM53:BT53" si="215">AM54+AM55</f>
        <v>138000</v>
      </c>
      <c r="AN53" s="4">
        <f t="shared" si="215"/>
        <v>138000</v>
      </c>
      <c r="AO53" s="24">
        <f t="shared" si="215"/>
        <v>0</v>
      </c>
      <c r="AP53" s="4">
        <f t="shared" si="215"/>
        <v>0</v>
      </c>
      <c r="AQ53" s="37" t="s">
        <v>33</v>
      </c>
      <c r="AR53" s="37" t="s">
        <v>33</v>
      </c>
      <c r="AS53" s="24">
        <v>0</v>
      </c>
      <c r="AT53" s="4">
        <f t="shared" si="215"/>
        <v>0</v>
      </c>
      <c r="AU53" s="24">
        <f t="shared" si="215"/>
        <v>0</v>
      </c>
      <c r="AV53" s="4">
        <f t="shared" si="215"/>
        <v>675.39</v>
      </c>
      <c r="AW53" s="37" t="s">
        <v>33</v>
      </c>
      <c r="AX53" s="37" t="s">
        <v>33</v>
      </c>
      <c r="AY53" s="24">
        <f t="shared" si="215"/>
        <v>11</v>
      </c>
      <c r="AZ53" s="4">
        <f t="shared" si="215"/>
        <v>64337.65</v>
      </c>
      <c r="BA53" s="24">
        <f t="shared" si="215"/>
        <v>0</v>
      </c>
      <c r="BB53" s="37" t="s">
        <v>33</v>
      </c>
      <c r="BC53" s="4">
        <f t="shared" si="215"/>
        <v>0</v>
      </c>
      <c r="BD53" s="37" t="s">
        <v>33</v>
      </c>
      <c r="BE53" s="37" t="s">
        <v>33</v>
      </c>
      <c r="BF53" s="4">
        <f t="shared" si="215"/>
        <v>0</v>
      </c>
      <c r="BG53" s="4">
        <f t="shared" si="215"/>
        <v>12645160.683199998</v>
      </c>
      <c r="BH53" s="30">
        <v>1.018</v>
      </c>
      <c r="BI53" s="4">
        <f t="shared" si="215"/>
        <v>12872774</v>
      </c>
      <c r="BJ53" s="4">
        <f t="shared" si="215"/>
        <v>643639</v>
      </c>
      <c r="BK53" s="4">
        <f t="shared" si="215"/>
        <v>12229135</v>
      </c>
      <c r="BL53" s="4">
        <f t="shared" si="215"/>
        <v>12872774</v>
      </c>
      <c r="BM53" s="4">
        <f t="shared" si="215"/>
        <v>643639</v>
      </c>
      <c r="BN53" s="4">
        <f t="shared" si="215"/>
        <v>12229135</v>
      </c>
      <c r="BO53" s="4">
        <f t="shared" si="215"/>
        <v>12872774</v>
      </c>
      <c r="BP53" s="4">
        <f t="shared" si="215"/>
        <v>643639</v>
      </c>
      <c r="BQ53" s="4">
        <f t="shared" si="215"/>
        <v>12229135</v>
      </c>
      <c r="BR53" s="4">
        <f t="shared" si="215"/>
        <v>12229135</v>
      </c>
      <c r="BS53" s="4">
        <f t="shared" si="215"/>
        <v>12229135</v>
      </c>
      <c r="BT53" s="4">
        <f t="shared" si="215"/>
        <v>12229135</v>
      </c>
    </row>
    <row r="54" spans="1:72">
      <c r="A54" s="9"/>
      <c r="B54" s="47" t="s">
        <v>3</v>
      </c>
      <c r="C54" s="48">
        <v>1</v>
      </c>
      <c r="D54" s="48"/>
      <c r="E54" s="49">
        <v>2</v>
      </c>
      <c r="F54" s="50">
        <v>8250</v>
      </c>
      <c r="G54" s="50">
        <f>C54*E54*F54</f>
        <v>16500</v>
      </c>
      <c r="H54" s="48"/>
      <c r="I54" s="48"/>
      <c r="J54" s="50"/>
      <c r="K54" s="50"/>
      <c r="L54" s="50">
        <f>H54*J54*K54</f>
        <v>0</v>
      </c>
      <c r="M54" s="48"/>
      <c r="N54" s="50">
        <v>1065208.27</v>
      </c>
      <c r="O54" s="50"/>
      <c r="P54" s="47">
        <v>3.02</v>
      </c>
      <c r="Q54" s="48"/>
      <c r="R54" s="50">
        <v>3219762.03</v>
      </c>
      <c r="S54" s="25"/>
      <c r="T54" s="5"/>
      <c r="U54" s="5"/>
      <c r="V54" s="5"/>
      <c r="W54" s="5"/>
      <c r="X54" s="25"/>
      <c r="Y54" s="5">
        <f>T54*W54</f>
        <v>0</v>
      </c>
      <c r="Z54" s="25"/>
      <c r="AA54" s="5">
        <v>1443034.64</v>
      </c>
      <c r="AB54" s="5"/>
      <c r="AC54" s="5"/>
      <c r="AD54" s="5">
        <v>6.38</v>
      </c>
      <c r="AE54" s="25"/>
      <c r="AF54" s="5">
        <f>AA54*AD54</f>
        <v>9206561.0031999983</v>
      </c>
      <c r="AG54" s="25"/>
      <c r="AH54" s="5"/>
      <c r="AI54" s="5"/>
      <c r="AJ54" s="5"/>
      <c r="AK54" s="25"/>
      <c r="AL54" s="5"/>
      <c r="AM54" s="2">
        <v>138000</v>
      </c>
      <c r="AN54" s="5">
        <f>AM54</f>
        <v>138000</v>
      </c>
      <c r="AO54" s="25"/>
      <c r="AP54" s="5"/>
      <c r="AQ54" s="5"/>
      <c r="AR54" s="5"/>
      <c r="AS54" s="25"/>
      <c r="AT54" s="5">
        <f>AP54*AR54*AS54</f>
        <v>0</v>
      </c>
      <c r="AU54" s="25"/>
      <c r="AV54" s="5">
        <v>675.39</v>
      </c>
      <c r="AW54" s="5"/>
      <c r="AX54" s="5">
        <v>8.66</v>
      </c>
      <c r="AY54" s="25">
        <v>11</v>
      </c>
      <c r="AZ54" s="5">
        <v>64337.65</v>
      </c>
      <c r="BA54" s="25"/>
      <c r="BB54" s="5"/>
      <c r="BC54" s="5"/>
      <c r="BD54" s="5"/>
      <c r="BE54" s="27"/>
      <c r="BF54" s="5">
        <f>BC54</f>
        <v>0</v>
      </c>
      <c r="BG54" s="5">
        <f>G54+L54+R54+Y54+AF54+AL54+AN54+AT54+AZ54+BF54</f>
        <v>12645160.683199998</v>
      </c>
      <c r="BH54" s="31">
        <v>1.018</v>
      </c>
      <c r="BI54" s="5">
        <f>ROUND(BG54*BH54,0)</f>
        <v>12872774</v>
      </c>
      <c r="BJ54" s="12">
        <f>ROUND(BI54*5/100,0)</f>
        <v>643639</v>
      </c>
      <c r="BK54" s="5">
        <f>BI54-BJ54</f>
        <v>12229135</v>
      </c>
      <c r="BL54" s="5">
        <f t="shared" ref="BL54:BN55" si="216">BI54</f>
        <v>12872774</v>
      </c>
      <c r="BM54" s="5">
        <f t="shared" si="216"/>
        <v>643639</v>
      </c>
      <c r="BN54" s="12">
        <f t="shared" si="216"/>
        <v>12229135</v>
      </c>
      <c r="BO54" s="5">
        <f t="shared" ref="BO54:BQ55" si="217">BI54</f>
        <v>12872774</v>
      </c>
      <c r="BP54" s="5">
        <f t="shared" si="217"/>
        <v>643639</v>
      </c>
      <c r="BQ54" s="5">
        <f t="shared" si="217"/>
        <v>12229135</v>
      </c>
      <c r="BR54" s="33">
        <f>ROUND(BK54*$BS$95,0)</f>
        <v>12229135</v>
      </c>
      <c r="BS54" s="33">
        <f>ROUND(BN54*$BS$96,0)</f>
        <v>12229135</v>
      </c>
      <c r="BT54" s="5">
        <f>BS54</f>
        <v>12229135</v>
      </c>
    </row>
    <row r="55" spans="1:72">
      <c r="A55" s="9"/>
      <c r="B55" s="47" t="s">
        <v>40</v>
      </c>
      <c r="C55" s="48"/>
      <c r="D55" s="48"/>
      <c r="E55" s="49"/>
      <c r="F55" s="50"/>
      <c r="G55" s="50">
        <f>D55*E55*F55</f>
        <v>0</v>
      </c>
      <c r="H55" s="48"/>
      <c r="I55" s="48"/>
      <c r="J55" s="50"/>
      <c r="K55" s="50"/>
      <c r="L55" s="50">
        <f>ROUND(I55*J55*K55,0)</f>
        <v>0</v>
      </c>
      <c r="M55" s="48"/>
      <c r="N55" s="50"/>
      <c r="O55" s="50"/>
      <c r="P55" s="47"/>
      <c r="Q55" s="48"/>
      <c r="R55" s="50">
        <f>M55*O55*P55*Q55</f>
        <v>0</v>
      </c>
      <c r="S55" s="25"/>
      <c r="T55" s="5"/>
      <c r="U55" s="5"/>
      <c r="V55" s="5"/>
      <c r="W55" s="5"/>
      <c r="X55" s="25"/>
      <c r="Y55" s="5">
        <f>S55*U55*V55*W55*X55</f>
        <v>0</v>
      </c>
      <c r="Z55" s="25"/>
      <c r="AA55" s="5"/>
      <c r="AB55" s="5"/>
      <c r="AC55" s="5"/>
      <c r="AD55" s="5"/>
      <c r="AE55" s="25"/>
      <c r="AF55" s="5">
        <f>Z55*AB55*AC55*AD55*AE55</f>
        <v>0</v>
      </c>
      <c r="AG55" s="25"/>
      <c r="AH55" s="5"/>
      <c r="AI55" s="5"/>
      <c r="AJ55" s="5"/>
      <c r="AK55" s="25"/>
      <c r="AL55" s="5">
        <f>AG55*AH55*AI55*AJ55*AK55</f>
        <v>0</v>
      </c>
      <c r="AM55" s="2"/>
      <c r="AN55" s="5">
        <f>AM55</f>
        <v>0</v>
      </c>
      <c r="AO55" s="25"/>
      <c r="AP55" s="5"/>
      <c r="AQ55" s="5"/>
      <c r="AR55" s="5"/>
      <c r="AS55" s="25"/>
      <c r="AT55" s="5">
        <f>AO55*AQ55*AR55*AS55</f>
        <v>0</v>
      </c>
      <c r="AU55" s="25"/>
      <c r="AV55" s="5"/>
      <c r="AW55" s="5"/>
      <c r="AX55" s="5"/>
      <c r="AY55" s="25"/>
      <c r="AZ55" s="5">
        <f>AU55*AW55*AX55*AY55</f>
        <v>0</v>
      </c>
      <c r="BA55" s="25"/>
      <c r="BB55" s="5"/>
      <c r="BC55" s="5"/>
      <c r="BD55" s="5"/>
      <c r="BE55" s="27"/>
      <c r="BF55" s="5">
        <f>BA55*BB55*BD55*BE55</f>
        <v>0</v>
      </c>
      <c r="BG55" s="5">
        <f>G55+L55+R55+Y55+AF55+AL55+AN55+AT55+AZ55+BF55</f>
        <v>0</v>
      </c>
      <c r="BH55" s="31">
        <v>1.018</v>
      </c>
      <c r="BI55" s="5">
        <f>ROUND(BG55*BH55,0)</f>
        <v>0</v>
      </c>
      <c r="BJ55" s="12">
        <f>ROUND(BI55*5/100,0)</f>
        <v>0</v>
      </c>
      <c r="BK55" s="5">
        <f>BI55-BJ55</f>
        <v>0</v>
      </c>
      <c r="BL55" s="5">
        <f t="shared" si="216"/>
        <v>0</v>
      </c>
      <c r="BM55" s="5">
        <f t="shared" si="216"/>
        <v>0</v>
      </c>
      <c r="BN55" s="12">
        <f t="shared" si="216"/>
        <v>0</v>
      </c>
      <c r="BO55" s="5">
        <f t="shared" si="217"/>
        <v>0</v>
      </c>
      <c r="BP55" s="5">
        <f t="shared" si="217"/>
        <v>0</v>
      </c>
      <c r="BQ55" s="5">
        <f t="shared" si="217"/>
        <v>0</v>
      </c>
      <c r="BR55" s="33">
        <f>ROUND(BK55*$BS$95,0)</f>
        <v>0</v>
      </c>
      <c r="BS55" s="33">
        <f>ROUND(BN55*$BS$96,0)</f>
        <v>0</v>
      </c>
      <c r="BT55" s="5">
        <f>BS55</f>
        <v>0</v>
      </c>
    </row>
    <row r="56" spans="1:72">
      <c r="A56" s="7">
        <v>17</v>
      </c>
      <c r="B56" s="46" t="s">
        <v>19</v>
      </c>
      <c r="C56" s="24">
        <f>C57+C58</f>
        <v>1</v>
      </c>
      <c r="D56" s="24">
        <f>D57+D58</f>
        <v>0</v>
      </c>
      <c r="E56" s="37" t="s">
        <v>49</v>
      </c>
      <c r="F56" s="37" t="s">
        <v>49</v>
      </c>
      <c r="G56" s="4">
        <f t="shared" ref="G56:L56" si="218">G57+G58</f>
        <v>14108</v>
      </c>
      <c r="H56" s="24">
        <f>H57+H58</f>
        <v>1</v>
      </c>
      <c r="I56" s="24">
        <f>I57+I58</f>
        <v>0</v>
      </c>
      <c r="J56" s="37" t="s">
        <v>49</v>
      </c>
      <c r="K56" s="37" t="s">
        <v>49</v>
      </c>
      <c r="L56" s="4">
        <f t="shared" si="218"/>
        <v>4760</v>
      </c>
      <c r="M56" s="24">
        <f t="shared" ref="M56" si="219">M57+M58</f>
        <v>57</v>
      </c>
      <c r="N56" s="4">
        <f t="shared" ref="N56" si="220">N57+N58</f>
        <v>1343885.26</v>
      </c>
      <c r="O56" s="37" t="s">
        <v>49</v>
      </c>
      <c r="P56" s="37" t="s">
        <v>49</v>
      </c>
      <c r="Q56" s="37" t="s">
        <v>49</v>
      </c>
      <c r="R56" s="4">
        <f t="shared" ref="R56" si="221">R57+R58</f>
        <v>4716545.7700000005</v>
      </c>
      <c r="S56" s="24">
        <f>S57+S58</f>
        <v>0</v>
      </c>
      <c r="T56" s="4">
        <f t="shared" ref="T56:Y56" si="222">T57+T58</f>
        <v>565.58000000000004</v>
      </c>
      <c r="U56" s="37" t="s">
        <v>49</v>
      </c>
      <c r="V56" s="37" t="s">
        <v>49</v>
      </c>
      <c r="W56" s="37" t="s">
        <v>49</v>
      </c>
      <c r="X56" s="37" t="s">
        <v>49</v>
      </c>
      <c r="Y56" s="4">
        <f t="shared" si="222"/>
        <v>1305486.3</v>
      </c>
      <c r="Z56" s="24">
        <f t="shared" ref="Z56" si="223">Z57+Z58</f>
        <v>57</v>
      </c>
      <c r="AA56" s="4">
        <f t="shared" ref="AA56" si="224">AA57+AA58</f>
        <v>1520415.47</v>
      </c>
      <c r="AB56" s="37" t="s">
        <v>49</v>
      </c>
      <c r="AC56" s="37" t="s">
        <v>49</v>
      </c>
      <c r="AD56" s="37" t="s">
        <v>49</v>
      </c>
      <c r="AE56" s="37" t="s">
        <v>49</v>
      </c>
      <c r="AF56" s="4">
        <f t="shared" ref="AF56" si="225">AF57+AF58</f>
        <v>10297300.4134</v>
      </c>
      <c r="AG56" s="24">
        <f t="shared" ref="AG56" si="226">AG57+AG58</f>
        <v>0</v>
      </c>
      <c r="AH56" s="37" t="s">
        <v>49</v>
      </c>
      <c r="AI56" s="37" t="s">
        <v>49</v>
      </c>
      <c r="AJ56" s="37" t="s">
        <v>49</v>
      </c>
      <c r="AK56" s="37" t="s">
        <v>49</v>
      </c>
      <c r="AL56" s="4">
        <f t="shared" ref="AL56" si="227">AL57+AL58</f>
        <v>0</v>
      </c>
      <c r="AM56" s="4">
        <f t="shared" ref="AM56:BT56" si="228">AM57+AM58</f>
        <v>0</v>
      </c>
      <c r="AN56" s="4">
        <f t="shared" si="228"/>
        <v>0</v>
      </c>
      <c r="AO56" s="24">
        <f t="shared" si="228"/>
        <v>0</v>
      </c>
      <c r="AP56" s="4">
        <f t="shared" si="228"/>
        <v>3818.81</v>
      </c>
      <c r="AQ56" s="37" t="s">
        <v>33</v>
      </c>
      <c r="AR56" s="37" t="s">
        <v>33</v>
      </c>
      <c r="AS56" s="24">
        <v>12</v>
      </c>
      <c r="AT56" s="4">
        <f t="shared" si="228"/>
        <v>420578.83</v>
      </c>
      <c r="AU56" s="24">
        <f t="shared" si="228"/>
        <v>0</v>
      </c>
      <c r="AV56" s="4">
        <f t="shared" si="228"/>
        <v>3818.81</v>
      </c>
      <c r="AW56" s="37" t="s">
        <v>33</v>
      </c>
      <c r="AX56" s="37" t="s">
        <v>33</v>
      </c>
      <c r="AY56" s="24">
        <f t="shared" si="228"/>
        <v>12</v>
      </c>
      <c r="AZ56" s="4">
        <f t="shared" si="228"/>
        <v>396850.7352</v>
      </c>
      <c r="BA56" s="24">
        <f t="shared" si="228"/>
        <v>0</v>
      </c>
      <c r="BB56" s="37" t="s">
        <v>33</v>
      </c>
      <c r="BC56" s="4">
        <f t="shared" si="228"/>
        <v>0</v>
      </c>
      <c r="BD56" s="37" t="s">
        <v>33</v>
      </c>
      <c r="BE56" s="37" t="s">
        <v>33</v>
      </c>
      <c r="BF56" s="4">
        <f t="shared" si="228"/>
        <v>0</v>
      </c>
      <c r="BG56" s="4">
        <f t="shared" si="228"/>
        <v>17155630.048599999</v>
      </c>
      <c r="BH56" s="30">
        <v>1.018</v>
      </c>
      <c r="BI56" s="4">
        <f t="shared" si="228"/>
        <v>17464431</v>
      </c>
      <c r="BJ56" s="4">
        <f t="shared" si="228"/>
        <v>873222</v>
      </c>
      <c r="BK56" s="4">
        <f t="shared" si="228"/>
        <v>16591209</v>
      </c>
      <c r="BL56" s="4">
        <f t="shared" si="228"/>
        <v>17464431</v>
      </c>
      <c r="BM56" s="4">
        <f t="shared" si="228"/>
        <v>873222</v>
      </c>
      <c r="BN56" s="4">
        <f t="shared" si="228"/>
        <v>16591209</v>
      </c>
      <c r="BO56" s="4">
        <f t="shared" si="228"/>
        <v>17464431</v>
      </c>
      <c r="BP56" s="4">
        <f t="shared" si="228"/>
        <v>873222</v>
      </c>
      <c r="BQ56" s="4">
        <f t="shared" si="228"/>
        <v>16591209</v>
      </c>
      <c r="BR56" s="4">
        <f t="shared" si="228"/>
        <v>16591209</v>
      </c>
      <c r="BS56" s="4">
        <f t="shared" si="228"/>
        <v>16591209</v>
      </c>
      <c r="BT56" s="4">
        <f t="shared" si="228"/>
        <v>16591209</v>
      </c>
    </row>
    <row r="57" spans="1:72">
      <c r="A57" s="9"/>
      <c r="B57" s="47" t="s">
        <v>3</v>
      </c>
      <c r="C57" s="48">
        <v>1</v>
      </c>
      <c r="D57" s="48"/>
      <c r="E57" s="49">
        <v>2</v>
      </c>
      <c r="F57" s="50">
        <v>7054</v>
      </c>
      <c r="G57" s="50">
        <f>C57*E57*F57</f>
        <v>14108</v>
      </c>
      <c r="H57" s="48">
        <v>1</v>
      </c>
      <c r="I57" s="48"/>
      <c r="J57" s="50">
        <v>2</v>
      </c>
      <c r="K57" s="50">
        <v>2380</v>
      </c>
      <c r="L57" s="50">
        <f>H57*J57*K57</f>
        <v>4760</v>
      </c>
      <c r="M57" s="48"/>
      <c r="N57" s="50">
        <v>1343885.26</v>
      </c>
      <c r="O57" s="50"/>
      <c r="P57" s="47">
        <v>3.38</v>
      </c>
      <c r="Q57" s="48"/>
      <c r="R57" s="50">
        <v>4543185.28</v>
      </c>
      <c r="S57" s="25"/>
      <c r="T57" s="5">
        <v>565.58000000000004</v>
      </c>
      <c r="U57" s="5"/>
      <c r="V57" s="5"/>
      <c r="W57" s="5">
        <v>2308.2399999999998</v>
      </c>
      <c r="X57" s="25"/>
      <c r="Y57" s="5">
        <v>1305486.3</v>
      </c>
      <c r="Z57" s="25"/>
      <c r="AA57" s="5">
        <v>1520415.47</v>
      </c>
      <c r="AB57" s="5"/>
      <c r="AC57" s="5"/>
      <c r="AD57" s="5">
        <v>6.38</v>
      </c>
      <c r="AE57" s="25"/>
      <c r="AF57" s="5">
        <f>AA57*AD57</f>
        <v>9700250.6985999998</v>
      </c>
      <c r="AG57" s="25"/>
      <c r="AH57" s="5"/>
      <c r="AI57" s="5"/>
      <c r="AJ57" s="5"/>
      <c r="AK57" s="25"/>
      <c r="AL57" s="5"/>
      <c r="AM57" s="2"/>
      <c r="AN57" s="5">
        <f>AM57</f>
        <v>0</v>
      </c>
      <c r="AO57" s="25"/>
      <c r="AP57" s="5">
        <v>3818.81</v>
      </c>
      <c r="AQ57" s="5"/>
      <c r="AR57" s="5">
        <v>9.18</v>
      </c>
      <c r="AS57" s="25">
        <v>12</v>
      </c>
      <c r="AT57" s="5">
        <v>420578.83</v>
      </c>
      <c r="AU57" s="25"/>
      <c r="AV57" s="5">
        <v>3818.81</v>
      </c>
      <c r="AW57" s="5"/>
      <c r="AX57" s="5">
        <v>8.66</v>
      </c>
      <c r="AY57" s="25">
        <v>12</v>
      </c>
      <c r="AZ57" s="5">
        <f>AV57*AX57*AY57</f>
        <v>396850.7352</v>
      </c>
      <c r="BA57" s="25"/>
      <c r="BB57" s="5"/>
      <c r="BC57" s="5"/>
      <c r="BD57" s="5"/>
      <c r="BE57" s="27"/>
      <c r="BF57" s="5">
        <f>BC57</f>
        <v>0</v>
      </c>
      <c r="BG57" s="5">
        <f>G57+L57+R57+Y57+AF57+AL57+AN57+AT57+AZ57+BF57</f>
        <v>16385219.843800001</v>
      </c>
      <c r="BH57" s="31">
        <v>1.018</v>
      </c>
      <c r="BI57" s="5">
        <f>ROUND(BG57*BH57,0)-1</f>
        <v>16680153</v>
      </c>
      <c r="BJ57" s="12">
        <f>ROUND(BI57*5/100,0)</f>
        <v>834008</v>
      </c>
      <c r="BK57" s="5">
        <f>BI57-BJ57</f>
        <v>15846145</v>
      </c>
      <c r="BL57" s="5">
        <f t="shared" ref="BL57:BN58" si="229">BI57</f>
        <v>16680153</v>
      </c>
      <c r="BM57" s="5">
        <f t="shared" si="229"/>
        <v>834008</v>
      </c>
      <c r="BN57" s="12">
        <f t="shared" si="229"/>
        <v>15846145</v>
      </c>
      <c r="BO57" s="5">
        <f t="shared" ref="BO57:BQ58" si="230">BI57</f>
        <v>16680153</v>
      </c>
      <c r="BP57" s="5">
        <f t="shared" si="230"/>
        <v>834008</v>
      </c>
      <c r="BQ57" s="5">
        <f t="shared" si="230"/>
        <v>15846145</v>
      </c>
      <c r="BR57" s="33">
        <f>ROUND(BK57*$BS$95,0)</f>
        <v>15846145</v>
      </c>
      <c r="BS57" s="33">
        <f>ROUND(BN57*$BS$96,0)</f>
        <v>15846145</v>
      </c>
      <c r="BT57" s="5">
        <f>BS57</f>
        <v>15846145</v>
      </c>
    </row>
    <row r="58" spans="1:72">
      <c r="A58" s="9"/>
      <c r="B58" s="47" t="s">
        <v>40</v>
      </c>
      <c r="C58" s="48"/>
      <c r="D58" s="48"/>
      <c r="E58" s="49"/>
      <c r="F58" s="50"/>
      <c r="G58" s="50">
        <f>D58*E58*F58</f>
        <v>0</v>
      </c>
      <c r="H58" s="48"/>
      <c r="I58" s="48"/>
      <c r="J58" s="50"/>
      <c r="K58" s="50"/>
      <c r="L58" s="50">
        <f>ROUND(I58*J58*K58,0)</f>
        <v>0</v>
      </c>
      <c r="M58" s="48">
        <v>57</v>
      </c>
      <c r="N58" s="50"/>
      <c r="O58" s="50">
        <v>79</v>
      </c>
      <c r="P58" s="47">
        <v>3.21</v>
      </c>
      <c r="Q58" s="48">
        <v>12</v>
      </c>
      <c r="R58" s="50">
        <v>173360.49</v>
      </c>
      <c r="S58" s="25"/>
      <c r="T58" s="5"/>
      <c r="U58" s="5"/>
      <c r="V58" s="5"/>
      <c r="W58" s="5"/>
      <c r="X58" s="25"/>
      <c r="Y58" s="5">
        <f>S58*U58*V58*W58*X58</f>
        <v>0</v>
      </c>
      <c r="Z58" s="25">
        <v>57</v>
      </c>
      <c r="AA58" s="5"/>
      <c r="AB58" s="5">
        <v>18</v>
      </c>
      <c r="AC58" s="5">
        <v>13.03</v>
      </c>
      <c r="AD58" s="5">
        <v>6.38</v>
      </c>
      <c r="AE58" s="25">
        <v>7</v>
      </c>
      <c r="AF58" s="5">
        <f>Z58*AB58*AC58*AD58*AE58</f>
        <v>597049.71479999996</v>
      </c>
      <c r="AG58" s="25"/>
      <c r="AH58" s="5"/>
      <c r="AI58" s="5"/>
      <c r="AJ58" s="5"/>
      <c r="AK58" s="25"/>
      <c r="AL58" s="5">
        <f>AG58*AH58*AI58*AJ58*AK58</f>
        <v>0</v>
      </c>
      <c r="AM58" s="2"/>
      <c r="AN58" s="5">
        <f>AM58</f>
        <v>0</v>
      </c>
      <c r="AO58" s="25"/>
      <c r="AP58" s="5"/>
      <c r="AQ58" s="5"/>
      <c r="AR58" s="5"/>
      <c r="AS58" s="25"/>
      <c r="AT58" s="5">
        <f>AO58*AQ58*AR58*AS58</f>
        <v>0</v>
      </c>
      <c r="AU58" s="25"/>
      <c r="AV58" s="5"/>
      <c r="AW58" s="5"/>
      <c r="AX58" s="5"/>
      <c r="AY58" s="25"/>
      <c r="AZ58" s="5">
        <f>AU58*AW58*AX58*AY58</f>
        <v>0</v>
      </c>
      <c r="BA58" s="25"/>
      <c r="BB58" s="5"/>
      <c r="BC58" s="5"/>
      <c r="BD58" s="5"/>
      <c r="BE58" s="27"/>
      <c r="BF58" s="5">
        <f>BA58*BB58*BD58*BE58</f>
        <v>0</v>
      </c>
      <c r="BG58" s="5">
        <f>G58+L58+R58+Y58+AF58+AL58+AN58+AT58+AZ58+BF58</f>
        <v>770410.20479999995</v>
      </c>
      <c r="BH58" s="31">
        <v>1.018</v>
      </c>
      <c r="BI58" s="5">
        <f>ROUND(BG58*BH58,0)</f>
        <v>784278</v>
      </c>
      <c r="BJ58" s="12">
        <f>ROUND(BI58*5/100,0)</f>
        <v>39214</v>
      </c>
      <c r="BK58" s="5">
        <f>BI58-BJ58</f>
        <v>745064</v>
      </c>
      <c r="BL58" s="5">
        <f t="shared" si="229"/>
        <v>784278</v>
      </c>
      <c r="BM58" s="5">
        <f t="shared" si="229"/>
        <v>39214</v>
      </c>
      <c r="BN58" s="12">
        <f t="shared" si="229"/>
        <v>745064</v>
      </c>
      <c r="BO58" s="5">
        <f t="shared" si="230"/>
        <v>784278</v>
      </c>
      <c r="BP58" s="5">
        <f t="shared" si="230"/>
        <v>39214</v>
      </c>
      <c r="BQ58" s="5">
        <f t="shared" si="230"/>
        <v>745064</v>
      </c>
      <c r="BR58" s="33">
        <f>ROUND(BK58*$BS$95,0)</f>
        <v>745064</v>
      </c>
      <c r="BS58" s="33">
        <f>ROUND(BN58*$BS$96,0)</f>
        <v>745064</v>
      </c>
      <c r="BT58" s="5">
        <f>BS58</f>
        <v>745064</v>
      </c>
    </row>
    <row r="59" spans="1:72">
      <c r="A59" s="7">
        <v>18</v>
      </c>
      <c r="B59" s="46" t="s">
        <v>20</v>
      </c>
      <c r="C59" s="24">
        <f>C60+C61</f>
        <v>2</v>
      </c>
      <c r="D59" s="24">
        <f>D60+D61</f>
        <v>0</v>
      </c>
      <c r="E59" s="37" t="s">
        <v>49</v>
      </c>
      <c r="F59" s="37" t="s">
        <v>49</v>
      </c>
      <c r="G59" s="4">
        <f t="shared" ref="G59:L59" si="231">G60+G61</f>
        <v>22400</v>
      </c>
      <c r="H59" s="24">
        <f t="shared" si="231"/>
        <v>0</v>
      </c>
      <c r="I59" s="24">
        <f t="shared" si="231"/>
        <v>0</v>
      </c>
      <c r="J59" s="37" t="s">
        <v>49</v>
      </c>
      <c r="K59" s="37" t="s">
        <v>49</v>
      </c>
      <c r="L59" s="4">
        <f t="shared" si="231"/>
        <v>0</v>
      </c>
      <c r="M59" s="24">
        <f t="shared" ref="M59" si="232">M60+M61</f>
        <v>12</v>
      </c>
      <c r="N59" s="4">
        <f t="shared" ref="N59" si="233">N60+N61</f>
        <v>842353</v>
      </c>
      <c r="O59" s="37" t="s">
        <v>49</v>
      </c>
      <c r="P59" s="37" t="s">
        <v>49</v>
      </c>
      <c r="Q59" s="37" t="s">
        <v>49</v>
      </c>
      <c r="R59" s="4">
        <f t="shared" ref="R59" si="234">R60+R61</f>
        <v>2998917.19</v>
      </c>
      <c r="S59" s="24">
        <f>S60+S61</f>
        <v>0</v>
      </c>
      <c r="T59" s="4">
        <f t="shared" ref="T59:Y59" si="235">T60+T61</f>
        <v>222.25</v>
      </c>
      <c r="U59" s="37" t="s">
        <v>49</v>
      </c>
      <c r="V59" s="37" t="s">
        <v>49</v>
      </c>
      <c r="W59" s="37" t="s">
        <v>49</v>
      </c>
      <c r="X59" s="37" t="s">
        <v>49</v>
      </c>
      <c r="Y59" s="4">
        <f t="shared" si="235"/>
        <v>522287.5</v>
      </c>
      <c r="Z59" s="24">
        <f t="shared" ref="Z59" si="236">Z60+Z61</f>
        <v>19</v>
      </c>
      <c r="AA59" s="4">
        <f t="shared" ref="AA59" si="237">AA60+AA61</f>
        <v>956611.47</v>
      </c>
      <c r="AB59" s="37" t="s">
        <v>49</v>
      </c>
      <c r="AC59" s="37" t="s">
        <v>49</v>
      </c>
      <c r="AD59" s="37" t="s">
        <v>49</v>
      </c>
      <c r="AE59" s="37" t="s">
        <v>49</v>
      </c>
      <c r="AF59" s="4">
        <f t="shared" ref="AF59" si="238">AF60+AF61</f>
        <v>6302197.7501999997</v>
      </c>
      <c r="AG59" s="24">
        <f t="shared" ref="AG59" si="239">AG60+AG61</f>
        <v>0</v>
      </c>
      <c r="AH59" s="37" t="s">
        <v>49</v>
      </c>
      <c r="AI59" s="37" t="s">
        <v>49</v>
      </c>
      <c r="AJ59" s="37" t="s">
        <v>49</v>
      </c>
      <c r="AK59" s="37" t="s">
        <v>49</v>
      </c>
      <c r="AL59" s="4">
        <f t="shared" ref="AL59" si="240">AL60+AL61</f>
        <v>0</v>
      </c>
      <c r="AM59" s="4">
        <f t="shared" ref="AM59:BT59" si="241">AM60+AM61</f>
        <v>384000</v>
      </c>
      <c r="AN59" s="4">
        <f t="shared" si="241"/>
        <v>384000</v>
      </c>
      <c r="AO59" s="24">
        <f t="shared" si="241"/>
        <v>0</v>
      </c>
      <c r="AP59" s="4">
        <f t="shared" si="241"/>
        <v>1871.32</v>
      </c>
      <c r="AQ59" s="37" t="s">
        <v>33</v>
      </c>
      <c r="AR59" s="37" t="s">
        <v>33</v>
      </c>
      <c r="AS59" s="24">
        <v>12</v>
      </c>
      <c r="AT59" s="4">
        <f t="shared" si="241"/>
        <v>228375.77</v>
      </c>
      <c r="AU59" s="24">
        <f t="shared" si="241"/>
        <v>0</v>
      </c>
      <c r="AV59" s="4">
        <f t="shared" si="241"/>
        <v>2306.5500000000002</v>
      </c>
      <c r="AW59" s="37" t="s">
        <v>33</v>
      </c>
      <c r="AX59" s="37" t="s">
        <v>33</v>
      </c>
      <c r="AY59" s="24">
        <f t="shared" si="241"/>
        <v>12</v>
      </c>
      <c r="AZ59" s="4">
        <f t="shared" si="241"/>
        <v>239696.68</v>
      </c>
      <c r="BA59" s="24">
        <f t="shared" si="241"/>
        <v>0</v>
      </c>
      <c r="BB59" s="37" t="s">
        <v>33</v>
      </c>
      <c r="BC59" s="4">
        <f t="shared" si="241"/>
        <v>0</v>
      </c>
      <c r="BD59" s="37" t="s">
        <v>33</v>
      </c>
      <c r="BE59" s="37" t="s">
        <v>33</v>
      </c>
      <c r="BF59" s="4">
        <f t="shared" si="241"/>
        <v>0</v>
      </c>
      <c r="BG59" s="4">
        <f t="shared" si="241"/>
        <v>10697874.890199998</v>
      </c>
      <c r="BH59" s="30">
        <v>1.018</v>
      </c>
      <c r="BI59" s="4">
        <f t="shared" si="241"/>
        <v>10890437</v>
      </c>
      <c r="BJ59" s="4">
        <f t="shared" si="241"/>
        <v>544522</v>
      </c>
      <c r="BK59" s="4">
        <f t="shared" si="241"/>
        <v>10345915</v>
      </c>
      <c r="BL59" s="4">
        <f t="shared" si="241"/>
        <v>10890437</v>
      </c>
      <c r="BM59" s="4">
        <f t="shared" si="241"/>
        <v>544522</v>
      </c>
      <c r="BN59" s="4">
        <f t="shared" si="241"/>
        <v>10345915</v>
      </c>
      <c r="BO59" s="4">
        <f t="shared" si="241"/>
        <v>10890437</v>
      </c>
      <c r="BP59" s="4">
        <f t="shared" si="241"/>
        <v>544522</v>
      </c>
      <c r="BQ59" s="4">
        <f t="shared" si="241"/>
        <v>10345915</v>
      </c>
      <c r="BR59" s="4">
        <f t="shared" si="241"/>
        <v>10345915</v>
      </c>
      <c r="BS59" s="4">
        <f t="shared" si="241"/>
        <v>10345915</v>
      </c>
      <c r="BT59" s="4">
        <f t="shared" si="241"/>
        <v>10345915</v>
      </c>
    </row>
    <row r="60" spans="1:72">
      <c r="A60" s="9"/>
      <c r="B60" s="47" t="s">
        <v>3</v>
      </c>
      <c r="C60" s="48">
        <v>2</v>
      </c>
      <c r="D60" s="48"/>
      <c r="E60" s="49">
        <v>2</v>
      </c>
      <c r="F60" s="50">
        <v>5600</v>
      </c>
      <c r="G60" s="50">
        <f>C60*E60*F60</f>
        <v>22400</v>
      </c>
      <c r="H60" s="48"/>
      <c r="I60" s="48"/>
      <c r="J60" s="50"/>
      <c r="K60" s="50"/>
      <c r="L60" s="50">
        <f>H60*J60*K60</f>
        <v>0</v>
      </c>
      <c r="M60" s="48"/>
      <c r="N60" s="50">
        <v>842353</v>
      </c>
      <c r="O60" s="50"/>
      <c r="P60" s="47">
        <v>3.51</v>
      </c>
      <c r="Q60" s="48"/>
      <c r="R60" s="50">
        <v>2953365.43</v>
      </c>
      <c r="S60" s="25"/>
      <c r="T60" s="5">
        <v>222.25</v>
      </c>
      <c r="U60" s="5"/>
      <c r="V60" s="5"/>
      <c r="W60" s="5">
        <v>2350</v>
      </c>
      <c r="X60" s="25"/>
      <c r="Y60" s="5">
        <f>T60*W60</f>
        <v>522287.5</v>
      </c>
      <c r="Z60" s="25"/>
      <c r="AA60" s="5">
        <v>956611.47</v>
      </c>
      <c r="AB60" s="5"/>
      <c r="AC60" s="5"/>
      <c r="AD60" s="5">
        <v>6.38</v>
      </c>
      <c r="AE60" s="25"/>
      <c r="AF60" s="5">
        <f>AA60*AD60</f>
        <v>6103181.1785999993</v>
      </c>
      <c r="AG60" s="25"/>
      <c r="AH60" s="5"/>
      <c r="AI60" s="5"/>
      <c r="AJ60" s="5"/>
      <c r="AK60" s="25"/>
      <c r="AL60" s="5"/>
      <c r="AM60" s="2">
        <v>384000</v>
      </c>
      <c r="AN60" s="5">
        <f>AM60</f>
        <v>384000</v>
      </c>
      <c r="AO60" s="25"/>
      <c r="AP60" s="5">
        <v>1871.32</v>
      </c>
      <c r="AQ60" s="5"/>
      <c r="AR60" s="5">
        <v>10.17</v>
      </c>
      <c r="AS60" s="25">
        <v>12</v>
      </c>
      <c r="AT60" s="5">
        <v>228375.77</v>
      </c>
      <c r="AU60" s="25"/>
      <c r="AV60" s="5">
        <v>2306.5500000000002</v>
      </c>
      <c r="AW60" s="5"/>
      <c r="AX60" s="5">
        <v>8.66</v>
      </c>
      <c r="AY60" s="25">
        <v>12</v>
      </c>
      <c r="AZ60" s="5">
        <v>239696.68</v>
      </c>
      <c r="BA60" s="25"/>
      <c r="BB60" s="5"/>
      <c r="BC60" s="5"/>
      <c r="BD60" s="5"/>
      <c r="BE60" s="27"/>
      <c r="BF60" s="5">
        <f>BC60</f>
        <v>0</v>
      </c>
      <c r="BG60" s="5">
        <f>G60+L60+R60+Y60+AF60+AL60+AN60+AT60+AZ60+BF60</f>
        <v>10453306.558599999</v>
      </c>
      <c r="BH60" s="31">
        <v>1.018</v>
      </c>
      <c r="BI60" s="5">
        <f>ROUND(BG60*BH60,0)</f>
        <v>10641466</v>
      </c>
      <c r="BJ60" s="12">
        <f>ROUND(BI60*5/100,0)</f>
        <v>532073</v>
      </c>
      <c r="BK60" s="5">
        <f>BI60-BJ60</f>
        <v>10109393</v>
      </c>
      <c r="BL60" s="5">
        <f t="shared" ref="BL60:BN61" si="242">BI60</f>
        <v>10641466</v>
      </c>
      <c r="BM60" s="5">
        <f t="shared" si="242"/>
        <v>532073</v>
      </c>
      <c r="BN60" s="12">
        <f t="shared" si="242"/>
        <v>10109393</v>
      </c>
      <c r="BO60" s="5">
        <f t="shared" ref="BO60:BQ61" si="243">BI60</f>
        <v>10641466</v>
      </c>
      <c r="BP60" s="5">
        <f t="shared" si="243"/>
        <v>532073</v>
      </c>
      <c r="BQ60" s="5">
        <f t="shared" si="243"/>
        <v>10109393</v>
      </c>
      <c r="BR60" s="33">
        <f>ROUND(BK60*$BS$95,0)</f>
        <v>10109393</v>
      </c>
      <c r="BS60" s="33">
        <f>ROUND(BN60*$BS$96,0)</f>
        <v>10109393</v>
      </c>
      <c r="BT60" s="5">
        <f>BS60</f>
        <v>10109393</v>
      </c>
    </row>
    <row r="61" spans="1:72">
      <c r="A61" s="9"/>
      <c r="B61" s="47" t="s">
        <v>40</v>
      </c>
      <c r="C61" s="48"/>
      <c r="D61" s="48"/>
      <c r="E61" s="49"/>
      <c r="F61" s="50"/>
      <c r="G61" s="50">
        <f>D61*E61*F61</f>
        <v>0</v>
      </c>
      <c r="H61" s="48"/>
      <c r="I61" s="48"/>
      <c r="J61" s="50"/>
      <c r="K61" s="50"/>
      <c r="L61" s="50">
        <f>ROUND(I61*J61*K61,0)</f>
        <v>0</v>
      </c>
      <c r="M61" s="48">
        <v>12</v>
      </c>
      <c r="N61" s="50"/>
      <c r="O61" s="50">
        <v>88.1</v>
      </c>
      <c r="P61" s="47">
        <v>3.59</v>
      </c>
      <c r="Q61" s="48">
        <v>12</v>
      </c>
      <c r="R61" s="50">
        <v>45551.76</v>
      </c>
      <c r="S61" s="25"/>
      <c r="T61" s="5"/>
      <c r="U61" s="5"/>
      <c r="V61" s="5"/>
      <c r="W61" s="5"/>
      <c r="X61" s="25"/>
      <c r="Y61" s="5">
        <f>S61*U61*V61*W61*X61</f>
        <v>0</v>
      </c>
      <c r="Z61" s="25">
        <v>19</v>
      </c>
      <c r="AA61" s="5"/>
      <c r="AB61" s="5">
        <v>18</v>
      </c>
      <c r="AC61" s="5">
        <v>13.03</v>
      </c>
      <c r="AD61" s="5">
        <v>6.38</v>
      </c>
      <c r="AE61" s="25">
        <v>7</v>
      </c>
      <c r="AF61" s="5">
        <f>Z61*AB61*AC61*AD61*AE61</f>
        <v>199016.5716</v>
      </c>
      <c r="AG61" s="25"/>
      <c r="AH61" s="5"/>
      <c r="AI61" s="5"/>
      <c r="AJ61" s="5"/>
      <c r="AK61" s="25"/>
      <c r="AL61" s="5">
        <f>AG61*AH61*AI61*AJ61*AK61</f>
        <v>0</v>
      </c>
      <c r="AM61" s="2"/>
      <c r="AN61" s="5">
        <f>AM61</f>
        <v>0</v>
      </c>
      <c r="AO61" s="25"/>
      <c r="AP61" s="5"/>
      <c r="AQ61" s="5"/>
      <c r="AR61" s="5"/>
      <c r="AS61" s="25"/>
      <c r="AT61" s="5">
        <f>AO61*AQ61*AR61*AS61</f>
        <v>0</v>
      </c>
      <c r="AU61" s="25"/>
      <c r="AV61" s="5"/>
      <c r="AW61" s="5"/>
      <c r="AX61" s="5"/>
      <c r="AY61" s="25"/>
      <c r="AZ61" s="5">
        <f>AU61*AW61*AX61*AY61</f>
        <v>0</v>
      </c>
      <c r="BA61" s="25"/>
      <c r="BB61" s="5"/>
      <c r="BC61" s="5"/>
      <c r="BD61" s="5"/>
      <c r="BE61" s="27"/>
      <c r="BF61" s="5">
        <f>BA61*BB61*BD61*BE61</f>
        <v>0</v>
      </c>
      <c r="BG61" s="5">
        <f>G61+L61+R61+Y61+AF61+AL61+AN61+AT61+AZ61+BF61</f>
        <v>244568.3316</v>
      </c>
      <c r="BH61" s="31">
        <v>1.018</v>
      </c>
      <c r="BI61" s="5">
        <f>ROUND(BG61*BH61,0)</f>
        <v>248971</v>
      </c>
      <c r="BJ61" s="12">
        <f>ROUND(BI61*5/100,0)</f>
        <v>12449</v>
      </c>
      <c r="BK61" s="5">
        <f>BI61-BJ61</f>
        <v>236522</v>
      </c>
      <c r="BL61" s="5">
        <f t="shared" si="242"/>
        <v>248971</v>
      </c>
      <c r="BM61" s="5">
        <f t="shared" si="242"/>
        <v>12449</v>
      </c>
      <c r="BN61" s="12">
        <f t="shared" si="242"/>
        <v>236522</v>
      </c>
      <c r="BO61" s="5">
        <f t="shared" si="243"/>
        <v>248971</v>
      </c>
      <c r="BP61" s="5">
        <f t="shared" si="243"/>
        <v>12449</v>
      </c>
      <c r="BQ61" s="5">
        <f t="shared" si="243"/>
        <v>236522</v>
      </c>
      <c r="BR61" s="33">
        <f>ROUND(BK61*$BS$95,0)</f>
        <v>236522</v>
      </c>
      <c r="BS61" s="33">
        <f>ROUND(BN61*$BS$96,0)</f>
        <v>236522</v>
      </c>
      <c r="BT61" s="5">
        <f>BS61</f>
        <v>236522</v>
      </c>
    </row>
    <row r="62" spans="1:72">
      <c r="A62" s="7">
        <v>19</v>
      </c>
      <c r="B62" s="46" t="s">
        <v>21</v>
      </c>
      <c r="C62" s="24">
        <f>C63+C64</f>
        <v>6</v>
      </c>
      <c r="D62" s="24">
        <f>D63+D64</f>
        <v>0</v>
      </c>
      <c r="E62" s="37" t="s">
        <v>49</v>
      </c>
      <c r="F62" s="37" t="s">
        <v>49</v>
      </c>
      <c r="G62" s="4">
        <f t="shared" ref="G62:L62" si="244">G63+G64</f>
        <v>99000</v>
      </c>
      <c r="H62" s="24">
        <f t="shared" si="244"/>
        <v>0</v>
      </c>
      <c r="I62" s="24">
        <f t="shared" si="244"/>
        <v>0</v>
      </c>
      <c r="J62" s="37" t="s">
        <v>49</v>
      </c>
      <c r="K62" s="37" t="s">
        <v>49</v>
      </c>
      <c r="L62" s="4">
        <f t="shared" si="244"/>
        <v>0</v>
      </c>
      <c r="M62" s="24">
        <f t="shared" ref="M62" si="245">M63+M64</f>
        <v>9</v>
      </c>
      <c r="N62" s="4">
        <f t="shared" ref="N62" si="246">N63+N64</f>
        <v>1236135</v>
      </c>
      <c r="O62" s="37" t="s">
        <v>49</v>
      </c>
      <c r="P62" s="37" t="s">
        <v>49</v>
      </c>
      <c r="Q62" s="37" t="s">
        <v>49</v>
      </c>
      <c r="R62" s="4">
        <f t="shared" ref="R62" si="247">R63+R64</f>
        <v>4522813.0600000005</v>
      </c>
      <c r="S62" s="24">
        <f>S63+S64</f>
        <v>0</v>
      </c>
      <c r="T62" s="4">
        <f t="shared" ref="T62" si="248">T63+T64</f>
        <v>5.6</v>
      </c>
      <c r="U62" s="37" t="s">
        <v>49</v>
      </c>
      <c r="V62" s="37" t="s">
        <v>49</v>
      </c>
      <c r="W62" s="37" t="s">
        <v>49</v>
      </c>
      <c r="X62" s="37" t="s">
        <v>49</v>
      </c>
      <c r="Y62" s="4">
        <f t="shared" ref="Y62" si="249">Y63+Y64</f>
        <v>15331.4</v>
      </c>
      <c r="Z62" s="24">
        <f t="shared" ref="Z62" si="250">Z63+Z64</f>
        <v>9</v>
      </c>
      <c r="AA62" s="4">
        <f t="shared" ref="AA62" si="251">AA63+AA64</f>
        <v>1277472</v>
      </c>
      <c r="AB62" s="37" t="s">
        <v>49</v>
      </c>
      <c r="AC62" s="37" t="s">
        <v>49</v>
      </c>
      <c r="AD62" s="37" t="s">
        <v>49</v>
      </c>
      <c r="AE62" s="37" t="s">
        <v>49</v>
      </c>
      <c r="AF62" s="4">
        <f t="shared" ref="AF62" si="252">AF63+AF64</f>
        <v>8239155.4528799998</v>
      </c>
      <c r="AG62" s="24">
        <f t="shared" ref="AG62" si="253">AG63+AG64</f>
        <v>0</v>
      </c>
      <c r="AH62" s="37" t="s">
        <v>49</v>
      </c>
      <c r="AI62" s="37" t="s">
        <v>49</v>
      </c>
      <c r="AJ62" s="37" t="s">
        <v>49</v>
      </c>
      <c r="AK62" s="37" t="s">
        <v>49</v>
      </c>
      <c r="AL62" s="4">
        <f t="shared" ref="AL62" si="254">AL63+AL64</f>
        <v>0</v>
      </c>
      <c r="AM62" s="4">
        <f t="shared" ref="AM62:BT62" si="255">AM63+AM64</f>
        <v>534000</v>
      </c>
      <c r="AN62" s="4">
        <f t="shared" si="255"/>
        <v>534000</v>
      </c>
      <c r="AO62" s="24">
        <f t="shared" si="255"/>
        <v>0</v>
      </c>
      <c r="AP62" s="4">
        <f t="shared" si="255"/>
        <v>48.6</v>
      </c>
      <c r="AQ62" s="37" t="s">
        <v>33</v>
      </c>
      <c r="AR62" s="37" t="s">
        <v>33</v>
      </c>
      <c r="AS62" s="24">
        <v>12</v>
      </c>
      <c r="AT62" s="4">
        <f t="shared" si="255"/>
        <v>3382.56</v>
      </c>
      <c r="AU62" s="24">
        <f t="shared" si="255"/>
        <v>0</v>
      </c>
      <c r="AV62" s="4">
        <f t="shared" si="255"/>
        <v>2253</v>
      </c>
      <c r="AW62" s="37" t="s">
        <v>33</v>
      </c>
      <c r="AX62" s="37" t="s">
        <v>33</v>
      </c>
      <c r="AY62" s="24">
        <f t="shared" si="255"/>
        <v>12</v>
      </c>
      <c r="AZ62" s="4">
        <f t="shared" si="255"/>
        <v>234131.76</v>
      </c>
      <c r="BA62" s="24">
        <f t="shared" si="255"/>
        <v>0</v>
      </c>
      <c r="BB62" s="37" t="s">
        <v>33</v>
      </c>
      <c r="BC62" s="4">
        <f t="shared" si="255"/>
        <v>0</v>
      </c>
      <c r="BD62" s="37" t="s">
        <v>33</v>
      </c>
      <c r="BE62" s="37" t="s">
        <v>33</v>
      </c>
      <c r="BF62" s="4">
        <f t="shared" si="255"/>
        <v>0</v>
      </c>
      <c r="BG62" s="4">
        <f t="shared" si="255"/>
        <v>13647814.23288</v>
      </c>
      <c r="BH62" s="30">
        <v>1.018</v>
      </c>
      <c r="BI62" s="4">
        <f t="shared" si="255"/>
        <v>13893475</v>
      </c>
      <c r="BJ62" s="4">
        <f t="shared" si="255"/>
        <v>694674</v>
      </c>
      <c r="BK62" s="4">
        <f t="shared" si="255"/>
        <v>13198801</v>
      </c>
      <c r="BL62" s="4">
        <f t="shared" si="255"/>
        <v>13893475</v>
      </c>
      <c r="BM62" s="4">
        <f t="shared" si="255"/>
        <v>694674</v>
      </c>
      <c r="BN62" s="4">
        <f t="shared" si="255"/>
        <v>13198801</v>
      </c>
      <c r="BO62" s="4">
        <f t="shared" si="255"/>
        <v>13893475</v>
      </c>
      <c r="BP62" s="4">
        <f t="shared" si="255"/>
        <v>694674</v>
      </c>
      <c r="BQ62" s="4">
        <f t="shared" si="255"/>
        <v>13198801</v>
      </c>
      <c r="BR62" s="4">
        <f t="shared" si="255"/>
        <v>13198801</v>
      </c>
      <c r="BS62" s="4">
        <f t="shared" si="255"/>
        <v>13198801</v>
      </c>
      <c r="BT62" s="4">
        <f t="shared" si="255"/>
        <v>13198801</v>
      </c>
    </row>
    <row r="63" spans="1:72">
      <c r="A63" s="9"/>
      <c r="B63" s="47" t="s">
        <v>3</v>
      </c>
      <c r="C63" s="48">
        <v>6</v>
      </c>
      <c r="D63" s="48"/>
      <c r="E63" s="49">
        <v>2</v>
      </c>
      <c r="F63" s="50">
        <v>8250</v>
      </c>
      <c r="G63" s="50">
        <f>C63*E63*F63</f>
        <v>99000</v>
      </c>
      <c r="H63" s="48"/>
      <c r="I63" s="48"/>
      <c r="J63" s="50"/>
      <c r="K63" s="50"/>
      <c r="L63" s="50">
        <f>H63*J63*K63</f>
        <v>0</v>
      </c>
      <c r="M63" s="48"/>
      <c r="N63" s="50">
        <v>1236135</v>
      </c>
      <c r="O63" s="50"/>
      <c r="P63" s="47">
        <v>3.63</v>
      </c>
      <c r="Q63" s="48"/>
      <c r="R63" s="50">
        <v>4492471.4400000004</v>
      </c>
      <c r="S63" s="25"/>
      <c r="T63" s="5">
        <v>5.6</v>
      </c>
      <c r="U63" s="5"/>
      <c r="V63" s="5"/>
      <c r="W63" s="5">
        <v>2737.75</v>
      </c>
      <c r="X63" s="25"/>
      <c r="Y63" s="5">
        <f>T63*W63</f>
        <v>15331.4</v>
      </c>
      <c r="Z63" s="25"/>
      <c r="AA63" s="5">
        <v>1277472</v>
      </c>
      <c r="AB63" s="5"/>
      <c r="AC63" s="5"/>
      <c r="AD63" s="5">
        <v>6.38</v>
      </c>
      <c r="AE63" s="27"/>
      <c r="AF63" s="5">
        <f>AA63*AD63</f>
        <v>8150271.3599999994</v>
      </c>
      <c r="AG63" s="25"/>
      <c r="AH63" s="5"/>
      <c r="AI63" s="5"/>
      <c r="AJ63" s="5"/>
      <c r="AK63" s="25"/>
      <c r="AL63" s="5"/>
      <c r="AM63" s="2">
        <v>534000</v>
      </c>
      <c r="AN63" s="5">
        <f>AM63</f>
        <v>534000</v>
      </c>
      <c r="AO63" s="25"/>
      <c r="AP63" s="5">
        <v>48.6</v>
      </c>
      <c r="AQ63" s="5"/>
      <c r="AR63" s="5">
        <v>5.8</v>
      </c>
      <c r="AS63" s="25">
        <v>12</v>
      </c>
      <c r="AT63" s="5">
        <f>AP63*AR63*AS63</f>
        <v>3382.56</v>
      </c>
      <c r="AU63" s="25"/>
      <c r="AV63" s="5">
        <v>2253</v>
      </c>
      <c r="AW63" s="5"/>
      <c r="AX63" s="5">
        <v>8.66</v>
      </c>
      <c r="AY63" s="25">
        <v>12</v>
      </c>
      <c r="AZ63" s="5">
        <f>AV63*AX63*AY63</f>
        <v>234131.76</v>
      </c>
      <c r="BA63" s="25"/>
      <c r="BB63" s="5"/>
      <c r="BC63" s="5"/>
      <c r="BD63" s="5"/>
      <c r="BE63" s="27"/>
      <c r="BF63" s="5">
        <f>BC63</f>
        <v>0</v>
      </c>
      <c r="BG63" s="5">
        <f>G63+L63+R63+Y63+AF63+AL63+AN63+AT63+AZ63+BF63</f>
        <v>13528588.52</v>
      </c>
      <c r="BH63" s="31">
        <v>1.018</v>
      </c>
      <c r="BI63" s="5">
        <f>ROUND(BG63*BH63,0)</f>
        <v>13772103</v>
      </c>
      <c r="BJ63" s="12">
        <f>ROUND(BI63*5/100,0)</f>
        <v>688605</v>
      </c>
      <c r="BK63" s="5">
        <f>BI63-BJ63</f>
        <v>13083498</v>
      </c>
      <c r="BL63" s="5">
        <f t="shared" ref="BL63:BN64" si="256">BI63</f>
        <v>13772103</v>
      </c>
      <c r="BM63" s="5">
        <f t="shared" si="256"/>
        <v>688605</v>
      </c>
      <c r="BN63" s="12">
        <f t="shared" si="256"/>
        <v>13083498</v>
      </c>
      <c r="BO63" s="5">
        <f t="shared" ref="BO63:BQ64" si="257">BI63</f>
        <v>13772103</v>
      </c>
      <c r="BP63" s="5">
        <f t="shared" si="257"/>
        <v>688605</v>
      </c>
      <c r="BQ63" s="5">
        <f t="shared" si="257"/>
        <v>13083498</v>
      </c>
      <c r="BR63" s="33">
        <f>ROUND(BK63*$BS$95,0)</f>
        <v>13083498</v>
      </c>
      <c r="BS63" s="33">
        <f>ROUND(BN63*$BS$96,0)</f>
        <v>13083498</v>
      </c>
      <c r="BT63" s="5">
        <f>BS63</f>
        <v>13083498</v>
      </c>
    </row>
    <row r="64" spans="1:72">
      <c r="A64" s="9"/>
      <c r="B64" s="47" t="s">
        <v>40</v>
      </c>
      <c r="C64" s="48"/>
      <c r="D64" s="48"/>
      <c r="E64" s="49"/>
      <c r="F64" s="50"/>
      <c r="G64" s="50">
        <f>D64*E64*F64</f>
        <v>0</v>
      </c>
      <c r="H64" s="48"/>
      <c r="I64" s="48"/>
      <c r="J64" s="50"/>
      <c r="K64" s="50"/>
      <c r="L64" s="50">
        <f>ROUND(I64*J64*K64,0)</f>
        <v>0</v>
      </c>
      <c r="M64" s="48">
        <v>9</v>
      </c>
      <c r="N64" s="50"/>
      <c r="O64" s="50">
        <v>74.3</v>
      </c>
      <c r="P64" s="47">
        <v>3.78</v>
      </c>
      <c r="Q64" s="48">
        <v>12</v>
      </c>
      <c r="R64" s="50">
        <v>30341.62</v>
      </c>
      <c r="S64" s="25"/>
      <c r="T64" s="5"/>
      <c r="U64" s="5"/>
      <c r="V64" s="5"/>
      <c r="W64" s="5"/>
      <c r="X64" s="25"/>
      <c r="Y64" s="5">
        <f>S64*U64*V64*W64*X64</f>
        <v>0</v>
      </c>
      <c r="Z64" s="25">
        <v>9</v>
      </c>
      <c r="AA64" s="5"/>
      <c r="AB64" s="5">
        <v>18</v>
      </c>
      <c r="AC64" s="5">
        <v>13.03</v>
      </c>
      <c r="AD64" s="5">
        <v>6.38</v>
      </c>
      <c r="AE64" s="27">
        <v>6.6</v>
      </c>
      <c r="AF64" s="5">
        <f>Z64*AB64*AC64*AD64*AE64</f>
        <v>88884.092879999982</v>
      </c>
      <c r="AG64" s="25"/>
      <c r="AH64" s="5"/>
      <c r="AI64" s="5"/>
      <c r="AJ64" s="37"/>
      <c r="AK64" s="25"/>
      <c r="AL64" s="5">
        <f>AG64*AH64*AI64*AJ64*AK64</f>
        <v>0</v>
      </c>
      <c r="AM64" s="2"/>
      <c r="AN64" s="5">
        <f>AM64</f>
        <v>0</v>
      </c>
      <c r="AO64" s="25"/>
      <c r="AP64" s="5"/>
      <c r="AQ64" s="5"/>
      <c r="AR64" s="5"/>
      <c r="AS64" s="25"/>
      <c r="AT64" s="5">
        <f>AO64*AQ64*AR64*AS64</f>
        <v>0</v>
      </c>
      <c r="AU64" s="25"/>
      <c r="AV64" s="5"/>
      <c r="AW64" s="5"/>
      <c r="AX64" s="5"/>
      <c r="AY64" s="25"/>
      <c r="AZ64" s="5">
        <f>AU64*AW64*AX64*AY64</f>
        <v>0</v>
      </c>
      <c r="BA64" s="25"/>
      <c r="BB64" s="5"/>
      <c r="BC64" s="5"/>
      <c r="BD64" s="5"/>
      <c r="BE64" s="27"/>
      <c r="BF64" s="5">
        <f>BA64*BB64*BD64*BE64</f>
        <v>0</v>
      </c>
      <c r="BG64" s="5">
        <f>G64+L64+R64+Y64+AF64+AL64+AN64+AT64+AZ64+BF64</f>
        <v>119225.71287999998</v>
      </c>
      <c r="BH64" s="31">
        <v>1.018</v>
      </c>
      <c r="BI64" s="5">
        <f>ROUND(BG64*BH64,0)</f>
        <v>121372</v>
      </c>
      <c r="BJ64" s="12">
        <f>ROUND(BI64*5/100,0)</f>
        <v>6069</v>
      </c>
      <c r="BK64" s="5">
        <f>BI64-BJ64</f>
        <v>115303</v>
      </c>
      <c r="BL64" s="5">
        <f t="shared" si="256"/>
        <v>121372</v>
      </c>
      <c r="BM64" s="5">
        <f t="shared" si="256"/>
        <v>6069</v>
      </c>
      <c r="BN64" s="12">
        <f t="shared" si="256"/>
        <v>115303</v>
      </c>
      <c r="BO64" s="5">
        <f t="shared" si="257"/>
        <v>121372</v>
      </c>
      <c r="BP64" s="5">
        <f t="shared" si="257"/>
        <v>6069</v>
      </c>
      <c r="BQ64" s="5">
        <f t="shared" si="257"/>
        <v>115303</v>
      </c>
      <c r="BR64" s="33">
        <f>ROUND(BK64*$BS$95,0)</f>
        <v>115303</v>
      </c>
      <c r="BS64" s="33">
        <f>ROUND(BN64*$BS$96,0)</f>
        <v>115303</v>
      </c>
      <c r="BT64" s="5">
        <f>BS64</f>
        <v>115303</v>
      </c>
    </row>
    <row r="65" spans="1:72">
      <c r="A65" s="7">
        <v>20</v>
      </c>
      <c r="B65" s="46" t="s">
        <v>22</v>
      </c>
      <c r="C65" s="24">
        <f>C66+C67</f>
        <v>1</v>
      </c>
      <c r="D65" s="24">
        <f>D66+D67</f>
        <v>5</v>
      </c>
      <c r="E65" s="37" t="s">
        <v>49</v>
      </c>
      <c r="F65" s="37" t="s">
        <v>49</v>
      </c>
      <c r="G65" s="4">
        <f t="shared" ref="G65:L65" si="258">G66+G67</f>
        <v>78000</v>
      </c>
      <c r="H65" s="24">
        <f t="shared" si="258"/>
        <v>0</v>
      </c>
      <c r="I65" s="24">
        <f t="shared" si="258"/>
        <v>0</v>
      </c>
      <c r="J65" s="37" t="s">
        <v>49</v>
      </c>
      <c r="K65" s="37" t="s">
        <v>49</v>
      </c>
      <c r="L65" s="4">
        <f t="shared" si="258"/>
        <v>0</v>
      </c>
      <c r="M65" s="24">
        <f t="shared" ref="M65" si="259">M66+M67</f>
        <v>9</v>
      </c>
      <c r="N65" s="4">
        <f t="shared" ref="N65" si="260">N66+N67</f>
        <v>1288450</v>
      </c>
      <c r="O65" s="37" t="s">
        <v>49</v>
      </c>
      <c r="P65" s="37" t="s">
        <v>49</v>
      </c>
      <c r="Q65" s="37" t="s">
        <v>49</v>
      </c>
      <c r="R65" s="4">
        <f t="shared" ref="R65" si="261">R66+R67</f>
        <v>3924459.73</v>
      </c>
      <c r="S65" s="24">
        <f>S66+S67</f>
        <v>4</v>
      </c>
      <c r="T65" s="4">
        <f t="shared" ref="T65:Y65" si="262">T66+T67</f>
        <v>775.88</v>
      </c>
      <c r="U65" s="37" t="s">
        <v>49</v>
      </c>
      <c r="V65" s="37" t="s">
        <v>49</v>
      </c>
      <c r="W65" s="37" t="s">
        <v>49</v>
      </c>
      <c r="X65" s="37" t="s">
        <v>49</v>
      </c>
      <c r="Y65" s="4">
        <f t="shared" si="262"/>
        <v>1531040.84</v>
      </c>
      <c r="Z65" s="24">
        <f t="shared" ref="Z65" si="263">Z66+Z67</f>
        <v>0</v>
      </c>
      <c r="AA65" s="4">
        <f t="shared" ref="AA65" si="264">AA66+AA67</f>
        <v>1515955</v>
      </c>
      <c r="AB65" s="37" t="s">
        <v>49</v>
      </c>
      <c r="AC65" s="37" t="s">
        <v>49</v>
      </c>
      <c r="AD65" s="37" t="s">
        <v>49</v>
      </c>
      <c r="AE65" s="37" t="s">
        <v>49</v>
      </c>
      <c r="AF65" s="4">
        <f t="shared" ref="AF65" si="265">AF66+AF67</f>
        <v>9671792.9000000004</v>
      </c>
      <c r="AG65" s="24">
        <f t="shared" ref="AG65" si="266">AG66+AG67</f>
        <v>0</v>
      </c>
      <c r="AH65" s="37" t="s">
        <v>49</v>
      </c>
      <c r="AI65" s="37" t="s">
        <v>49</v>
      </c>
      <c r="AJ65" s="37" t="s">
        <v>49</v>
      </c>
      <c r="AK65" s="37" t="s">
        <v>49</v>
      </c>
      <c r="AL65" s="4">
        <f t="shared" ref="AL65" si="267">AL66+AL67</f>
        <v>0</v>
      </c>
      <c r="AM65" s="4">
        <f t="shared" ref="AM65:BT65" si="268">AM66+AM67</f>
        <v>0</v>
      </c>
      <c r="AN65" s="4">
        <f t="shared" si="268"/>
        <v>0</v>
      </c>
      <c r="AO65" s="24">
        <f t="shared" si="268"/>
        <v>4</v>
      </c>
      <c r="AP65" s="4">
        <f t="shared" si="268"/>
        <v>3864.19</v>
      </c>
      <c r="AQ65" s="37" t="s">
        <v>33</v>
      </c>
      <c r="AR65" s="37" t="s">
        <v>33</v>
      </c>
      <c r="AS65" s="24">
        <v>12</v>
      </c>
      <c r="AT65" s="4">
        <f t="shared" si="268"/>
        <v>527162.29</v>
      </c>
      <c r="AU65" s="24">
        <f t="shared" si="268"/>
        <v>4</v>
      </c>
      <c r="AV65" s="4">
        <f t="shared" si="268"/>
        <v>3864.19</v>
      </c>
      <c r="AW65" s="37" t="s">
        <v>33</v>
      </c>
      <c r="AX65" s="37" t="s">
        <v>33</v>
      </c>
      <c r="AY65" s="24">
        <v>12</v>
      </c>
      <c r="AZ65" s="4">
        <f t="shared" si="268"/>
        <v>409048.86479999998</v>
      </c>
      <c r="BA65" s="24">
        <f t="shared" si="268"/>
        <v>0</v>
      </c>
      <c r="BB65" s="37" t="s">
        <v>33</v>
      </c>
      <c r="BC65" s="4">
        <f t="shared" si="268"/>
        <v>0</v>
      </c>
      <c r="BD65" s="37" t="s">
        <v>33</v>
      </c>
      <c r="BE65" s="37" t="s">
        <v>33</v>
      </c>
      <c r="BF65" s="4">
        <f t="shared" si="268"/>
        <v>0</v>
      </c>
      <c r="BG65" s="4">
        <f t="shared" si="268"/>
        <v>16141504.6248</v>
      </c>
      <c r="BH65" s="30">
        <v>1.018</v>
      </c>
      <c r="BI65" s="4">
        <f t="shared" si="268"/>
        <v>16432052</v>
      </c>
      <c r="BJ65" s="4">
        <f t="shared" si="268"/>
        <v>821603</v>
      </c>
      <c r="BK65" s="4">
        <f t="shared" si="268"/>
        <v>15610449</v>
      </c>
      <c r="BL65" s="4">
        <f t="shared" si="268"/>
        <v>16432052</v>
      </c>
      <c r="BM65" s="4">
        <f t="shared" si="268"/>
        <v>821603</v>
      </c>
      <c r="BN65" s="4">
        <f t="shared" si="268"/>
        <v>15610449</v>
      </c>
      <c r="BO65" s="4">
        <f t="shared" si="268"/>
        <v>16432052</v>
      </c>
      <c r="BP65" s="4">
        <f t="shared" si="268"/>
        <v>821603</v>
      </c>
      <c r="BQ65" s="4">
        <f t="shared" si="268"/>
        <v>15610449</v>
      </c>
      <c r="BR65" s="4">
        <f t="shared" si="268"/>
        <v>15610449</v>
      </c>
      <c r="BS65" s="4">
        <f t="shared" si="268"/>
        <v>15610449</v>
      </c>
      <c r="BT65" s="4">
        <f t="shared" si="268"/>
        <v>15610449</v>
      </c>
    </row>
    <row r="66" spans="1:72">
      <c r="A66" s="9"/>
      <c r="B66" s="47" t="s">
        <v>3</v>
      </c>
      <c r="C66" s="48">
        <v>1</v>
      </c>
      <c r="D66" s="48"/>
      <c r="E66" s="49">
        <v>2</v>
      </c>
      <c r="F66" s="50">
        <v>6500</v>
      </c>
      <c r="G66" s="50">
        <f>C66*E66*F66</f>
        <v>13000</v>
      </c>
      <c r="H66" s="48"/>
      <c r="I66" s="48"/>
      <c r="J66" s="50"/>
      <c r="K66" s="50"/>
      <c r="L66" s="50">
        <f>H66*J66*K66</f>
        <v>0</v>
      </c>
      <c r="M66" s="48"/>
      <c r="N66" s="50">
        <v>1288450</v>
      </c>
      <c r="O66" s="50"/>
      <c r="P66" s="47">
        <v>3.02</v>
      </c>
      <c r="Q66" s="48"/>
      <c r="R66" s="50">
        <v>3891119</v>
      </c>
      <c r="S66" s="25"/>
      <c r="T66" s="5">
        <v>775.88</v>
      </c>
      <c r="U66" s="5"/>
      <c r="V66" s="5"/>
      <c r="W66" s="5">
        <v>1948.29</v>
      </c>
      <c r="X66" s="25"/>
      <c r="Y66" s="5">
        <v>1511639.25</v>
      </c>
      <c r="Z66" s="25"/>
      <c r="AA66" s="5">
        <v>1515955</v>
      </c>
      <c r="AB66" s="5"/>
      <c r="AC66" s="5"/>
      <c r="AD66" s="5">
        <v>6.38</v>
      </c>
      <c r="AE66" s="25"/>
      <c r="AF66" s="5">
        <f>AA66*AD66</f>
        <v>9671792.9000000004</v>
      </c>
      <c r="AG66" s="25"/>
      <c r="AH66" s="5"/>
      <c r="AI66" s="5"/>
      <c r="AJ66" s="5"/>
      <c r="AK66" s="25"/>
      <c r="AL66" s="5"/>
      <c r="AM66" s="2"/>
      <c r="AN66" s="5">
        <f>AM66</f>
        <v>0</v>
      </c>
      <c r="AO66" s="25"/>
      <c r="AP66" s="5">
        <v>3864.19</v>
      </c>
      <c r="AQ66" s="5"/>
      <c r="AR66" s="5">
        <v>11.15</v>
      </c>
      <c r="AS66" s="25">
        <v>12</v>
      </c>
      <c r="AT66" s="5">
        <v>517122.61</v>
      </c>
      <c r="AU66" s="25"/>
      <c r="AV66" s="5">
        <v>3864.19</v>
      </c>
      <c r="AW66" s="5"/>
      <c r="AX66" s="5">
        <v>8.66</v>
      </c>
      <c r="AY66" s="25">
        <v>12</v>
      </c>
      <c r="AZ66" s="5">
        <f>AV66*AX66*AY66</f>
        <v>401566.62479999999</v>
      </c>
      <c r="BA66" s="25"/>
      <c r="BB66" s="5"/>
      <c r="BC66" s="5"/>
      <c r="BD66" s="5"/>
      <c r="BE66" s="27"/>
      <c r="BF66" s="5">
        <f>BC66</f>
        <v>0</v>
      </c>
      <c r="BG66" s="5">
        <f>G66+L66+R66+Y66+AF66+AL66+AN66+AT66+AZ66+BF66</f>
        <v>16006240.3848</v>
      </c>
      <c r="BH66" s="31">
        <v>1.018</v>
      </c>
      <c r="BI66" s="5">
        <f>ROUND(BG66*BH66,0)</f>
        <v>16294353</v>
      </c>
      <c r="BJ66" s="12">
        <f>ROUND(BI66*5/100,0)</f>
        <v>814718</v>
      </c>
      <c r="BK66" s="5">
        <f>BI66-BJ66</f>
        <v>15479635</v>
      </c>
      <c r="BL66" s="5">
        <f t="shared" ref="BL66:BN67" si="269">BI66</f>
        <v>16294353</v>
      </c>
      <c r="BM66" s="5">
        <f t="shared" si="269"/>
        <v>814718</v>
      </c>
      <c r="BN66" s="12">
        <f t="shared" si="269"/>
        <v>15479635</v>
      </c>
      <c r="BO66" s="5">
        <f t="shared" ref="BO66:BQ67" si="270">BI66</f>
        <v>16294353</v>
      </c>
      <c r="BP66" s="5">
        <f t="shared" si="270"/>
        <v>814718</v>
      </c>
      <c r="BQ66" s="5">
        <f t="shared" si="270"/>
        <v>15479635</v>
      </c>
      <c r="BR66" s="33">
        <f>ROUND(BK66*$BS$95,0)</f>
        <v>15479635</v>
      </c>
      <c r="BS66" s="33">
        <f>ROUND(BN66*$BS$96,0)</f>
        <v>15479635</v>
      </c>
      <c r="BT66" s="5">
        <f>BS66</f>
        <v>15479635</v>
      </c>
    </row>
    <row r="67" spans="1:72">
      <c r="A67" s="9"/>
      <c r="B67" s="47" t="s">
        <v>40</v>
      </c>
      <c r="C67" s="48"/>
      <c r="D67" s="48">
        <v>5</v>
      </c>
      <c r="E67" s="49">
        <v>2</v>
      </c>
      <c r="F67" s="50">
        <v>6500</v>
      </c>
      <c r="G67" s="50">
        <f>D67*E67*F67</f>
        <v>65000</v>
      </c>
      <c r="H67" s="48"/>
      <c r="I67" s="48"/>
      <c r="J67" s="50"/>
      <c r="K67" s="50"/>
      <c r="L67" s="50">
        <f>ROUND(I67*J67*K67,0)</f>
        <v>0</v>
      </c>
      <c r="M67" s="48">
        <v>9</v>
      </c>
      <c r="N67" s="50"/>
      <c r="O67" s="50">
        <v>102.2</v>
      </c>
      <c r="P67" s="47">
        <v>3.02</v>
      </c>
      <c r="Q67" s="48">
        <v>12</v>
      </c>
      <c r="R67" s="50">
        <v>33340.730000000003</v>
      </c>
      <c r="S67" s="25">
        <v>4</v>
      </c>
      <c r="T67" s="5"/>
      <c r="U67" s="5">
        <v>18</v>
      </c>
      <c r="V67" s="5">
        <v>0.02</v>
      </c>
      <c r="W67" s="5">
        <v>1984.29</v>
      </c>
      <c r="X67" s="25">
        <v>7</v>
      </c>
      <c r="Y67" s="5">
        <v>19401.59</v>
      </c>
      <c r="Z67" s="25"/>
      <c r="AA67" s="5"/>
      <c r="AB67" s="5"/>
      <c r="AC67" s="5"/>
      <c r="AD67" s="5"/>
      <c r="AE67" s="25"/>
      <c r="AF67" s="5">
        <f>Z67*AB67*AC67*AD67*AE67</f>
        <v>0</v>
      </c>
      <c r="AG67" s="25"/>
      <c r="AH67" s="5"/>
      <c r="AI67" s="5"/>
      <c r="AJ67" s="5"/>
      <c r="AK67" s="25"/>
      <c r="AL67" s="5">
        <f>AG67*AH67*AI67*AJ67*AK67</f>
        <v>0</v>
      </c>
      <c r="AM67" s="2"/>
      <c r="AN67" s="5">
        <f>AM67</f>
        <v>0</v>
      </c>
      <c r="AO67" s="25">
        <v>4</v>
      </c>
      <c r="AP67" s="5"/>
      <c r="AQ67" s="42">
        <v>18</v>
      </c>
      <c r="AR67" s="5">
        <v>11.62</v>
      </c>
      <c r="AS67" s="25">
        <v>12</v>
      </c>
      <c r="AT67" s="5">
        <f>AO67*AQ67*AR67*AS67</f>
        <v>10039.68</v>
      </c>
      <c r="AU67" s="25">
        <v>4</v>
      </c>
      <c r="AV67" s="5"/>
      <c r="AW67" s="5">
        <v>18</v>
      </c>
      <c r="AX67" s="5">
        <v>8.66</v>
      </c>
      <c r="AY67" s="25">
        <v>12</v>
      </c>
      <c r="AZ67" s="5">
        <f>AU67*AW67*AX67*AY67</f>
        <v>7482.24</v>
      </c>
      <c r="BA67" s="25"/>
      <c r="BB67" s="5"/>
      <c r="BC67" s="5"/>
      <c r="BD67" s="5"/>
      <c r="BE67" s="27"/>
      <c r="BF67" s="5">
        <f>BA67*BB67*BD67*BE67</f>
        <v>0</v>
      </c>
      <c r="BG67" s="5">
        <f>G67+L67+R67+Y67+AF67+AL67+AN67+AT67+AZ67+BF67</f>
        <v>135264.24</v>
      </c>
      <c r="BH67" s="31">
        <v>1.018</v>
      </c>
      <c r="BI67" s="5">
        <f>ROUND(BG67*BH67,0)</f>
        <v>137699</v>
      </c>
      <c r="BJ67" s="12">
        <f>ROUND(BI67*5/100,0)</f>
        <v>6885</v>
      </c>
      <c r="BK67" s="5">
        <f>BI67-BJ67</f>
        <v>130814</v>
      </c>
      <c r="BL67" s="5">
        <f t="shared" si="269"/>
        <v>137699</v>
      </c>
      <c r="BM67" s="5">
        <f t="shared" si="269"/>
        <v>6885</v>
      </c>
      <c r="BN67" s="12">
        <f t="shared" si="269"/>
        <v>130814</v>
      </c>
      <c r="BO67" s="5">
        <f t="shared" si="270"/>
        <v>137699</v>
      </c>
      <c r="BP67" s="5">
        <f t="shared" si="270"/>
        <v>6885</v>
      </c>
      <c r="BQ67" s="5">
        <f t="shared" si="270"/>
        <v>130814</v>
      </c>
      <c r="BR67" s="33">
        <f>ROUND(BK67*$BS$95,0)</f>
        <v>130814</v>
      </c>
      <c r="BS67" s="33">
        <f>ROUND(BN67*$BS$96,0)</f>
        <v>130814</v>
      </c>
      <c r="BT67" s="5">
        <f>BS67</f>
        <v>130814</v>
      </c>
    </row>
    <row r="68" spans="1:72">
      <c r="A68" s="7">
        <v>21</v>
      </c>
      <c r="B68" s="52" t="s">
        <v>23</v>
      </c>
      <c r="C68" s="24">
        <f>C69+C70</f>
        <v>9</v>
      </c>
      <c r="D68" s="24">
        <f>D69+D70</f>
        <v>1</v>
      </c>
      <c r="E68" s="37" t="s">
        <v>49</v>
      </c>
      <c r="F68" s="37" t="s">
        <v>49</v>
      </c>
      <c r="G68" s="4">
        <f t="shared" ref="G68:L68" si="271">G69+G70</f>
        <v>194000</v>
      </c>
      <c r="H68" s="24">
        <f t="shared" si="271"/>
        <v>9</v>
      </c>
      <c r="I68" s="24">
        <f t="shared" si="271"/>
        <v>1</v>
      </c>
      <c r="J68" s="37" t="s">
        <v>49</v>
      </c>
      <c r="K68" s="37" t="s">
        <v>49</v>
      </c>
      <c r="L68" s="4">
        <f t="shared" si="271"/>
        <v>60000</v>
      </c>
      <c r="M68" s="24">
        <f t="shared" ref="M68" si="272">M69+M70</f>
        <v>35</v>
      </c>
      <c r="N68" s="4">
        <f t="shared" ref="N68" si="273">N69+N70</f>
        <v>1239736</v>
      </c>
      <c r="O68" s="37" t="s">
        <v>49</v>
      </c>
      <c r="P68" s="37" t="s">
        <v>49</v>
      </c>
      <c r="Q68" s="37" t="s">
        <v>49</v>
      </c>
      <c r="R68" s="4">
        <f t="shared" ref="R68" si="274">R69+R70</f>
        <v>4329424.07</v>
      </c>
      <c r="S68" s="24">
        <f>S69+S70</f>
        <v>0</v>
      </c>
      <c r="T68" s="4">
        <f t="shared" ref="T68:Y68" si="275">T69+T70</f>
        <v>3.7</v>
      </c>
      <c r="U68" s="37" t="s">
        <v>49</v>
      </c>
      <c r="V68" s="37" t="s">
        <v>49</v>
      </c>
      <c r="W68" s="37" t="s">
        <v>49</v>
      </c>
      <c r="X68" s="37" t="s">
        <v>49</v>
      </c>
      <c r="Y68" s="4">
        <f t="shared" si="275"/>
        <v>9441.6600000000017</v>
      </c>
      <c r="Z68" s="24">
        <f t="shared" ref="Z68" si="276">Z69+Z70</f>
        <v>29</v>
      </c>
      <c r="AA68" s="4">
        <f t="shared" ref="AA68" si="277">AA69+AA70</f>
        <v>1352297</v>
      </c>
      <c r="AB68" s="37" t="s">
        <v>49</v>
      </c>
      <c r="AC68" s="37" t="s">
        <v>49</v>
      </c>
      <c r="AD68" s="37" t="s">
        <v>49</v>
      </c>
      <c r="AE68" s="37" t="s">
        <v>49</v>
      </c>
      <c r="AF68" s="4">
        <f t="shared" ref="AF68" si="278">AF69+AF70</f>
        <v>8902986.0599999987</v>
      </c>
      <c r="AG68" s="24">
        <f t="shared" ref="AG68" si="279">AG69+AG70</f>
        <v>0</v>
      </c>
      <c r="AH68" s="37" t="s">
        <v>49</v>
      </c>
      <c r="AI68" s="37" t="s">
        <v>49</v>
      </c>
      <c r="AJ68" s="37" t="s">
        <v>49</v>
      </c>
      <c r="AK68" s="37" t="s">
        <v>49</v>
      </c>
      <c r="AL68" s="4">
        <f t="shared" ref="AL68" si="280">AL69+AL70</f>
        <v>0</v>
      </c>
      <c r="AM68" s="4">
        <f t="shared" ref="AM68:BT68" si="281">AM69+AM70</f>
        <v>145657.92000000001</v>
      </c>
      <c r="AN68" s="4">
        <f t="shared" si="281"/>
        <v>145657.92000000001</v>
      </c>
      <c r="AO68" s="24">
        <f t="shared" si="281"/>
        <v>0</v>
      </c>
      <c r="AP68" s="4">
        <f t="shared" si="281"/>
        <v>0</v>
      </c>
      <c r="AQ68" s="37" t="s">
        <v>33</v>
      </c>
      <c r="AR68" s="37" t="s">
        <v>33</v>
      </c>
      <c r="AS68" s="24">
        <v>0</v>
      </c>
      <c r="AT68" s="4">
        <f t="shared" si="281"/>
        <v>0</v>
      </c>
      <c r="AU68" s="24">
        <f t="shared" si="281"/>
        <v>8</v>
      </c>
      <c r="AV68" s="4">
        <f t="shared" si="281"/>
        <v>2496.16</v>
      </c>
      <c r="AW68" s="37" t="s">
        <v>33</v>
      </c>
      <c r="AX68" s="37" t="s">
        <v>33</v>
      </c>
      <c r="AY68" s="24">
        <v>12</v>
      </c>
      <c r="AZ68" s="4">
        <f t="shared" si="281"/>
        <v>270000.78720000002</v>
      </c>
      <c r="BA68" s="24">
        <f t="shared" si="281"/>
        <v>0</v>
      </c>
      <c r="BB68" s="37" t="s">
        <v>33</v>
      </c>
      <c r="BC68" s="4">
        <f t="shared" si="281"/>
        <v>0</v>
      </c>
      <c r="BD68" s="37" t="s">
        <v>33</v>
      </c>
      <c r="BE68" s="37" t="s">
        <v>33</v>
      </c>
      <c r="BF68" s="4">
        <f t="shared" si="281"/>
        <v>0</v>
      </c>
      <c r="BG68" s="4">
        <f t="shared" si="281"/>
        <v>13911510.497200001</v>
      </c>
      <c r="BH68" s="30">
        <v>1.018</v>
      </c>
      <c r="BI68" s="4">
        <f t="shared" si="281"/>
        <v>14161918</v>
      </c>
      <c r="BJ68" s="4">
        <f t="shared" si="281"/>
        <v>708096</v>
      </c>
      <c r="BK68" s="4">
        <f t="shared" si="281"/>
        <v>13453822</v>
      </c>
      <c r="BL68" s="4">
        <f t="shared" si="281"/>
        <v>14161918</v>
      </c>
      <c r="BM68" s="4">
        <f t="shared" si="281"/>
        <v>708096</v>
      </c>
      <c r="BN68" s="4">
        <f t="shared" si="281"/>
        <v>13453822</v>
      </c>
      <c r="BO68" s="4">
        <f t="shared" si="281"/>
        <v>14161918</v>
      </c>
      <c r="BP68" s="4">
        <f t="shared" si="281"/>
        <v>708096</v>
      </c>
      <c r="BQ68" s="4">
        <f t="shared" si="281"/>
        <v>13453822</v>
      </c>
      <c r="BR68" s="4">
        <f t="shared" si="281"/>
        <v>13453822</v>
      </c>
      <c r="BS68" s="4">
        <f t="shared" si="281"/>
        <v>13453822</v>
      </c>
      <c r="BT68" s="4">
        <f t="shared" si="281"/>
        <v>13453822</v>
      </c>
    </row>
    <row r="69" spans="1:72">
      <c r="A69" s="9"/>
      <c r="B69" s="47" t="s">
        <v>3</v>
      </c>
      <c r="C69" s="48">
        <v>9</v>
      </c>
      <c r="D69" s="48"/>
      <c r="E69" s="49">
        <v>2</v>
      </c>
      <c r="F69" s="50">
        <v>9700</v>
      </c>
      <c r="G69" s="50">
        <f>C69*E69*F69</f>
        <v>174600</v>
      </c>
      <c r="H69" s="48">
        <v>9</v>
      </c>
      <c r="I69" s="48"/>
      <c r="J69" s="50">
        <v>2</v>
      </c>
      <c r="K69" s="50">
        <v>3000</v>
      </c>
      <c r="L69" s="50">
        <f>H69*J69*K69</f>
        <v>54000</v>
      </c>
      <c r="M69" s="48"/>
      <c r="N69" s="50">
        <v>1239736</v>
      </c>
      <c r="O69" s="50"/>
      <c r="P69" s="47">
        <v>3.38</v>
      </c>
      <c r="Q69" s="48"/>
      <c r="R69" s="50">
        <v>4193726.87</v>
      </c>
      <c r="S69" s="25"/>
      <c r="T69" s="5">
        <v>3.7</v>
      </c>
      <c r="U69" s="5"/>
      <c r="V69" s="5"/>
      <c r="W69" s="5">
        <v>2551.8000000000002</v>
      </c>
      <c r="X69" s="25"/>
      <c r="Y69" s="5">
        <f>T69*W69</f>
        <v>9441.6600000000017</v>
      </c>
      <c r="Z69" s="25"/>
      <c r="AA69" s="5">
        <v>1352297</v>
      </c>
      <c r="AB69" s="5"/>
      <c r="AC69" s="5"/>
      <c r="AD69" s="5">
        <v>6.38</v>
      </c>
      <c r="AE69" s="25"/>
      <c r="AF69" s="5">
        <f>AA69*AD69</f>
        <v>8627654.8599999994</v>
      </c>
      <c r="AG69" s="25"/>
      <c r="AH69" s="5"/>
      <c r="AI69" s="5"/>
      <c r="AJ69" s="5"/>
      <c r="AK69" s="25"/>
      <c r="AL69" s="5"/>
      <c r="AM69" s="2">
        <v>145657.92000000001</v>
      </c>
      <c r="AN69" s="5">
        <f>AM69</f>
        <v>145657.92000000001</v>
      </c>
      <c r="AO69" s="25"/>
      <c r="AP69" s="5"/>
      <c r="AQ69" s="5"/>
      <c r="AR69" s="5"/>
      <c r="AS69" s="25"/>
      <c r="AT69" s="5">
        <f>AP69*AR69*AS69</f>
        <v>0</v>
      </c>
      <c r="AU69" s="25"/>
      <c r="AV69" s="5">
        <v>2496.16</v>
      </c>
      <c r="AW69" s="5"/>
      <c r="AX69" s="5">
        <v>8.66</v>
      </c>
      <c r="AY69" s="25">
        <v>12</v>
      </c>
      <c r="AZ69" s="5">
        <f>AV69*AX69*AY69</f>
        <v>259400.9472</v>
      </c>
      <c r="BA69" s="25"/>
      <c r="BB69" s="5"/>
      <c r="BC69" s="5"/>
      <c r="BD69" s="5"/>
      <c r="BE69" s="27"/>
      <c r="BF69" s="5">
        <f>BC69</f>
        <v>0</v>
      </c>
      <c r="BG69" s="5">
        <f>G69+L69+R69+Y69+AF69+AL69+AN69+AT69+AZ69+BF69</f>
        <v>13464482.257200001</v>
      </c>
      <c r="BH69" s="31">
        <v>1.018</v>
      </c>
      <c r="BI69" s="5">
        <f>ROUND(BG69*BH69,0)</f>
        <v>13706843</v>
      </c>
      <c r="BJ69" s="12">
        <f>ROUND(BI69*5/100,0)</f>
        <v>685342</v>
      </c>
      <c r="BK69" s="5">
        <f>BI69-BJ69</f>
        <v>13021501</v>
      </c>
      <c r="BL69" s="5">
        <f t="shared" ref="BL69:BN70" si="282">BI69</f>
        <v>13706843</v>
      </c>
      <c r="BM69" s="5">
        <f t="shared" si="282"/>
        <v>685342</v>
      </c>
      <c r="BN69" s="12">
        <f t="shared" si="282"/>
        <v>13021501</v>
      </c>
      <c r="BO69" s="5">
        <f t="shared" ref="BO69:BQ70" si="283">BI69</f>
        <v>13706843</v>
      </c>
      <c r="BP69" s="5">
        <f t="shared" si="283"/>
        <v>685342</v>
      </c>
      <c r="BQ69" s="5">
        <f t="shared" si="283"/>
        <v>13021501</v>
      </c>
      <c r="BR69" s="33">
        <f>ROUND(BK69*$BS$95,0)</f>
        <v>13021501</v>
      </c>
      <c r="BS69" s="33">
        <f>ROUND(BN69*$BS$96,0)</f>
        <v>13021501</v>
      </c>
      <c r="BT69" s="5">
        <f>BS69</f>
        <v>13021501</v>
      </c>
    </row>
    <row r="70" spans="1:72">
      <c r="A70" s="9"/>
      <c r="B70" s="47" t="s">
        <v>40</v>
      </c>
      <c r="C70" s="48"/>
      <c r="D70" s="48">
        <v>1</v>
      </c>
      <c r="E70" s="49">
        <v>2</v>
      </c>
      <c r="F70" s="50">
        <v>9700</v>
      </c>
      <c r="G70" s="50">
        <f>D70*E70*F70</f>
        <v>19400</v>
      </c>
      <c r="H70" s="48"/>
      <c r="I70" s="48">
        <v>1</v>
      </c>
      <c r="J70" s="50">
        <v>2</v>
      </c>
      <c r="K70" s="50">
        <v>3000</v>
      </c>
      <c r="L70" s="50">
        <f>ROUND(I70*J70*K70,0)</f>
        <v>6000</v>
      </c>
      <c r="M70" s="48">
        <v>35</v>
      </c>
      <c r="N70" s="50"/>
      <c r="O70" s="50">
        <v>83.3</v>
      </c>
      <c r="P70" s="47">
        <v>3.88</v>
      </c>
      <c r="Q70" s="48">
        <v>12</v>
      </c>
      <c r="R70" s="50">
        <v>135697.20000000001</v>
      </c>
      <c r="S70" s="25"/>
      <c r="T70" s="5"/>
      <c r="U70" s="5"/>
      <c r="V70" s="5"/>
      <c r="W70" s="5"/>
      <c r="X70" s="25"/>
      <c r="Y70" s="5">
        <f>S70*U70*V70*W70*X70</f>
        <v>0</v>
      </c>
      <c r="Z70" s="25">
        <v>29</v>
      </c>
      <c r="AA70" s="5"/>
      <c r="AB70" s="5">
        <v>19.03</v>
      </c>
      <c r="AC70" s="5">
        <v>13.03</v>
      </c>
      <c r="AD70" s="5">
        <v>6.38</v>
      </c>
      <c r="AE70" s="25">
        <v>6</v>
      </c>
      <c r="AF70" s="5">
        <v>275331.20000000001</v>
      </c>
      <c r="AG70" s="25"/>
      <c r="AH70" s="5"/>
      <c r="AI70" s="5"/>
      <c r="AJ70" s="5"/>
      <c r="AK70" s="25"/>
      <c r="AL70" s="5">
        <f>AG70*AH70*AI70*AJ70*AK70</f>
        <v>0</v>
      </c>
      <c r="AM70" s="2"/>
      <c r="AN70" s="5">
        <f>AM70</f>
        <v>0</v>
      </c>
      <c r="AO70" s="25"/>
      <c r="AP70" s="5"/>
      <c r="AQ70" s="5"/>
      <c r="AR70" s="5"/>
      <c r="AS70" s="25"/>
      <c r="AT70" s="5">
        <f>AO70*AQ70*AR70*AS70</f>
        <v>0</v>
      </c>
      <c r="AU70" s="25">
        <v>8</v>
      </c>
      <c r="AV70" s="5"/>
      <c r="AW70" s="5">
        <v>12.75</v>
      </c>
      <c r="AX70" s="5">
        <v>8.66</v>
      </c>
      <c r="AY70" s="25">
        <v>12</v>
      </c>
      <c r="AZ70" s="5">
        <f>AU70*AW70*AX70*AY70</f>
        <v>10599.84</v>
      </c>
      <c r="BA70" s="25"/>
      <c r="BB70" s="5"/>
      <c r="BC70" s="5"/>
      <c r="BD70" s="5"/>
      <c r="BE70" s="27"/>
      <c r="BF70" s="5">
        <f>BA70*BB70*BD70*BE70</f>
        <v>0</v>
      </c>
      <c r="BG70" s="5">
        <f>G70+L70+R70+Y70+AF70+AL70+AN70+AT70+AZ70+BF70</f>
        <v>447028.24000000005</v>
      </c>
      <c r="BH70" s="31">
        <v>1.018</v>
      </c>
      <c r="BI70" s="5">
        <f>ROUND(BG70*BH70,0)</f>
        <v>455075</v>
      </c>
      <c r="BJ70" s="12">
        <f>ROUND(BI70*5/100,0)</f>
        <v>22754</v>
      </c>
      <c r="BK70" s="5">
        <f>BI70-BJ70</f>
        <v>432321</v>
      </c>
      <c r="BL70" s="5">
        <f t="shared" si="282"/>
        <v>455075</v>
      </c>
      <c r="BM70" s="5">
        <f t="shared" si="282"/>
        <v>22754</v>
      </c>
      <c r="BN70" s="12">
        <f t="shared" si="282"/>
        <v>432321</v>
      </c>
      <c r="BO70" s="5">
        <f t="shared" si="283"/>
        <v>455075</v>
      </c>
      <c r="BP70" s="5">
        <f t="shared" si="283"/>
        <v>22754</v>
      </c>
      <c r="BQ70" s="5">
        <f t="shared" si="283"/>
        <v>432321</v>
      </c>
      <c r="BR70" s="33">
        <f>ROUND(BK70*$BS$95,0)</f>
        <v>432321</v>
      </c>
      <c r="BS70" s="33">
        <f>ROUND(BN70*$BS$96,0)</f>
        <v>432321</v>
      </c>
      <c r="BT70" s="5">
        <f>BS70</f>
        <v>432321</v>
      </c>
    </row>
    <row r="71" spans="1:72">
      <c r="A71" s="7">
        <v>22</v>
      </c>
      <c r="B71" s="52" t="s">
        <v>24</v>
      </c>
      <c r="C71" s="24">
        <f>C72+C73</f>
        <v>7</v>
      </c>
      <c r="D71" s="24">
        <f>D72+D73</f>
        <v>0</v>
      </c>
      <c r="E71" s="37" t="s">
        <v>49</v>
      </c>
      <c r="F71" s="37" t="s">
        <v>49</v>
      </c>
      <c r="G71" s="4">
        <f t="shared" ref="G71:L71" si="284">G72+G73</f>
        <v>119000</v>
      </c>
      <c r="H71" s="24">
        <f t="shared" si="284"/>
        <v>7</v>
      </c>
      <c r="I71" s="24">
        <f t="shared" si="284"/>
        <v>0</v>
      </c>
      <c r="J71" s="37" t="s">
        <v>49</v>
      </c>
      <c r="K71" s="37" t="s">
        <v>49</v>
      </c>
      <c r="L71" s="4">
        <f t="shared" si="284"/>
        <v>70000</v>
      </c>
      <c r="M71" s="24">
        <f t="shared" ref="M71" si="285">M72+M73</f>
        <v>4</v>
      </c>
      <c r="N71" s="4">
        <f t="shared" ref="N71" si="286">N72+N73</f>
        <v>1077400</v>
      </c>
      <c r="O71" s="37" t="s">
        <v>49</v>
      </c>
      <c r="P71" s="37" t="s">
        <v>49</v>
      </c>
      <c r="Q71" s="37" t="s">
        <v>49</v>
      </c>
      <c r="R71" s="4">
        <f t="shared" ref="R71" si="287">R72+R73</f>
        <v>3787041.82</v>
      </c>
      <c r="S71" s="24">
        <f>S72+S73</f>
        <v>0</v>
      </c>
      <c r="T71" s="4">
        <f t="shared" ref="T71:Y71" si="288">T72+T73</f>
        <v>29.7</v>
      </c>
      <c r="U71" s="37" t="s">
        <v>49</v>
      </c>
      <c r="V71" s="37" t="s">
        <v>49</v>
      </c>
      <c r="W71" s="37" t="s">
        <v>49</v>
      </c>
      <c r="X71" s="37" t="s">
        <v>49</v>
      </c>
      <c r="Y71" s="4">
        <f t="shared" si="288"/>
        <v>59117.4</v>
      </c>
      <c r="Z71" s="24">
        <f t="shared" ref="Z71" si="289">Z72+Z73</f>
        <v>4</v>
      </c>
      <c r="AA71" s="4">
        <f t="shared" ref="AA71" si="290">AA72+AA73</f>
        <v>1091992</v>
      </c>
      <c r="AB71" s="37" t="s">
        <v>49</v>
      </c>
      <c r="AC71" s="37" t="s">
        <v>49</v>
      </c>
      <c r="AD71" s="37" t="s">
        <v>49</v>
      </c>
      <c r="AE71" s="37" t="s">
        <v>49</v>
      </c>
      <c r="AF71" s="4">
        <f t="shared" ref="AF71" si="291">AF72+AF73</f>
        <v>7008807.1855999995</v>
      </c>
      <c r="AG71" s="24">
        <f t="shared" ref="AG71" si="292">AG72+AG73</f>
        <v>0</v>
      </c>
      <c r="AH71" s="37" t="s">
        <v>49</v>
      </c>
      <c r="AI71" s="37" t="s">
        <v>49</v>
      </c>
      <c r="AJ71" s="37" t="s">
        <v>49</v>
      </c>
      <c r="AK71" s="37" t="s">
        <v>49</v>
      </c>
      <c r="AL71" s="4">
        <f t="shared" ref="AL71" si="293">AL72+AL73</f>
        <v>0</v>
      </c>
      <c r="AM71" s="4">
        <f t="shared" ref="AM71:BC71" si="294">AM72+AM73</f>
        <v>0</v>
      </c>
      <c r="AN71" s="4">
        <f t="shared" si="294"/>
        <v>0</v>
      </c>
      <c r="AO71" s="24">
        <f t="shared" si="294"/>
        <v>0</v>
      </c>
      <c r="AP71" s="4">
        <f t="shared" si="294"/>
        <v>0</v>
      </c>
      <c r="AQ71" s="37" t="s">
        <v>33</v>
      </c>
      <c r="AR71" s="37" t="s">
        <v>33</v>
      </c>
      <c r="AS71" s="24">
        <v>0</v>
      </c>
      <c r="AT71" s="4">
        <f t="shared" si="294"/>
        <v>0</v>
      </c>
      <c r="AU71" s="24">
        <f t="shared" si="294"/>
        <v>0</v>
      </c>
      <c r="AV71" s="4">
        <f t="shared" si="294"/>
        <v>764.96</v>
      </c>
      <c r="AW71" s="37" t="s">
        <v>33</v>
      </c>
      <c r="AX71" s="37" t="s">
        <v>33</v>
      </c>
      <c r="AY71" s="24">
        <f t="shared" si="294"/>
        <v>12</v>
      </c>
      <c r="AZ71" s="4">
        <f t="shared" si="294"/>
        <v>79494.643200000006</v>
      </c>
      <c r="BA71" s="24">
        <f t="shared" si="294"/>
        <v>0</v>
      </c>
      <c r="BB71" s="37" t="s">
        <v>33</v>
      </c>
      <c r="BC71" s="4">
        <f t="shared" si="294"/>
        <v>12000</v>
      </c>
      <c r="BD71" s="37" t="s">
        <v>33</v>
      </c>
      <c r="BE71" s="37" t="s">
        <v>33</v>
      </c>
      <c r="BF71" s="4">
        <f>BF72+BF73</f>
        <v>12000</v>
      </c>
      <c r="BG71" s="4">
        <f t="shared" ref="BG71:BT71" si="295">BG72+BG73</f>
        <v>11135461.048800001</v>
      </c>
      <c r="BH71" s="30">
        <v>1.018</v>
      </c>
      <c r="BI71" s="4">
        <f t="shared" si="295"/>
        <v>11335899</v>
      </c>
      <c r="BJ71" s="4">
        <f t="shared" si="295"/>
        <v>566795</v>
      </c>
      <c r="BK71" s="4">
        <f t="shared" si="295"/>
        <v>10769104</v>
      </c>
      <c r="BL71" s="4">
        <f t="shared" si="295"/>
        <v>11335899</v>
      </c>
      <c r="BM71" s="4">
        <f t="shared" si="295"/>
        <v>566795</v>
      </c>
      <c r="BN71" s="4">
        <f t="shared" si="295"/>
        <v>10769104</v>
      </c>
      <c r="BO71" s="4">
        <f t="shared" si="295"/>
        <v>11335899</v>
      </c>
      <c r="BP71" s="4">
        <f t="shared" si="295"/>
        <v>566795</v>
      </c>
      <c r="BQ71" s="4">
        <f t="shared" si="295"/>
        <v>10769104</v>
      </c>
      <c r="BR71" s="4">
        <f t="shared" si="295"/>
        <v>10769104</v>
      </c>
      <c r="BS71" s="4">
        <f t="shared" si="295"/>
        <v>10769104</v>
      </c>
      <c r="BT71" s="4">
        <f t="shared" si="295"/>
        <v>10769104</v>
      </c>
    </row>
    <row r="72" spans="1:72">
      <c r="A72" s="9"/>
      <c r="B72" s="47" t="s">
        <v>3</v>
      </c>
      <c r="C72" s="48">
        <v>7</v>
      </c>
      <c r="D72" s="48"/>
      <c r="E72" s="49">
        <v>2</v>
      </c>
      <c r="F72" s="50">
        <v>8500</v>
      </c>
      <c r="G72" s="50">
        <f>C72*E72*F72</f>
        <v>119000</v>
      </c>
      <c r="H72" s="48">
        <v>7</v>
      </c>
      <c r="I72" s="48"/>
      <c r="J72" s="50">
        <v>2</v>
      </c>
      <c r="K72" s="50">
        <v>5000</v>
      </c>
      <c r="L72" s="50">
        <f>H72*J72*K72</f>
        <v>70000</v>
      </c>
      <c r="M72" s="48"/>
      <c r="N72" s="50">
        <v>1077400</v>
      </c>
      <c r="O72" s="50"/>
      <c r="P72" s="51">
        <v>3.5</v>
      </c>
      <c r="Q72" s="48"/>
      <c r="R72" s="50">
        <v>3769053.34</v>
      </c>
      <c r="S72" s="25"/>
      <c r="T72" s="5">
        <v>29.7</v>
      </c>
      <c r="U72" s="5"/>
      <c r="V72" s="5"/>
      <c r="W72" s="5">
        <v>1990.48</v>
      </c>
      <c r="X72" s="25"/>
      <c r="Y72" s="5">
        <v>59117.4</v>
      </c>
      <c r="Z72" s="25"/>
      <c r="AA72" s="5">
        <v>1091992</v>
      </c>
      <c r="AB72" s="5"/>
      <c r="AC72" s="5"/>
      <c r="AD72" s="5">
        <v>6.38</v>
      </c>
      <c r="AE72" s="25"/>
      <c r="AF72" s="5">
        <f>AA72*AD72</f>
        <v>6966908.96</v>
      </c>
      <c r="AG72" s="25"/>
      <c r="AH72" s="5"/>
      <c r="AI72" s="5"/>
      <c r="AJ72" s="5"/>
      <c r="AK72" s="25"/>
      <c r="AL72" s="5"/>
      <c r="AM72" s="2"/>
      <c r="AN72" s="5">
        <f>AM72</f>
        <v>0</v>
      </c>
      <c r="AO72" s="25"/>
      <c r="AP72" s="5"/>
      <c r="AQ72" s="5"/>
      <c r="AR72" s="5"/>
      <c r="AS72" s="25"/>
      <c r="AT72" s="5">
        <f>AP72*AR72*AS72</f>
        <v>0</v>
      </c>
      <c r="AU72" s="25"/>
      <c r="AV72" s="5">
        <v>764.96</v>
      </c>
      <c r="AW72" s="5"/>
      <c r="AX72" s="5">
        <v>8.66</v>
      </c>
      <c r="AY72" s="25">
        <v>12</v>
      </c>
      <c r="AZ72" s="5">
        <f>AV72*AX72*AY72</f>
        <v>79494.643200000006</v>
      </c>
      <c r="BA72" s="25"/>
      <c r="BB72" s="5"/>
      <c r="BC72" s="5">
        <v>12000</v>
      </c>
      <c r="BD72" s="5"/>
      <c r="BE72" s="27"/>
      <c r="BF72" s="5">
        <f>BC72</f>
        <v>12000</v>
      </c>
      <c r="BG72" s="5">
        <f>G72+L72+R72+Y72+AF72+AL72+AN72+AT72+AZ72+BF72</f>
        <v>11075574.3432</v>
      </c>
      <c r="BH72" s="31">
        <v>1.018</v>
      </c>
      <c r="BI72" s="5">
        <f>ROUND(BG72*BH72,0)-1</f>
        <v>11274934</v>
      </c>
      <c r="BJ72" s="12">
        <f>ROUND(BI72*5/100,0)</f>
        <v>563747</v>
      </c>
      <c r="BK72" s="5">
        <f>BI72-BJ72</f>
        <v>10711187</v>
      </c>
      <c r="BL72" s="5">
        <f t="shared" ref="BL72:BN73" si="296">BI72</f>
        <v>11274934</v>
      </c>
      <c r="BM72" s="5">
        <f t="shared" si="296"/>
        <v>563747</v>
      </c>
      <c r="BN72" s="12">
        <f t="shared" si="296"/>
        <v>10711187</v>
      </c>
      <c r="BO72" s="5">
        <f t="shared" ref="BO72:BQ73" si="297">BI72</f>
        <v>11274934</v>
      </c>
      <c r="BP72" s="5">
        <f t="shared" si="297"/>
        <v>563747</v>
      </c>
      <c r="BQ72" s="5">
        <f t="shared" si="297"/>
        <v>10711187</v>
      </c>
      <c r="BR72" s="33">
        <f>ROUND(BK72*$BS$95,0)</f>
        <v>10711187</v>
      </c>
      <c r="BS72" s="33">
        <f>ROUND(BN72*$BS$96,0)</f>
        <v>10711187</v>
      </c>
      <c r="BT72" s="5">
        <f>BS72</f>
        <v>10711187</v>
      </c>
    </row>
    <row r="73" spans="1:72">
      <c r="A73" s="9"/>
      <c r="B73" s="47" t="s">
        <v>40</v>
      </c>
      <c r="C73" s="48"/>
      <c r="D73" s="48"/>
      <c r="E73" s="49"/>
      <c r="F73" s="50"/>
      <c r="G73" s="50">
        <f>D73*E73*F73</f>
        <v>0</v>
      </c>
      <c r="H73" s="48"/>
      <c r="I73" s="48"/>
      <c r="J73" s="50"/>
      <c r="K73" s="50"/>
      <c r="L73" s="50">
        <f>ROUND(I73*J73*K73,0)</f>
        <v>0</v>
      </c>
      <c r="M73" s="48">
        <v>4</v>
      </c>
      <c r="N73" s="50"/>
      <c r="O73" s="50">
        <v>108</v>
      </c>
      <c r="P73" s="47">
        <v>3.47</v>
      </c>
      <c r="Q73" s="48">
        <v>12</v>
      </c>
      <c r="R73" s="50">
        <v>17988.48</v>
      </c>
      <c r="S73" s="25"/>
      <c r="T73" s="5"/>
      <c r="U73" s="5"/>
      <c r="V73" s="5"/>
      <c r="W73" s="5"/>
      <c r="X73" s="25"/>
      <c r="Y73" s="5">
        <f>S73*U73*V73*W73*X73</f>
        <v>0</v>
      </c>
      <c r="Z73" s="25">
        <v>4</v>
      </c>
      <c r="AA73" s="5"/>
      <c r="AB73" s="5">
        <v>18</v>
      </c>
      <c r="AC73" s="5">
        <v>13.03</v>
      </c>
      <c r="AD73" s="5">
        <v>6.38</v>
      </c>
      <c r="AE73" s="25">
        <v>7</v>
      </c>
      <c r="AF73" s="5">
        <f>Z73*AB73*AC73*AD73*AE73</f>
        <v>41898.225599999998</v>
      </c>
      <c r="AG73" s="25"/>
      <c r="AH73" s="5"/>
      <c r="AI73" s="5"/>
      <c r="AJ73" s="5"/>
      <c r="AK73" s="25"/>
      <c r="AL73" s="5">
        <f>AG73*AH73*AI73*AJ73*AK73</f>
        <v>0</v>
      </c>
      <c r="AM73" s="2"/>
      <c r="AN73" s="5">
        <f>AM73</f>
        <v>0</v>
      </c>
      <c r="AO73" s="25"/>
      <c r="AP73" s="5"/>
      <c r="AQ73" s="5"/>
      <c r="AR73" s="5"/>
      <c r="AS73" s="25"/>
      <c r="AT73" s="5">
        <f>AO73*AQ73*AR73*AS73</f>
        <v>0</v>
      </c>
      <c r="AU73" s="25"/>
      <c r="AV73" s="5"/>
      <c r="AW73" s="5"/>
      <c r="AX73" s="5"/>
      <c r="AY73" s="25"/>
      <c r="AZ73" s="5">
        <f>AU73*AW73*AX73*AY73</f>
        <v>0</v>
      </c>
      <c r="BA73" s="25"/>
      <c r="BB73" s="5"/>
      <c r="BC73" s="5"/>
      <c r="BD73" s="5"/>
      <c r="BE73" s="27"/>
      <c r="BF73" s="5">
        <f>BA73*BB73*BD73*BE73</f>
        <v>0</v>
      </c>
      <c r="BG73" s="5">
        <f>G73+L73+R73+Y73+AF73+AL73+AN73+AT73+AZ73+BF73</f>
        <v>59886.705600000001</v>
      </c>
      <c r="BH73" s="31">
        <v>1.018</v>
      </c>
      <c r="BI73" s="5">
        <f>ROUND(BG73*BH73,0)</f>
        <v>60965</v>
      </c>
      <c r="BJ73" s="12">
        <f>ROUND(BI73*5/100,0)</f>
        <v>3048</v>
      </c>
      <c r="BK73" s="5">
        <f>BI73-BJ73</f>
        <v>57917</v>
      </c>
      <c r="BL73" s="5">
        <f t="shared" si="296"/>
        <v>60965</v>
      </c>
      <c r="BM73" s="5">
        <f t="shared" si="296"/>
        <v>3048</v>
      </c>
      <c r="BN73" s="12">
        <f t="shared" si="296"/>
        <v>57917</v>
      </c>
      <c r="BO73" s="5">
        <f t="shared" si="297"/>
        <v>60965</v>
      </c>
      <c r="BP73" s="5">
        <f t="shared" si="297"/>
        <v>3048</v>
      </c>
      <c r="BQ73" s="5">
        <f t="shared" si="297"/>
        <v>57917</v>
      </c>
      <c r="BR73" s="33">
        <f>ROUND(BK73*$BS$95,0)</f>
        <v>57917</v>
      </c>
      <c r="BS73" s="33">
        <f>ROUND(BN73*$BS$96,0)</f>
        <v>57917</v>
      </c>
      <c r="BT73" s="5">
        <f>BS73</f>
        <v>57917</v>
      </c>
    </row>
    <row r="74" spans="1:72">
      <c r="A74" s="7">
        <v>23</v>
      </c>
      <c r="B74" s="52" t="s">
        <v>25</v>
      </c>
      <c r="C74" s="24">
        <f>C75+C76</f>
        <v>5</v>
      </c>
      <c r="D74" s="24">
        <f>D75+D76</f>
        <v>0</v>
      </c>
      <c r="E74" s="37" t="s">
        <v>49</v>
      </c>
      <c r="F74" s="37" t="s">
        <v>49</v>
      </c>
      <c r="G74" s="4">
        <f t="shared" ref="G74:L74" si="298">G75+G76</f>
        <v>62600</v>
      </c>
      <c r="H74" s="24">
        <f t="shared" si="298"/>
        <v>0</v>
      </c>
      <c r="I74" s="24">
        <f t="shared" si="298"/>
        <v>0</v>
      </c>
      <c r="J74" s="37" t="s">
        <v>49</v>
      </c>
      <c r="K74" s="37" t="s">
        <v>49</v>
      </c>
      <c r="L74" s="4">
        <f t="shared" si="298"/>
        <v>0</v>
      </c>
      <c r="M74" s="24">
        <f t="shared" ref="M74" si="299">M75+M76</f>
        <v>41</v>
      </c>
      <c r="N74" s="4">
        <f t="shared" ref="N74" si="300">N75+N76</f>
        <v>1560652</v>
      </c>
      <c r="O74" s="37" t="s">
        <v>49</v>
      </c>
      <c r="P74" s="37" t="s">
        <v>49</v>
      </c>
      <c r="Q74" s="37" t="s">
        <v>49</v>
      </c>
      <c r="R74" s="4">
        <f t="shared" ref="R74" si="301">R75+R76</f>
        <v>4809683.1399999997</v>
      </c>
      <c r="S74" s="24">
        <f>S75+S76</f>
        <v>0</v>
      </c>
      <c r="T74" s="4">
        <f t="shared" ref="T74:Y74" si="302">T75+T76</f>
        <v>7.6</v>
      </c>
      <c r="U74" s="37" t="s">
        <v>49</v>
      </c>
      <c r="V74" s="37" t="s">
        <v>49</v>
      </c>
      <c r="W74" s="37" t="s">
        <v>49</v>
      </c>
      <c r="X74" s="37" t="s">
        <v>49</v>
      </c>
      <c r="Y74" s="4">
        <f t="shared" si="302"/>
        <v>22313.599999999999</v>
      </c>
      <c r="Z74" s="24">
        <f t="shared" ref="Z74" si="303">Z75+Z76</f>
        <v>41</v>
      </c>
      <c r="AA74" s="4">
        <f t="shared" ref="AA74" si="304">AA75+AA76</f>
        <v>1395217</v>
      </c>
      <c r="AB74" s="37" t="s">
        <v>49</v>
      </c>
      <c r="AC74" s="37" t="s">
        <v>49</v>
      </c>
      <c r="AD74" s="37" t="s">
        <v>49</v>
      </c>
      <c r="AE74" s="37" t="s">
        <v>49</v>
      </c>
      <c r="AF74" s="4">
        <f t="shared" ref="AF74" si="305">AF75+AF76</f>
        <v>9421139.129999999</v>
      </c>
      <c r="AG74" s="24">
        <f t="shared" ref="AG74" si="306">AG75+AG76</f>
        <v>0</v>
      </c>
      <c r="AH74" s="37" t="s">
        <v>49</v>
      </c>
      <c r="AI74" s="37" t="s">
        <v>49</v>
      </c>
      <c r="AJ74" s="37" t="s">
        <v>49</v>
      </c>
      <c r="AK74" s="37" t="s">
        <v>49</v>
      </c>
      <c r="AL74" s="4">
        <f t="shared" ref="AL74" si="307">AL75+AL76</f>
        <v>0</v>
      </c>
      <c r="AM74" s="4">
        <f t="shared" ref="AM74:BT74" si="308">AM75+AM76</f>
        <v>0</v>
      </c>
      <c r="AN74" s="4">
        <f t="shared" si="308"/>
        <v>0</v>
      </c>
      <c r="AO74" s="24">
        <f t="shared" si="308"/>
        <v>0</v>
      </c>
      <c r="AP74" s="4">
        <f t="shared" si="308"/>
        <v>0</v>
      </c>
      <c r="AQ74" s="37" t="s">
        <v>33</v>
      </c>
      <c r="AR74" s="37" t="s">
        <v>33</v>
      </c>
      <c r="AS74" s="24">
        <v>0</v>
      </c>
      <c r="AT74" s="4">
        <f t="shared" si="308"/>
        <v>0</v>
      </c>
      <c r="AU74" s="24">
        <f t="shared" si="308"/>
        <v>0</v>
      </c>
      <c r="AV74" s="4">
        <f t="shared" si="308"/>
        <v>1241.48</v>
      </c>
      <c r="AW74" s="37" t="s">
        <v>33</v>
      </c>
      <c r="AX74" s="37" t="s">
        <v>33</v>
      </c>
      <c r="AY74" s="24">
        <f t="shared" si="308"/>
        <v>12</v>
      </c>
      <c r="AZ74" s="4">
        <f t="shared" si="308"/>
        <v>129014.60159999999</v>
      </c>
      <c r="BA74" s="24">
        <f t="shared" si="308"/>
        <v>0</v>
      </c>
      <c r="BB74" s="37" t="s">
        <v>33</v>
      </c>
      <c r="BC74" s="4">
        <f t="shared" si="308"/>
        <v>0</v>
      </c>
      <c r="BD74" s="37" t="s">
        <v>33</v>
      </c>
      <c r="BE74" s="37" t="s">
        <v>33</v>
      </c>
      <c r="BF74" s="4">
        <f t="shared" si="308"/>
        <v>0</v>
      </c>
      <c r="BG74" s="4">
        <f t="shared" si="308"/>
        <v>14444750.4716</v>
      </c>
      <c r="BH74" s="30">
        <v>1.018</v>
      </c>
      <c r="BI74" s="4">
        <f t="shared" si="308"/>
        <v>14704756</v>
      </c>
      <c r="BJ74" s="4">
        <f t="shared" si="308"/>
        <v>735238</v>
      </c>
      <c r="BK74" s="4">
        <f t="shared" si="308"/>
        <v>13969518</v>
      </c>
      <c r="BL74" s="4">
        <f t="shared" si="308"/>
        <v>14704756</v>
      </c>
      <c r="BM74" s="4">
        <f t="shared" si="308"/>
        <v>735238</v>
      </c>
      <c r="BN74" s="4">
        <f t="shared" si="308"/>
        <v>13969518</v>
      </c>
      <c r="BO74" s="4">
        <f t="shared" si="308"/>
        <v>14704756</v>
      </c>
      <c r="BP74" s="4">
        <f t="shared" si="308"/>
        <v>735238</v>
      </c>
      <c r="BQ74" s="4">
        <f t="shared" si="308"/>
        <v>13969518</v>
      </c>
      <c r="BR74" s="4">
        <f t="shared" si="308"/>
        <v>13969518</v>
      </c>
      <c r="BS74" s="4">
        <f t="shared" si="308"/>
        <v>13969518</v>
      </c>
      <c r="BT74" s="4">
        <f t="shared" si="308"/>
        <v>13969518</v>
      </c>
    </row>
    <row r="75" spans="1:72">
      <c r="A75" s="9"/>
      <c r="B75" s="47" t="s">
        <v>3</v>
      </c>
      <c r="C75" s="48">
        <v>5</v>
      </c>
      <c r="D75" s="48"/>
      <c r="E75" s="49">
        <v>2</v>
      </c>
      <c r="F75" s="50">
        <v>6260</v>
      </c>
      <c r="G75" s="50">
        <f>C75*E75*F75</f>
        <v>62600</v>
      </c>
      <c r="H75" s="48"/>
      <c r="I75" s="48"/>
      <c r="J75" s="50"/>
      <c r="K75" s="50"/>
      <c r="L75" s="50">
        <f>H75*J75*K75</f>
        <v>0</v>
      </c>
      <c r="M75" s="48"/>
      <c r="N75" s="50">
        <v>1560652</v>
      </c>
      <c r="O75" s="50"/>
      <c r="P75" s="51">
        <v>3</v>
      </c>
      <c r="Q75" s="48"/>
      <c r="R75" s="50">
        <v>4681956</v>
      </c>
      <c r="S75" s="25"/>
      <c r="T75" s="5">
        <v>7.6</v>
      </c>
      <c r="U75" s="5"/>
      <c r="V75" s="5"/>
      <c r="W75" s="5">
        <v>2936</v>
      </c>
      <c r="X75" s="25"/>
      <c r="Y75" s="5">
        <f>T75*W75</f>
        <v>22313.599999999999</v>
      </c>
      <c r="Z75" s="25"/>
      <c r="AA75" s="5">
        <v>1395217</v>
      </c>
      <c r="AB75" s="5"/>
      <c r="AC75" s="5"/>
      <c r="AD75" s="5">
        <v>6.38</v>
      </c>
      <c r="AE75" s="25"/>
      <c r="AF75" s="5">
        <f>AA75*AD75</f>
        <v>8901484.459999999</v>
      </c>
      <c r="AG75" s="25"/>
      <c r="AH75" s="5"/>
      <c r="AI75" s="5"/>
      <c r="AJ75" s="5"/>
      <c r="AK75" s="25"/>
      <c r="AL75" s="5"/>
      <c r="AM75" s="2"/>
      <c r="AN75" s="5">
        <f>AM75</f>
        <v>0</v>
      </c>
      <c r="AO75" s="25"/>
      <c r="AP75" s="5"/>
      <c r="AQ75" s="5"/>
      <c r="AR75" s="5"/>
      <c r="AS75" s="25"/>
      <c r="AT75" s="5">
        <f>AP75*AR75*AS75</f>
        <v>0</v>
      </c>
      <c r="AU75" s="25"/>
      <c r="AV75" s="5">
        <v>1241.48</v>
      </c>
      <c r="AW75" s="5"/>
      <c r="AX75" s="5">
        <v>8.66</v>
      </c>
      <c r="AY75" s="25">
        <v>12</v>
      </c>
      <c r="AZ75" s="5">
        <f>AV75*AX75*AY75</f>
        <v>129014.60159999999</v>
      </c>
      <c r="BA75" s="25"/>
      <c r="BB75" s="5"/>
      <c r="BC75" s="5"/>
      <c r="BD75" s="5"/>
      <c r="BE75" s="27"/>
      <c r="BF75" s="5">
        <f>BC75</f>
        <v>0</v>
      </c>
      <c r="BG75" s="5">
        <f>G75+L75+R75+Y75+AF75+AL75+AN75+AT75+AZ75+BF75</f>
        <v>13797368.661599999</v>
      </c>
      <c r="BH75" s="31">
        <v>1.018</v>
      </c>
      <c r="BI75" s="5">
        <f>ROUND(BG75*BH75,0)</f>
        <v>14045721</v>
      </c>
      <c r="BJ75" s="12">
        <f>ROUND(BI75*5/100,0)</f>
        <v>702286</v>
      </c>
      <c r="BK75" s="5">
        <f>BI75-BJ75</f>
        <v>13343435</v>
      </c>
      <c r="BL75" s="5">
        <f t="shared" ref="BL75:BN76" si="309">BI75</f>
        <v>14045721</v>
      </c>
      <c r="BM75" s="5">
        <f t="shared" si="309"/>
        <v>702286</v>
      </c>
      <c r="BN75" s="12">
        <f t="shared" si="309"/>
        <v>13343435</v>
      </c>
      <c r="BO75" s="5">
        <f t="shared" ref="BO75:BQ76" si="310">BI75</f>
        <v>14045721</v>
      </c>
      <c r="BP75" s="5">
        <f t="shared" si="310"/>
        <v>702286</v>
      </c>
      <c r="BQ75" s="5">
        <f t="shared" si="310"/>
        <v>13343435</v>
      </c>
      <c r="BR75" s="33">
        <f>ROUND(BK75*$BS$95,0)</f>
        <v>13343435</v>
      </c>
      <c r="BS75" s="33">
        <f>ROUND(BN75*$BS$96,0)</f>
        <v>13343435</v>
      </c>
      <c r="BT75" s="5">
        <f>BS75</f>
        <v>13343435</v>
      </c>
    </row>
    <row r="76" spans="1:72">
      <c r="A76" s="9"/>
      <c r="B76" s="47" t="s">
        <v>40</v>
      </c>
      <c r="C76" s="48"/>
      <c r="D76" s="48"/>
      <c r="E76" s="49"/>
      <c r="F76" s="50"/>
      <c r="G76" s="50">
        <f>D76*E76*F76</f>
        <v>0</v>
      </c>
      <c r="H76" s="48"/>
      <c r="I76" s="48"/>
      <c r="J76" s="50"/>
      <c r="K76" s="50"/>
      <c r="L76" s="50">
        <f>ROUND(I76*J76*K76,0)</f>
        <v>0</v>
      </c>
      <c r="M76" s="48">
        <v>41</v>
      </c>
      <c r="N76" s="50"/>
      <c r="O76" s="50">
        <v>86.5</v>
      </c>
      <c r="P76" s="51">
        <v>3</v>
      </c>
      <c r="Q76" s="48">
        <v>12</v>
      </c>
      <c r="R76" s="50">
        <v>127727.14</v>
      </c>
      <c r="S76" s="25"/>
      <c r="T76" s="5"/>
      <c r="U76" s="5"/>
      <c r="V76" s="5"/>
      <c r="W76" s="5"/>
      <c r="X76" s="25"/>
      <c r="Y76" s="5">
        <f>S76*U76*V76*W76*X76</f>
        <v>0</v>
      </c>
      <c r="Z76" s="25">
        <v>41</v>
      </c>
      <c r="AA76" s="5"/>
      <c r="AB76" s="5">
        <v>21.78</v>
      </c>
      <c r="AC76" s="5">
        <v>13.03</v>
      </c>
      <c r="AD76" s="5">
        <v>6.38</v>
      </c>
      <c r="AE76" s="25">
        <v>7</v>
      </c>
      <c r="AF76" s="5">
        <v>519654.67</v>
      </c>
      <c r="AG76" s="25"/>
      <c r="AH76" s="5"/>
      <c r="AI76" s="5"/>
      <c r="AJ76" s="5"/>
      <c r="AK76" s="25"/>
      <c r="AL76" s="5">
        <f>AG76*AH76*AI76*AJ76*AK76</f>
        <v>0</v>
      </c>
      <c r="AM76" s="2"/>
      <c r="AN76" s="5">
        <f>AM76</f>
        <v>0</v>
      </c>
      <c r="AO76" s="25"/>
      <c r="AP76" s="5"/>
      <c r="AQ76" s="5"/>
      <c r="AR76" s="5"/>
      <c r="AS76" s="25"/>
      <c r="AT76" s="5">
        <f>AO76*AQ76*AR76*AS76</f>
        <v>0</v>
      </c>
      <c r="AU76" s="25"/>
      <c r="AV76" s="5"/>
      <c r="AW76" s="5"/>
      <c r="AX76" s="5"/>
      <c r="AY76" s="25"/>
      <c r="AZ76" s="5">
        <f>AU76*AW76*AX76*AY76</f>
        <v>0</v>
      </c>
      <c r="BA76" s="25"/>
      <c r="BB76" s="5"/>
      <c r="BC76" s="5"/>
      <c r="BD76" s="5"/>
      <c r="BE76" s="27"/>
      <c r="BF76" s="5">
        <f>BA76*BB76*BD76*BE76</f>
        <v>0</v>
      </c>
      <c r="BG76" s="5">
        <f>G76+L76+R76+Y76+AF76+AL76+AN76+AT76+AZ76+BF76</f>
        <v>647381.80999999994</v>
      </c>
      <c r="BH76" s="31">
        <v>1.018</v>
      </c>
      <c r="BI76" s="5">
        <f>ROUND(BG76*BH76,0)</f>
        <v>659035</v>
      </c>
      <c r="BJ76" s="12">
        <f>ROUND(BI76*5/100,0)</f>
        <v>32952</v>
      </c>
      <c r="BK76" s="5">
        <f>BI76-BJ76</f>
        <v>626083</v>
      </c>
      <c r="BL76" s="5">
        <f t="shared" si="309"/>
        <v>659035</v>
      </c>
      <c r="BM76" s="5">
        <f t="shared" si="309"/>
        <v>32952</v>
      </c>
      <c r="BN76" s="12">
        <f t="shared" si="309"/>
        <v>626083</v>
      </c>
      <c r="BO76" s="5">
        <f t="shared" si="310"/>
        <v>659035</v>
      </c>
      <c r="BP76" s="5">
        <f t="shared" si="310"/>
        <v>32952</v>
      </c>
      <c r="BQ76" s="5">
        <f t="shared" si="310"/>
        <v>626083</v>
      </c>
      <c r="BR76" s="33">
        <f>ROUND(BK76*$BS$95,0)</f>
        <v>626083</v>
      </c>
      <c r="BS76" s="33">
        <f>ROUND(BN76*$BS$96,0)</f>
        <v>626083</v>
      </c>
      <c r="BT76" s="5">
        <f>BS76</f>
        <v>626083</v>
      </c>
    </row>
    <row r="77" spans="1:72">
      <c r="A77" s="7">
        <v>24</v>
      </c>
      <c r="B77" s="52" t="s">
        <v>26</v>
      </c>
      <c r="C77" s="24">
        <f>C78+C79</f>
        <v>3</v>
      </c>
      <c r="D77" s="24">
        <f>D78+D79</f>
        <v>0</v>
      </c>
      <c r="E77" s="37" t="s">
        <v>49</v>
      </c>
      <c r="F77" s="37" t="s">
        <v>49</v>
      </c>
      <c r="G77" s="4">
        <f t="shared" ref="G77:I77" si="311">G78+G79</f>
        <v>37800</v>
      </c>
      <c r="H77" s="24">
        <f t="shared" si="311"/>
        <v>0</v>
      </c>
      <c r="I77" s="24">
        <f t="shared" si="311"/>
        <v>0</v>
      </c>
      <c r="J77" s="37" t="s">
        <v>49</v>
      </c>
      <c r="K77" s="37" t="s">
        <v>49</v>
      </c>
      <c r="L77" s="4">
        <f t="shared" ref="L77" si="312">L78+L79</f>
        <v>0</v>
      </c>
      <c r="M77" s="24">
        <f t="shared" ref="M77" si="313">M78+M79</f>
        <v>15</v>
      </c>
      <c r="N77" s="4">
        <f t="shared" ref="N77" si="314">N78+N79</f>
        <v>951379</v>
      </c>
      <c r="O77" s="37" t="s">
        <v>49</v>
      </c>
      <c r="P77" s="37" t="s">
        <v>49</v>
      </c>
      <c r="Q77" s="37" t="s">
        <v>49</v>
      </c>
      <c r="R77" s="4">
        <f t="shared" ref="R77" si="315">R78+R79</f>
        <v>3243372.6399999997</v>
      </c>
      <c r="S77" s="24">
        <f>S78+S79</f>
        <v>0</v>
      </c>
      <c r="T77" s="4">
        <f t="shared" ref="T77:Y77" si="316">T78+T79</f>
        <v>0</v>
      </c>
      <c r="U77" s="37" t="s">
        <v>49</v>
      </c>
      <c r="V77" s="37" t="s">
        <v>49</v>
      </c>
      <c r="W77" s="37" t="s">
        <v>49</v>
      </c>
      <c r="X77" s="37" t="s">
        <v>49</v>
      </c>
      <c r="Y77" s="4">
        <f t="shared" si="316"/>
        <v>0</v>
      </c>
      <c r="Z77" s="24">
        <f t="shared" ref="Z77" si="317">Z78+Z79</f>
        <v>15</v>
      </c>
      <c r="AA77" s="4">
        <f t="shared" ref="AA77" si="318">AA78+AA79</f>
        <v>996701</v>
      </c>
      <c r="AB77" s="37" t="s">
        <v>49</v>
      </c>
      <c r="AC77" s="37" t="s">
        <v>49</v>
      </c>
      <c r="AD77" s="37" t="s">
        <v>49</v>
      </c>
      <c r="AE77" s="37" t="s">
        <v>49</v>
      </c>
      <c r="AF77" s="4">
        <f t="shared" ref="AF77" si="319">AF78+AF79</f>
        <v>6493625.2479999997</v>
      </c>
      <c r="AG77" s="24">
        <f t="shared" ref="AG77" si="320">AG78+AG79</f>
        <v>0</v>
      </c>
      <c r="AH77" s="37" t="s">
        <v>49</v>
      </c>
      <c r="AI77" s="37" t="s">
        <v>49</v>
      </c>
      <c r="AJ77" s="37" t="s">
        <v>49</v>
      </c>
      <c r="AK77" s="37" t="s">
        <v>49</v>
      </c>
      <c r="AL77" s="4">
        <f t="shared" ref="AL77" si="321">AL78+AL79</f>
        <v>0</v>
      </c>
      <c r="AM77" s="4">
        <f t="shared" ref="AM77:BT77" si="322">AM78+AM79</f>
        <v>0</v>
      </c>
      <c r="AN77" s="4">
        <f t="shared" si="322"/>
        <v>0</v>
      </c>
      <c r="AO77" s="24">
        <f t="shared" si="322"/>
        <v>0</v>
      </c>
      <c r="AP77" s="4">
        <f t="shared" si="322"/>
        <v>0</v>
      </c>
      <c r="AQ77" s="37" t="s">
        <v>33</v>
      </c>
      <c r="AR77" s="37" t="s">
        <v>33</v>
      </c>
      <c r="AS77" s="24">
        <v>0</v>
      </c>
      <c r="AT77" s="4">
        <f t="shared" si="322"/>
        <v>0</v>
      </c>
      <c r="AU77" s="24">
        <f t="shared" si="322"/>
        <v>1</v>
      </c>
      <c r="AV77" s="4">
        <f t="shared" si="322"/>
        <v>1430.17</v>
      </c>
      <c r="AW77" s="37" t="s">
        <v>33</v>
      </c>
      <c r="AX77" s="37" t="s">
        <v>33</v>
      </c>
      <c r="AY77" s="4">
        <v>11.5</v>
      </c>
      <c r="AZ77" s="4">
        <f t="shared" si="322"/>
        <v>153005.22640000001</v>
      </c>
      <c r="BA77" s="24">
        <f t="shared" si="322"/>
        <v>0</v>
      </c>
      <c r="BB77" s="37" t="s">
        <v>33</v>
      </c>
      <c r="BC77" s="4">
        <f t="shared" si="322"/>
        <v>102000</v>
      </c>
      <c r="BD77" s="37" t="s">
        <v>33</v>
      </c>
      <c r="BE77" s="37" t="s">
        <v>33</v>
      </c>
      <c r="BF77" s="4">
        <f t="shared" si="322"/>
        <v>102000</v>
      </c>
      <c r="BG77" s="4">
        <f t="shared" si="322"/>
        <v>10029803.114399999</v>
      </c>
      <c r="BH77" s="30">
        <v>1.018</v>
      </c>
      <c r="BI77" s="4">
        <f t="shared" si="322"/>
        <v>10210340</v>
      </c>
      <c r="BJ77" s="4">
        <f t="shared" si="322"/>
        <v>510517</v>
      </c>
      <c r="BK77" s="4">
        <f t="shared" si="322"/>
        <v>9699823</v>
      </c>
      <c r="BL77" s="4">
        <f t="shared" si="322"/>
        <v>10210340</v>
      </c>
      <c r="BM77" s="4">
        <f t="shared" si="322"/>
        <v>510517</v>
      </c>
      <c r="BN77" s="4">
        <f t="shared" si="322"/>
        <v>9699823</v>
      </c>
      <c r="BO77" s="4">
        <f t="shared" si="322"/>
        <v>10210340</v>
      </c>
      <c r="BP77" s="4">
        <f t="shared" si="322"/>
        <v>510517</v>
      </c>
      <c r="BQ77" s="4">
        <f t="shared" si="322"/>
        <v>9699823</v>
      </c>
      <c r="BR77" s="4">
        <f t="shared" si="322"/>
        <v>9699823</v>
      </c>
      <c r="BS77" s="4">
        <f t="shared" si="322"/>
        <v>9699823</v>
      </c>
      <c r="BT77" s="4">
        <f t="shared" si="322"/>
        <v>9699823</v>
      </c>
    </row>
    <row r="78" spans="1:72">
      <c r="A78" s="9"/>
      <c r="B78" s="47" t="s">
        <v>3</v>
      </c>
      <c r="C78" s="48">
        <v>3</v>
      </c>
      <c r="D78" s="48"/>
      <c r="E78" s="49">
        <v>2</v>
      </c>
      <c r="F78" s="50">
        <v>6300</v>
      </c>
      <c r="G78" s="50">
        <f>C78*E78*F78</f>
        <v>37800</v>
      </c>
      <c r="H78" s="48"/>
      <c r="I78" s="48"/>
      <c r="J78" s="50"/>
      <c r="K78" s="50"/>
      <c r="L78" s="50">
        <f>H78*J78*K78</f>
        <v>0</v>
      </c>
      <c r="M78" s="48"/>
      <c r="N78" s="50">
        <v>951379</v>
      </c>
      <c r="O78" s="50"/>
      <c r="P78" s="47">
        <v>3.37</v>
      </c>
      <c r="Q78" s="48"/>
      <c r="R78" s="50">
        <v>3208090.61</v>
      </c>
      <c r="S78" s="25"/>
      <c r="T78" s="5"/>
      <c r="U78" s="5"/>
      <c r="V78" s="5"/>
      <c r="W78" s="5"/>
      <c r="X78" s="25"/>
      <c r="Y78" s="5">
        <f>T78*W78</f>
        <v>0</v>
      </c>
      <c r="Z78" s="25"/>
      <c r="AA78" s="5">
        <v>996701</v>
      </c>
      <c r="AB78" s="5"/>
      <c r="AC78" s="5"/>
      <c r="AD78" s="5">
        <v>6.38</v>
      </c>
      <c r="AE78" s="25"/>
      <c r="AF78" s="5">
        <f>AA78*AD78</f>
        <v>6358952.3799999999</v>
      </c>
      <c r="AG78" s="25"/>
      <c r="AH78" s="5"/>
      <c r="AI78" s="5"/>
      <c r="AJ78" s="5"/>
      <c r="AK78" s="25"/>
      <c r="AL78" s="5"/>
      <c r="AM78" s="2"/>
      <c r="AN78" s="5">
        <f>AM78</f>
        <v>0</v>
      </c>
      <c r="AO78" s="25"/>
      <c r="AP78" s="5"/>
      <c r="AQ78" s="5"/>
      <c r="AR78" s="5"/>
      <c r="AS78" s="25"/>
      <c r="AT78" s="5">
        <f>AP78*AR78*AS78</f>
        <v>0</v>
      </c>
      <c r="AU78" s="25"/>
      <c r="AV78" s="5">
        <v>1430.17</v>
      </c>
      <c r="AW78" s="5"/>
      <c r="AX78" s="5">
        <v>8.66</v>
      </c>
      <c r="AY78" s="25">
        <v>12</v>
      </c>
      <c r="AZ78" s="5">
        <f>AV78*AX78*AY78</f>
        <v>148623.26640000002</v>
      </c>
      <c r="BA78" s="25"/>
      <c r="BB78" s="5"/>
      <c r="BC78" s="5">
        <v>102000</v>
      </c>
      <c r="BD78" s="5"/>
      <c r="BE78" s="27"/>
      <c r="BF78" s="5">
        <f>BC78</f>
        <v>102000</v>
      </c>
      <c r="BG78" s="5">
        <f>G78+L78+R78+Y78+AF78+AL78+AN78+AT78+AZ78+BF78</f>
        <v>9855466.2564000003</v>
      </c>
      <c r="BH78" s="31">
        <v>1.018</v>
      </c>
      <c r="BI78" s="5">
        <f>ROUND(BG78*BH78,0)</f>
        <v>10032865</v>
      </c>
      <c r="BJ78" s="12">
        <f>ROUND(BI78*5/100,0)</f>
        <v>501643</v>
      </c>
      <c r="BK78" s="5">
        <f>BI78-BJ78</f>
        <v>9531222</v>
      </c>
      <c r="BL78" s="5">
        <f t="shared" ref="BL78:BN79" si="323">BI78</f>
        <v>10032865</v>
      </c>
      <c r="BM78" s="5">
        <f t="shared" si="323"/>
        <v>501643</v>
      </c>
      <c r="BN78" s="12">
        <f t="shared" si="323"/>
        <v>9531222</v>
      </c>
      <c r="BO78" s="5">
        <f t="shared" ref="BO78:BQ79" si="324">BI78</f>
        <v>10032865</v>
      </c>
      <c r="BP78" s="5">
        <f t="shared" si="324"/>
        <v>501643</v>
      </c>
      <c r="BQ78" s="5">
        <f t="shared" si="324"/>
        <v>9531222</v>
      </c>
      <c r="BR78" s="33">
        <f>ROUND(BK78*$BS$95,0)</f>
        <v>9531222</v>
      </c>
      <c r="BS78" s="33">
        <f>ROUND(BN78*$BS$96,0)</f>
        <v>9531222</v>
      </c>
      <c r="BT78" s="5">
        <f>BS78</f>
        <v>9531222</v>
      </c>
    </row>
    <row r="79" spans="1:72">
      <c r="A79" s="9"/>
      <c r="B79" s="47" t="s">
        <v>40</v>
      </c>
      <c r="C79" s="48"/>
      <c r="D79" s="48"/>
      <c r="E79" s="49"/>
      <c r="F79" s="50"/>
      <c r="G79" s="50">
        <f>D79*E79*F79</f>
        <v>0</v>
      </c>
      <c r="H79" s="48"/>
      <c r="I79" s="48"/>
      <c r="J79" s="50"/>
      <c r="K79" s="50"/>
      <c r="L79" s="50">
        <f>ROUND(I79*J79*K79,0)</f>
        <v>0</v>
      </c>
      <c r="M79" s="48">
        <v>15</v>
      </c>
      <c r="N79" s="50"/>
      <c r="O79" s="50">
        <v>65</v>
      </c>
      <c r="P79" s="47">
        <v>3.29</v>
      </c>
      <c r="Q79" s="48">
        <v>11</v>
      </c>
      <c r="R79" s="50">
        <v>35282.03</v>
      </c>
      <c r="S79" s="25"/>
      <c r="T79" s="5"/>
      <c r="U79" s="5"/>
      <c r="V79" s="5"/>
      <c r="W79" s="5"/>
      <c r="X79" s="25"/>
      <c r="Y79" s="5">
        <f>S79*U79*V79*W79*X79</f>
        <v>0</v>
      </c>
      <c r="Z79" s="25">
        <v>15</v>
      </c>
      <c r="AA79" s="5"/>
      <c r="AB79" s="5">
        <v>18</v>
      </c>
      <c r="AC79" s="5">
        <v>13.03</v>
      </c>
      <c r="AD79" s="5">
        <v>6.38</v>
      </c>
      <c r="AE79" s="25">
        <v>6</v>
      </c>
      <c r="AF79" s="5">
        <f>Z79*AB79*AC79*AD79*AE79</f>
        <v>134672.86799999999</v>
      </c>
      <c r="AG79" s="25"/>
      <c r="AH79" s="5"/>
      <c r="AI79" s="5"/>
      <c r="AJ79" s="5"/>
      <c r="AK79" s="25"/>
      <c r="AL79" s="5">
        <f>AG79*AH79*AI79*AJ79*AK79</f>
        <v>0</v>
      </c>
      <c r="AM79" s="2"/>
      <c r="AN79" s="5">
        <f>AM79</f>
        <v>0</v>
      </c>
      <c r="AO79" s="25"/>
      <c r="AP79" s="5"/>
      <c r="AQ79" s="5"/>
      <c r="AR79" s="5"/>
      <c r="AS79" s="25"/>
      <c r="AT79" s="5">
        <f>AO79*AQ79*AR79*AS79</f>
        <v>0</v>
      </c>
      <c r="AU79" s="25">
        <v>1</v>
      </c>
      <c r="AV79" s="5"/>
      <c r="AW79" s="5">
        <v>46</v>
      </c>
      <c r="AX79" s="5">
        <v>8.66</v>
      </c>
      <c r="AY79" s="25">
        <v>11</v>
      </c>
      <c r="AZ79" s="5">
        <f>AU79*AW79*AX79*AY79</f>
        <v>4381.96</v>
      </c>
      <c r="BA79" s="25"/>
      <c r="BB79" s="5"/>
      <c r="BC79" s="5"/>
      <c r="BD79" s="5"/>
      <c r="BE79" s="27"/>
      <c r="BF79" s="5">
        <f>BA79*BB79*BD79*BE79</f>
        <v>0</v>
      </c>
      <c r="BG79" s="5">
        <f>G79+L79+R79+Y79+AF79+AL79+AN79+AT79+AZ79+BF79</f>
        <v>174336.85799999998</v>
      </c>
      <c r="BH79" s="31">
        <v>1.018</v>
      </c>
      <c r="BI79" s="5">
        <f>ROUND(BG79*BH79,0)</f>
        <v>177475</v>
      </c>
      <c r="BJ79" s="12">
        <f>ROUND(BI79*5/100,0)</f>
        <v>8874</v>
      </c>
      <c r="BK79" s="5">
        <f>BI79-BJ79</f>
        <v>168601</v>
      </c>
      <c r="BL79" s="5">
        <f t="shared" si="323"/>
        <v>177475</v>
      </c>
      <c r="BM79" s="5">
        <f t="shared" si="323"/>
        <v>8874</v>
      </c>
      <c r="BN79" s="12">
        <f t="shared" si="323"/>
        <v>168601</v>
      </c>
      <c r="BO79" s="5">
        <f t="shared" si="324"/>
        <v>177475</v>
      </c>
      <c r="BP79" s="5">
        <f t="shared" si="324"/>
        <v>8874</v>
      </c>
      <c r="BQ79" s="5">
        <f t="shared" si="324"/>
        <v>168601</v>
      </c>
      <c r="BR79" s="33">
        <f>ROUND(BK79*$BS$95,0)</f>
        <v>168601</v>
      </c>
      <c r="BS79" s="33">
        <f>ROUND(BN79*$BS$96,0)</f>
        <v>168601</v>
      </c>
      <c r="BT79" s="5">
        <f>BS79</f>
        <v>168601</v>
      </c>
    </row>
    <row r="80" spans="1:72">
      <c r="A80" s="7">
        <v>25</v>
      </c>
      <c r="B80" s="52" t="s">
        <v>27</v>
      </c>
      <c r="C80" s="24">
        <f>C81+C82</f>
        <v>10</v>
      </c>
      <c r="D80" s="24">
        <f>D81+D82</f>
        <v>1</v>
      </c>
      <c r="E80" s="37" t="s">
        <v>49</v>
      </c>
      <c r="F80" s="37" t="s">
        <v>49</v>
      </c>
      <c r="G80" s="4">
        <f t="shared" ref="G80:L80" si="325">G81+G82</f>
        <v>165000</v>
      </c>
      <c r="H80" s="24">
        <f t="shared" si="325"/>
        <v>4</v>
      </c>
      <c r="I80" s="24">
        <f t="shared" si="325"/>
        <v>0</v>
      </c>
      <c r="J80" s="37" t="s">
        <v>49</v>
      </c>
      <c r="K80" s="37" t="s">
        <v>49</v>
      </c>
      <c r="L80" s="4">
        <f t="shared" si="325"/>
        <v>16800</v>
      </c>
      <c r="M80" s="24">
        <f t="shared" ref="M80" si="326">M81+M82</f>
        <v>9</v>
      </c>
      <c r="N80" s="4">
        <f t="shared" ref="N80" si="327">N81+N82</f>
        <v>825224</v>
      </c>
      <c r="O80" s="37" t="s">
        <v>49</v>
      </c>
      <c r="P80" s="37" t="s">
        <v>49</v>
      </c>
      <c r="Q80" s="37" t="s">
        <v>49</v>
      </c>
      <c r="R80" s="4">
        <f t="shared" ref="R80" si="328">R81+R82</f>
        <v>2701460.98</v>
      </c>
      <c r="S80" s="24">
        <f>S81+S82</f>
        <v>0</v>
      </c>
      <c r="T80" s="4">
        <f t="shared" ref="T80:Y80" si="329">T81+T82</f>
        <v>111.16</v>
      </c>
      <c r="U80" s="37" t="s">
        <v>49</v>
      </c>
      <c r="V80" s="37" t="s">
        <v>49</v>
      </c>
      <c r="W80" s="37" t="s">
        <v>49</v>
      </c>
      <c r="X80" s="37" t="s">
        <v>49</v>
      </c>
      <c r="Y80" s="4">
        <f t="shared" si="329"/>
        <v>288605.81959999999</v>
      </c>
      <c r="Z80" s="24">
        <f t="shared" ref="Z80" si="330">Z81+Z82</f>
        <v>5</v>
      </c>
      <c r="AA80" s="4">
        <f t="shared" ref="AA80" si="331">AA81+AA82</f>
        <v>841499</v>
      </c>
      <c r="AB80" s="37" t="s">
        <v>49</v>
      </c>
      <c r="AC80" s="37" t="s">
        <v>49</v>
      </c>
      <c r="AD80" s="37" t="s">
        <v>49</v>
      </c>
      <c r="AE80" s="37" t="s">
        <v>49</v>
      </c>
      <c r="AF80" s="4">
        <f t="shared" ref="AF80" si="332">AF81+AF82</f>
        <v>5429865.199</v>
      </c>
      <c r="AG80" s="24">
        <f t="shared" ref="AG80" si="333">AG81+AG82</f>
        <v>0</v>
      </c>
      <c r="AH80" s="37" t="s">
        <v>49</v>
      </c>
      <c r="AI80" s="37" t="s">
        <v>49</v>
      </c>
      <c r="AJ80" s="37" t="s">
        <v>49</v>
      </c>
      <c r="AK80" s="37" t="s">
        <v>49</v>
      </c>
      <c r="AL80" s="4">
        <f t="shared" ref="AL80" si="334">AL81+AL82</f>
        <v>0</v>
      </c>
      <c r="AM80" s="4">
        <f t="shared" ref="AM80:BT80" si="335">AM81+AM82</f>
        <v>96000</v>
      </c>
      <c r="AN80" s="4">
        <f t="shared" si="335"/>
        <v>96000</v>
      </c>
      <c r="AO80" s="24">
        <f t="shared" si="335"/>
        <v>0</v>
      </c>
      <c r="AP80" s="4">
        <f t="shared" si="335"/>
        <v>836.7</v>
      </c>
      <c r="AQ80" s="37" t="s">
        <v>33</v>
      </c>
      <c r="AR80" s="37" t="s">
        <v>33</v>
      </c>
      <c r="AS80" s="24">
        <v>12</v>
      </c>
      <c r="AT80" s="4">
        <f t="shared" si="335"/>
        <v>96109.22</v>
      </c>
      <c r="AU80" s="24">
        <f t="shared" si="335"/>
        <v>0</v>
      </c>
      <c r="AV80" s="4">
        <f t="shared" si="335"/>
        <v>810.9</v>
      </c>
      <c r="AW80" s="37" t="s">
        <v>33</v>
      </c>
      <c r="AX80" s="37" t="s">
        <v>33</v>
      </c>
      <c r="AY80" s="24">
        <f t="shared" si="335"/>
        <v>12</v>
      </c>
      <c r="AZ80" s="4">
        <f t="shared" si="335"/>
        <v>84268.728000000003</v>
      </c>
      <c r="BA80" s="24">
        <f t="shared" si="335"/>
        <v>0</v>
      </c>
      <c r="BB80" s="37" t="s">
        <v>33</v>
      </c>
      <c r="BC80" s="4">
        <f t="shared" si="335"/>
        <v>0</v>
      </c>
      <c r="BD80" s="37" t="s">
        <v>33</v>
      </c>
      <c r="BE80" s="37" t="s">
        <v>33</v>
      </c>
      <c r="BF80" s="4">
        <f t="shared" si="335"/>
        <v>0</v>
      </c>
      <c r="BG80" s="4">
        <f t="shared" si="335"/>
        <v>8878109.9465999994</v>
      </c>
      <c r="BH80" s="30">
        <v>1.018</v>
      </c>
      <c r="BI80" s="4">
        <f t="shared" si="335"/>
        <v>9037916</v>
      </c>
      <c r="BJ80" s="4">
        <f t="shared" si="335"/>
        <v>451896</v>
      </c>
      <c r="BK80" s="4">
        <f t="shared" si="335"/>
        <v>8586020</v>
      </c>
      <c r="BL80" s="4">
        <f t="shared" si="335"/>
        <v>9037916</v>
      </c>
      <c r="BM80" s="4">
        <f t="shared" si="335"/>
        <v>451896</v>
      </c>
      <c r="BN80" s="4">
        <f t="shared" si="335"/>
        <v>8586020</v>
      </c>
      <c r="BO80" s="4">
        <f t="shared" si="335"/>
        <v>9037916</v>
      </c>
      <c r="BP80" s="4">
        <f t="shared" si="335"/>
        <v>451896</v>
      </c>
      <c r="BQ80" s="4">
        <f t="shared" si="335"/>
        <v>8586020</v>
      </c>
      <c r="BR80" s="4">
        <f t="shared" si="335"/>
        <v>8586020</v>
      </c>
      <c r="BS80" s="4">
        <f t="shared" si="335"/>
        <v>8586020</v>
      </c>
      <c r="BT80" s="4">
        <f t="shared" si="335"/>
        <v>8586020</v>
      </c>
    </row>
    <row r="81" spans="1:73">
      <c r="A81" s="9"/>
      <c r="B81" s="47" t="s">
        <v>3</v>
      </c>
      <c r="C81" s="48">
        <v>10</v>
      </c>
      <c r="D81" s="48"/>
      <c r="E81" s="49">
        <v>2</v>
      </c>
      <c r="F81" s="50">
        <v>7500</v>
      </c>
      <c r="G81" s="50">
        <f>C81*E81*F81</f>
        <v>150000</v>
      </c>
      <c r="H81" s="48">
        <v>4</v>
      </c>
      <c r="I81" s="48"/>
      <c r="J81" s="50">
        <v>2</v>
      </c>
      <c r="K81" s="50">
        <v>2100</v>
      </c>
      <c r="L81" s="50">
        <f>H81*J81*K81</f>
        <v>16800</v>
      </c>
      <c r="M81" s="48"/>
      <c r="N81" s="50">
        <v>825224</v>
      </c>
      <c r="O81" s="50"/>
      <c r="P81" s="47">
        <v>3.24</v>
      </c>
      <c r="Q81" s="48"/>
      <c r="R81" s="50">
        <v>2675911.7799999998</v>
      </c>
      <c r="S81" s="25"/>
      <c r="T81" s="5">
        <v>111.16</v>
      </c>
      <c r="U81" s="5"/>
      <c r="V81" s="5"/>
      <c r="W81" s="5">
        <v>2596.31</v>
      </c>
      <c r="X81" s="25"/>
      <c r="Y81" s="5">
        <f>T81*W81</f>
        <v>288605.81959999999</v>
      </c>
      <c r="Z81" s="25"/>
      <c r="AA81" s="5">
        <v>841499</v>
      </c>
      <c r="AB81" s="5"/>
      <c r="AC81" s="5"/>
      <c r="AD81" s="5">
        <v>6.38</v>
      </c>
      <c r="AE81" s="25"/>
      <c r="AF81" s="5">
        <f>AA81*AD81</f>
        <v>5368763.6200000001</v>
      </c>
      <c r="AG81" s="25"/>
      <c r="AH81" s="5"/>
      <c r="AI81" s="5"/>
      <c r="AJ81" s="5"/>
      <c r="AK81" s="25"/>
      <c r="AL81" s="5"/>
      <c r="AM81" s="2">
        <v>96000</v>
      </c>
      <c r="AN81" s="5">
        <f>AM81</f>
        <v>96000</v>
      </c>
      <c r="AO81" s="25"/>
      <c r="AP81" s="5">
        <v>836.7</v>
      </c>
      <c r="AQ81" s="5"/>
      <c r="AR81" s="5">
        <v>9.57</v>
      </c>
      <c r="AS81" s="25">
        <v>12</v>
      </c>
      <c r="AT81" s="5">
        <v>96109.22</v>
      </c>
      <c r="AU81" s="25"/>
      <c r="AV81" s="5">
        <v>810.9</v>
      </c>
      <c r="AW81" s="5"/>
      <c r="AX81" s="5">
        <v>8.66</v>
      </c>
      <c r="AY81" s="25">
        <v>12</v>
      </c>
      <c r="AZ81" s="5">
        <f>AV81*AX81*AY81</f>
        <v>84268.728000000003</v>
      </c>
      <c r="BA81" s="25"/>
      <c r="BB81" s="5"/>
      <c r="BC81" s="5"/>
      <c r="BD81" s="5"/>
      <c r="BE81" s="27"/>
      <c r="BF81" s="5">
        <f>BC81</f>
        <v>0</v>
      </c>
      <c r="BG81" s="5">
        <f>G81+L81+R81+Y81+AF81+AL81+AN81+AT81+AZ81+BF81</f>
        <v>8776459.1676000003</v>
      </c>
      <c r="BH81" s="31">
        <v>1.018</v>
      </c>
      <c r="BI81" s="5">
        <f>ROUND(BG81*BH81,0)+1</f>
        <v>8934436</v>
      </c>
      <c r="BJ81" s="12">
        <f>ROUND(BI81*5/100,0)</f>
        <v>446722</v>
      </c>
      <c r="BK81" s="5">
        <f>BI81-BJ81</f>
        <v>8487714</v>
      </c>
      <c r="BL81" s="5">
        <f t="shared" ref="BL81:BN82" si="336">BI81</f>
        <v>8934436</v>
      </c>
      <c r="BM81" s="5">
        <f t="shared" si="336"/>
        <v>446722</v>
      </c>
      <c r="BN81" s="12">
        <f t="shared" si="336"/>
        <v>8487714</v>
      </c>
      <c r="BO81" s="5">
        <f t="shared" ref="BO81:BQ82" si="337">BI81</f>
        <v>8934436</v>
      </c>
      <c r="BP81" s="5">
        <f t="shared" si="337"/>
        <v>446722</v>
      </c>
      <c r="BQ81" s="5">
        <f t="shared" si="337"/>
        <v>8487714</v>
      </c>
      <c r="BR81" s="33">
        <f>ROUND(BK81*$BS$95,0)</f>
        <v>8487714</v>
      </c>
      <c r="BS81" s="33">
        <f>ROUND(BN81*$BS$96,0)</f>
        <v>8487714</v>
      </c>
      <c r="BT81" s="5">
        <f>BS81</f>
        <v>8487714</v>
      </c>
    </row>
    <row r="82" spans="1:73">
      <c r="A82" s="9"/>
      <c r="B82" s="47" t="s">
        <v>40</v>
      </c>
      <c r="C82" s="48"/>
      <c r="D82" s="48">
        <v>1</v>
      </c>
      <c r="E82" s="49">
        <v>2</v>
      </c>
      <c r="F82" s="50">
        <v>7500</v>
      </c>
      <c r="G82" s="50">
        <f>D82*E82*F82</f>
        <v>15000</v>
      </c>
      <c r="H82" s="48"/>
      <c r="I82" s="48"/>
      <c r="J82" s="50"/>
      <c r="K82" s="50"/>
      <c r="L82" s="50">
        <f>ROUND(I82*J82*K82,0)</f>
        <v>0</v>
      </c>
      <c r="M82" s="48">
        <v>9</v>
      </c>
      <c r="N82" s="50"/>
      <c r="O82" s="50">
        <v>78.3</v>
      </c>
      <c r="P82" s="47">
        <v>3.02</v>
      </c>
      <c r="Q82" s="48">
        <v>12</v>
      </c>
      <c r="R82" s="50">
        <v>25549.200000000001</v>
      </c>
      <c r="S82" s="25"/>
      <c r="T82" s="5"/>
      <c r="U82" s="5"/>
      <c r="V82" s="5"/>
      <c r="W82" s="5"/>
      <c r="X82" s="25"/>
      <c r="Y82" s="5">
        <f>S82*U82*V82*W82*X82</f>
        <v>0</v>
      </c>
      <c r="Z82" s="25">
        <v>5</v>
      </c>
      <c r="AA82" s="5"/>
      <c r="AB82" s="5">
        <v>21</v>
      </c>
      <c r="AC82" s="5">
        <v>13.03</v>
      </c>
      <c r="AD82" s="5">
        <v>6.38</v>
      </c>
      <c r="AE82" s="25">
        <v>7</v>
      </c>
      <c r="AF82" s="5">
        <f>Z82*AB82*AC82*AD82*AE82</f>
        <v>61101.578999999991</v>
      </c>
      <c r="AG82" s="25"/>
      <c r="AH82" s="5"/>
      <c r="AI82" s="5"/>
      <c r="AJ82" s="5"/>
      <c r="AK82" s="25"/>
      <c r="AL82" s="5">
        <f>AG82*AH82*AI82*AJ82*AK82</f>
        <v>0</v>
      </c>
      <c r="AM82" s="2"/>
      <c r="AN82" s="5">
        <f>AM82</f>
        <v>0</v>
      </c>
      <c r="AO82" s="25"/>
      <c r="AP82" s="5"/>
      <c r="AQ82" s="5"/>
      <c r="AR82" s="5"/>
      <c r="AS82" s="25"/>
      <c r="AT82" s="5">
        <f>AO82*AQ82*AR82*AS82</f>
        <v>0</v>
      </c>
      <c r="AU82" s="25"/>
      <c r="AV82" s="5"/>
      <c r="AW82" s="5"/>
      <c r="AX82" s="5"/>
      <c r="AY82" s="25"/>
      <c r="AZ82" s="5">
        <f>AU82*AW82*AX82*AY82</f>
        <v>0</v>
      </c>
      <c r="BA82" s="25"/>
      <c r="BB82" s="5"/>
      <c r="BC82" s="5"/>
      <c r="BD82" s="5"/>
      <c r="BE82" s="27"/>
      <c r="BF82" s="5">
        <f>BA82*BB82*BD82*BE82</f>
        <v>0</v>
      </c>
      <c r="BG82" s="5">
        <f>G82+L82+R82+Y82+AF82+AL82+AN82+AT82+AZ82+BF82</f>
        <v>101650.77899999998</v>
      </c>
      <c r="BH82" s="31">
        <v>1.018</v>
      </c>
      <c r="BI82" s="5">
        <f>ROUND(BG82*BH82,0)</f>
        <v>103480</v>
      </c>
      <c r="BJ82" s="12">
        <f>ROUND(BI82*5/100,0)</f>
        <v>5174</v>
      </c>
      <c r="BK82" s="5">
        <f>BI82-BJ82</f>
        <v>98306</v>
      </c>
      <c r="BL82" s="5">
        <f t="shared" si="336"/>
        <v>103480</v>
      </c>
      <c r="BM82" s="5">
        <f t="shared" si="336"/>
        <v>5174</v>
      </c>
      <c r="BN82" s="12">
        <f t="shared" si="336"/>
        <v>98306</v>
      </c>
      <c r="BO82" s="5">
        <f t="shared" si="337"/>
        <v>103480</v>
      </c>
      <c r="BP82" s="5">
        <f t="shared" si="337"/>
        <v>5174</v>
      </c>
      <c r="BQ82" s="5">
        <f t="shared" si="337"/>
        <v>98306</v>
      </c>
      <c r="BR82" s="33">
        <f>ROUND(BK82*$BS$95,0)</f>
        <v>98306</v>
      </c>
      <c r="BS82" s="33">
        <f>ROUND(BN82*$BS$96,0)</f>
        <v>98306</v>
      </c>
      <c r="BT82" s="5">
        <f>BS82</f>
        <v>98306</v>
      </c>
    </row>
    <row r="83" spans="1:73">
      <c r="A83" s="7">
        <v>26</v>
      </c>
      <c r="B83" s="52" t="s">
        <v>28</v>
      </c>
      <c r="C83" s="24">
        <f>C84+C85</f>
        <v>16</v>
      </c>
      <c r="D83" s="24">
        <f>D84+D85</f>
        <v>0</v>
      </c>
      <c r="E83" s="37" t="s">
        <v>49</v>
      </c>
      <c r="F83" s="37" t="s">
        <v>49</v>
      </c>
      <c r="G83" s="4">
        <f t="shared" ref="G83:L83" si="338">G84+G85</f>
        <v>213939.84</v>
      </c>
      <c r="H83" s="24">
        <f t="shared" si="338"/>
        <v>20</v>
      </c>
      <c r="I83" s="24">
        <f t="shared" si="338"/>
        <v>0</v>
      </c>
      <c r="J83" s="37" t="s">
        <v>49</v>
      </c>
      <c r="K83" s="37" t="s">
        <v>49</v>
      </c>
      <c r="L83" s="4">
        <f t="shared" si="338"/>
        <v>112942.8</v>
      </c>
      <c r="M83" s="24">
        <f t="shared" ref="M83" si="339">M84+M85</f>
        <v>19</v>
      </c>
      <c r="N83" s="4">
        <f t="shared" ref="N83" si="340">N84+N85</f>
        <v>750435</v>
      </c>
      <c r="O83" s="37" t="s">
        <v>49</v>
      </c>
      <c r="P83" s="37" t="s">
        <v>49</v>
      </c>
      <c r="Q83" s="37" t="s">
        <v>49</v>
      </c>
      <c r="R83" s="4">
        <f t="shared" ref="R83" si="341">R84+R85</f>
        <v>2784656.17</v>
      </c>
      <c r="S83" s="24">
        <f>S84+S85</f>
        <v>0</v>
      </c>
      <c r="T83" s="4">
        <f t="shared" ref="T83:Y83" si="342">T84+T85</f>
        <v>538.64</v>
      </c>
      <c r="U83" s="37" t="s">
        <v>49</v>
      </c>
      <c r="V83" s="37" t="s">
        <v>49</v>
      </c>
      <c r="W83" s="37" t="s">
        <v>49</v>
      </c>
      <c r="X83" s="37" t="s">
        <v>49</v>
      </c>
      <c r="Y83" s="4">
        <f t="shared" si="342"/>
        <v>1323659.32</v>
      </c>
      <c r="Z83" s="24">
        <f t="shared" ref="Z83" si="343">Z84+Z85</f>
        <v>19</v>
      </c>
      <c r="AA83" s="4">
        <f t="shared" ref="AA83" si="344">AA84+AA85</f>
        <v>401393</v>
      </c>
      <c r="AB83" s="37" t="s">
        <v>49</v>
      </c>
      <c r="AC83" s="37" t="s">
        <v>49</v>
      </c>
      <c r="AD83" s="37" t="s">
        <v>49</v>
      </c>
      <c r="AE83" s="37" t="s">
        <v>49</v>
      </c>
      <c r="AF83" s="4">
        <f t="shared" ref="AF83" si="345">AF84+AF85</f>
        <v>2731472.9727999996</v>
      </c>
      <c r="AG83" s="24">
        <f t="shared" ref="AG83" si="346">AG84+AG85</f>
        <v>0</v>
      </c>
      <c r="AH83" s="37" t="s">
        <v>49</v>
      </c>
      <c r="AI83" s="37" t="s">
        <v>49</v>
      </c>
      <c r="AJ83" s="37" t="s">
        <v>49</v>
      </c>
      <c r="AK83" s="37" t="s">
        <v>49</v>
      </c>
      <c r="AL83" s="4">
        <f t="shared" ref="AL83" si="347">AL84+AL85</f>
        <v>0</v>
      </c>
      <c r="AM83" s="4">
        <f t="shared" ref="AM83:BT83" si="348">AM84+AM85</f>
        <v>0</v>
      </c>
      <c r="AN83" s="4">
        <f t="shared" si="348"/>
        <v>0</v>
      </c>
      <c r="AO83" s="24">
        <f t="shared" si="348"/>
        <v>0</v>
      </c>
      <c r="AP83" s="4">
        <f t="shared" si="348"/>
        <v>4481.9399999999996</v>
      </c>
      <c r="AQ83" s="37" t="s">
        <v>33</v>
      </c>
      <c r="AR83" s="37" t="s">
        <v>33</v>
      </c>
      <c r="AS83" s="24">
        <v>12</v>
      </c>
      <c r="AT83" s="4">
        <f t="shared" si="348"/>
        <v>351688.87</v>
      </c>
      <c r="AU83" s="24">
        <f t="shared" si="348"/>
        <v>0</v>
      </c>
      <c r="AV83" s="4">
        <f t="shared" si="348"/>
        <v>4468.54</v>
      </c>
      <c r="AW83" s="37" t="s">
        <v>33</v>
      </c>
      <c r="AX83" s="37" t="s">
        <v>33</v>
      </c>
      <c r="AY83" s="24">
        <f t="shared" si="348"/>
        <v>12</v>
      </c>
      <c r="AZ83" s="4">
        <f t="shared" si="348"/>
        <v>464370.67680000002</v>
      </c>
      <c r="BA83" s="24">
        <f t="shared" si="348"/>
        <v>0</v>
      </c>
      <c r="BB83" s="37" t="s">
        <v>33</v>
      </c>
      <c r="BC83" s="4">
        <f t="shared" si="348"/>
        <v>354000</v>
      </c>
      <c r="BD83" s="37" t="s">
        <v>33</v>
      </c>
      <c r="BE83" s="37" t="s">
        <v>33</v>
      </c>
      <c r="BF83" s="4">
        <f t="shared" si="348"/>
        <v>354000</v>
      </c>
      <c r="BG83" s="4">
        <f t="shared" si="348"/>
        <v>8336730.6496000011</v>
      </c>
      <c r="BH83" s="30">
        <v>1.018</v>
      </c>
      <c r="BI83" s="4">
        <f t="shared" si="348"/>
        <v>8486792</v>
      </c>
      <c r="BJ83" s="4">
        <f t="shared" si="348"/>
        <v>424340</v>
      </c>
      <c r="BK83" s="4">
        <f t="shared" si="348"/>
        <v>8062452</v>
      </c>
      <c r="BL83" s="4">
        <f t="shared" si="348"/>
        <v>8486792</v>
      </c>
      <c r="BM83" s="4">
        <f t="shared" si="348"/>
        <v>424340</v>
      </c>
      <c r="BN83" s="4">
        <f t="shared" si="348"/>
        <v>8062452</v>
      </c>
      <c r="BO83" s="4">
        <f t="shared" si="348"/>
        <v>8486792</v>
      </c>
      <c r="BP83" s="4">
        <f t="shared" si="348"/>
        <v>424340</v>
      </c>
      <c r="BQ83" s="4">
        <f t="shared" si="348"/>
        <v>8062452</v>
      </c>
      <c r="BR83" s="4">
        <f t="shared" si="348"/>
        <v>8062452</v>
      </c>
      <c r="BS83" s="4">
        <f t="shared" si="348"/>
        <v>8062452</v>
      </c>
      <c r="BT83" s="4">
        <f t="shared" si="348"/>
        <v>8062452</v>
      </c>
      <c r="BU83" s="23"/>
    </row>
    <row r="84" spans="1:73">
      <c r="A84" s="9"/>
      <c r="B84" s="47" t="s">
        <v>3</v>
      </c>
      <c r="C84" s="48">
        <v>16</v>
      </c>
      <c r="D84" s="48"/>
      <c r="E84" s="49">
        <v>2</v>
      </c>
      <c r="F84" s="50">
        <v>6685.62</v>
      </c>
      <c r="G84" s="50">
        <f>C84*E84*F84</f>
        <v>213939.84</v>
      </c>
      <c r="H84" s="48">
        <v>20</v>
      </c>
      <c r="I84" s="48"/>
      <c r="J84" s="50">
        <v>2</v>
      </c>
      <c r="K84" s="50">
        <v>2823.57</v>
      </c>
      <c r="L84" s="50">
        <f>H84*J84*K84</f>
        <v>112942.8</v>
      </c>
      <c r="M84" s="48"/>
      <c r="N84" s="50">
        <v>750435</v>
      </c>
      <c r="O84" s="50"/>
      <c r="P84" s="47">
        <v>3.62</v>
      </c>
      <c r="Q84" s="48"/>
      <c r="R84" s="50">
        <v>2720159.53</v>
      </c>
      <c r="S84" s="25"/>
      <c r="T84" s="5">
        <v>538.64</v>
      </c>
      <c r="U84" s="5"/>
      <c r="V84" s="5"/>
      <c r="W84" s="5">
        <v>2457.41</v>
      </c>
      <c r="X84" s="25"/>
      <c r="Y84" s="5">
        <v>1323659.32</v>
      </c>
      <c r="Z84" s="25"/>
      <c r="AA84" s="5">
        <v>401393</v>
      </c>
      <c r="AB84" s="5"/>
      <c r="AC84" s="5"/>
      <c r="AD84" s="5">
        <v>6.38</v>
      </c>
      <c r="AE84" s="25"/>
      <c r="AF84" s="5">
        <f>AA84*AD84</f>
        <v>2560887.34</v>
      </c>
      <c r="AG84" s="25"/>
      <c r="AH84" s="5"/>
      <c r="AI84" s="5"/>
      <c r="AJ84" s="5"/>
      <c r="AK84" s="25"/>
      <c r="AL84" s="5"/>
      <c r="AM84" s="2"/>
      <c r="AN84" s="5">
        <f>AM84</f>
        <v>0</v>
      </c>
      <c r="AO84" s="25"/>
      <c r="AP84" s="5">
        <v>4481.9399999999996</v>
      </c>
      <c r="AQ84" s="5"/>
      <c r="AR84" s="5">
        <v>6.54</v>
      </c>
      <c r="AS84" s="25">
        <v>12</v>
      </c>
      <c r="AT84" s="5">
        <v>351688.87</v>
      </c>
      <c r="AU84" s="25"/>
      <c r="AV84" s="5">
        <v>4468.54</v>
      </c>
      <c r="AW84" s="5"/>
      <c r="AX84" s="5">
        <v>8.66</v>
      </c>
      <c r="AY84" s="25">
        <v>12</v>
      </c>
      <c r="AZ84" s="5">
        <f>AV84*AX84*AY84</f>
        <v>464370.67680000002</v>
      </c>
      <c r="BA84" s="25"/>
      <c r="BB84" s="5"/>
      <c r="BC84" s="5">
        <v>354000</v>
      </c>
      <c r="BD84" s="5"/>
      <c r="BE84" s="27"/>
      <c r="BF84" s="5">
        <f>BC84</f>
        <v>354000</v>
      </c>
      <c r="BG84" s="5">
        <f>G84+L84+R84+Y84+AF84+AL84+AN84+AT84+AZ84+BF84</f>
        <v>8101648.3768000007</v>
      </c>
      <c r="BH84" s="31">
        <v>1.018</v>
      </c>
      <c r="BI84" s="5">
        <f>ROUND(BG84*BH84,0)</f>
        <v>8247478</v>
      </c>
      <c r="BJ84" s="12">
        <f>ROUND(BI84*5/100,0)</f>
        <v>412374</v>
      </c>
      <c r="BK84" s="5">
        <f>BI84-BJ84</f>
        <v>7835104</v>
      </c>
      <c r="BL84" s="5">
        <f t="shared" ref="BL84:BN85" si="349">BI84</f>
        <v>8247478</v>
      </c>
      <c r="BM84" s="5">
        <f t="shared" si="349"/>
        <v>412374</v>
      </c>
      <c r="BN84" s="12">
        <f t="shared" si="349"/>
        <v>7835104</v>
      </c>
      <c r="BO84" s="5">
        <f t="shared" ref="BO84:BQ85" si="350">BI84</f>
        <v>8247478</v>
      </c>
      <c r="BP84" s="5">
        <f t="shared" si="350"/>
        <v>412374</v>
      </c>
      <c r="BQ84" s="5">
        <f t="shared" si="350"/>
        <v>7835104</v>
      </c>
      <c r="BR84" s="33">
        <f>ROUND(BK84*$BS$95,0)</f>
        <v>7835104</v>
      </c>
      <c r="BS84" s="33">
        <f>ROUND(BN84*$BS$96,0)</f>
        <v>7835104</v>
      </c>
      <c r="BT84" s="5">
        <f>BS84</f>
        <v>7835104</v>
      </c>
    </row>
    <row r="85" spans="1:73">
      <c r="A85" s="9"/>
      <c r="B85" s="47" t="s">
        <v>40</v>
      </c>
      <c r="C85" s="48"/>
      <c r="D85" s="48"/>
      <c r="E85" s="49"/>
      <c r="F85" s="50"/>
      <c r="G85" s="50">
        <f>D85*E85*F85</f>
        <v>0</v>
      </c>
      <c r="H85" s="48"/>
      <c r="I85" s="48"/>
      <c r="J85" s="50"/>
      <c r="K85" s="50"/>
      <c r="L85" s="50">
        <f>ROUND(I85*J85*K85,0)</f>
        <v>0</v>
      </c>
      <c r="M85" s="48">
        <v>19</v>
      </c>
      <c r="N85" s="50"/>
      <c r="O85" s="50">
        <v>68</v>
      </c>
      <c r="P85" s="47">
        <v>4.16</v>
      </c>
      <c r="Q85" s="48">
        <v>12</v>
      </c>
      <c r="R85" s="50">
        <v>64496.639999999999</v>
      </c>
      <c r="S85" s="25"/>
      <c r="T85" s="5"/>
      <c r="U85" s="5"/>
      <c r="V85" s="5"/>
      <c r="W85" s="5"/>
      <c r="X85" s="25"/>
      <c r="Y85" s="5">
        <f>S85*U85*V85*W85*X85</f>
        <v>0</v>
      </c>
      <c r="Z85" s="25">
        <v>19</v>
      </c>
      <c r="AA85" s="5"/>
      <c r="AB85" s="5">
        <v>18</v>
      </c>
      <c r="AC85" s="5">
        <v>13.03</v>
      </c>
      <c r="AD85" s="5">
        <v>6.38</v>
      </c>
      <c r="AE85" s="25">
        <v>6</v>
      </c>
      <c r="AF85" s="5">
        <f>Z85*AB85*AC85*AD85*AE85</f>
        <v>170585.63279999999</v>
      </c>
      <c r="AG85" s="25"/>
      <c r="AH85" s="5"/>
      <c r="AI85" s="5"/>
      <c r="AJ85" s="5"/>
      <c r="AK85" s="25"/>
      <c r="AL85" s="5">
        <f>AG85*AH85*AI85*AJ85*AK85</f>
        <v>0</v>
      </c>
      <c r="AM85" s="2"/>
      <c r="AN85" s="5">
        <f>AM85</f>
        <v>0</v>
      </c>
      <c r="AO85" s="25"/>
      <c r="AP85" s="5"/>
      <c r="AQ85" s="5"/>
      <c r="AR85" s="5"/>
      <c r="AS85" s="25"/>
      <c r="AT85" s="5">
        <f>AO85*AQ85*AR85*AS85</f>
        <v>0</v>
      </c>
      <c r="AU85" s="25"/>
      <c r="AV85" s="5"/>
      <c r="AW85" s="5"/>
      <c r="AX85" s="5"/>
      <c r="AY85" s="25"/>
      <c r="AZ85" s="5">
        <f>AU85*AW85*AX85*AY85</f>
        <v>0</v>
      </c>
      <c r="BA85" s="25"/>
      <c r="BB85" s="5"/>
      <c r="BC85" s="5"/>
      <c r="BD85" s="5"/>
      <c r="BE85" s="27"/>
      <c r="BF85" s="5">
        <f>BA85*BB85*BD85*BE85</f>
        <v>0</v>
      </c>
      <c r="BG85" s="5">
        <f>G85+L85+R85+Y85+AF85+AL85+AN85+AT85+AZ85+BF85</f>
        <v>235082.27279999998</v>
      </c>
      <c r="BH85" s="31">
        <v>1.018</v>
      </c>
      <c r="BI85" s="5">
        <f>ROUND(BG85*BH85,0)</f>
        <v>239314</v>
      </c>
      <c r="BJ85" s="12">
        <f>ROUND(BI85*5/100,0)</f>
        <v>11966</v>
      </c>
      <c r="BK85" s="5">
        <f>BI85-BJ85</f>
        <v>227348</v>
      </c>
      <c r="BL85" s="5">
        <f t="shared" si="349"/>
        <v>239314</v>
      </c>
      <c r="BM85" s="5">
        <f t="shared" si="349"/>
        <v>11966</v>
      </c>
      <c r="BN85" s="12">
        <f t="shared" si="349"/>
        <v>227348</v>
      </c>
      <c r="BO85" s="5">
        <f t="shared" si="350"/>
        <v>239314</v>
      </c>
      <c r="BP85" s="5">
        <f t="shared" si="350"/>
        <v>11966</v>
      </c>
      <c r="BQ85" s="5">
        <f t="shared" si="350"/>
        <v>227348</v>
      </c>
      <c r="BR85" s="33">
        <f>ROUND(BK85*$BS$95,0)</f>
        <v>227348</v>
      </c>
      <c r="BS85" s="33">
        <f>ROUND(BN85*$BS$96,0)</f>
        <v>227348</v>
      </c>
      <c r="BT85" s="5">
        <f>BS85</f>
        <v>227348</v>
      </c>
    </row>
    <row r="86" spans="1:73">
      <c r="A86" s="7">
        <v>27</v>
      </c>
      <c r="B86" s="52" t="s">
        <v>29</v>
      </c>
      <c r="C86" s="24">
        <f>C87+C88</f>
        <v>4</v>
      </c>
      <c r="D86" s="24">
        <f>D87+D88</f>
        <v>0</v>
      </c>
      <c r="E86" s="37" t="s">
        <v>49</v>
      </c>
      <c r="F86" s="37" t="s">
        <v>49</v>
      </c>
      <c r="G86" s="4">
        <f t="shared" ref="G86:L86" si="351">G87+G88</f>
        <v>56000</v>
      </c>
      <c r="H86" s="24">
        <f t="shared" si="351"/>
        <v>0</v>
      </c>
      <c r="I86" s="24">
        <f t="shared" si="351"/>
        <v>0</v>
      </c>
      <c r="J86" s="37" t="s">
        <v>49</v>
      </c>
      <c r="K86" s="37" t="s">
        <v>49</v>
      </c>
      <c r="L86" s="4">
        <f t="shared" si="351"/>
        <v>0</v>
      </c>
      <c r="M86" s="24">
        <f t="shared" ref="M86" si="352">M87+M88</f>
        <v>14</v>
      </c>
      <c r="N86" s="4">
        <f t="shared" ref="N86" si="353">N87+N88</f>
        <v>793217.85</v>
      </c>
      <c r="O86" s="37" t="s">
        <v>49</v>
      </c>
      <c r="P86" s="37" t="s">
        <v>49</v>
      </c>
      <c r="Q86" s="37" t="s">
        <v>49</v>
      </c>
      <c r="R86" s="4">
        <f t="shared" ref="R86" si="354">R87+R88</f>
        <v>2821600.84</v>
      </c>
      <c r="S86" s="24">
        <f>S87+S88</f>
        <v>3</v>
      </c>
      <c r="T86" s="4">
        <f t="shared" ref="T86:Y86" si="355">T87+T88</f>
        <v>132.29</v>
      </c>
      <c r="U86" s="37" t="s">
        <v>49</v>
      </c>
      <c r="V86" s="37" t="s">
        <v>49</v>
      </c>
      <c r="W86" s="37" t="s">
        <v>49</v>
      </c>
      <c r="X86" s="37" t="s">
        <v>49</v>
      </c>
      <c r="Y86" s="4">
        <f t="shared" si="355"/>
        <v>290317.99</v>
      </c>
      <c r="Z86" s="24">
        <f t="shared" ref="Z86" si="356">Z87+Z88</f>
        <v>11</v>
      </c>
      <c r="AA86" s="4">
        <f t="shared" ref="AA86" si="357">AA87+AA88</f>
        <v>582646.98</v>
      </c>
      <c r="AB86" s="37" t="s">
        <v>49</v>
      </c>
      <c r="AC86" s="37" t="s">
        <v>49</v>
      </c>
      <c r="AD86" s="37" t="s">
        <v>49</v>
      </c>
      <c r="AE86" s="37" t="s">
        <v>49</v>
      </c>
      <c r="AF86" s="4">
        <f t="shared" ref="AF86" si="358">AF87+AF88</f>
        <v>3832507.8527999995</v>
      </c>
      <c r="AG86" s="24">
        <f t="shared" ref="AG86" si="359">AG87+AG88</f>
        <v>0</v>
      </c>
      <c r="AH86" s="37" t="s">
        <v>49</v>
      </c>
      <c r="AI86" s="37" t="s">
        <v>49</v>
      </c>
      <c r="AJ86" s="37" t="s">
        <v>49</v>
      </c>
      <c r="AK86" s="37" t="s">
        <v>49</v>
      </c>
      <c r="AL86" s="4">
        <f t="shared" ref="AL86" si="360">AL87+AL88</f>
        <v>0</v>
      </c>
      <c r="AM86" s="4">
        <f t="shared" ref="AM86:BT86" si="361">AM87+AM88</f>
        <v>0</v>
      </c>
      <c r="AN86" s="4">
        <f t="shared" si="361"/>
        <v>0</v>
      </c>
      <c r="AO86" s="24">
        <f t="shared" si="361"/>
        <v>0</v>
      </c>
      <c r="AP86" s="4">
        <f t="shared" si="361"/>
        <v>443.6</v>
      </c>
      <c r="AQ86" s="37" t="s">
        <v>33</v>
      </c>
      <c r="AR86" s="37" t="s">
        <v>33</v>
      </c>
      <c r="AS86" s="24">
        <v>12</v>
      </c>
      <c r="AT86" s="4">
        <f t="shared" si="361"/>
        <v>37262.400000000001</v>
      </c>
      <c r="AU86" s="24">
        <f t="shared" si="361"/>
        <v>3</v>
      </c>
      <c r="AV86" s="4">
        <f t="shared" si="361"/>
        <v>1242.1099999999999</v>
      </c>
      <c r="AW86" s="37" t="s">
        <v>33</v>
      </c>
      <c r="AX86" s="37" t="s">
        <v>33</v>
      </c>
      <c r="AY86" s="24">
        <v>12</v>
      </c>
      <c r="AZ86" s="4">
        <f t="shared" si="361"/>
        <v>134691.7512</v>
      </c>
      <c r="BA86" s="24">
        <f t="shared" si="361"/>
        <v>0</v>
      </c>
      <c r="BB86" s="37" t="s">
        <v>33</v>
      </c>
      <c r="BC86" s="4">
        <f t="shared" si="361"/>
        <v>60000</v>
      </c>
      <c r="BD86" s="37" t="s">
        <v>33</v>
      </c>
      <c r="BE86" s="37" t="s">
        <v>33</v>
      </c>
      <c r="BF86" s="4">
        <f t="shared" si="361"/>
        <v>60000</v>
      </c>
      <c r="BG86" s="4">
        <f t="shared" si="361"/>
        <v>7232380.8339999998</v>
      </c>
      <c r="BH86" s="30">
        <v>1.018</v>
      </c>
      <c r="BI86" s="4">
        <f t="shared" si="361"/>
        <v>7362564</v>
      </c>
      <c r="BJ86" s="4">
        <f t="shared" si="361"/>
        <v>368127</v>
      </c>
      <c r="BK86" s="4">
        <f t="shared" si="361"/>
        <v>6994437</v>
      </c>
      <c r="BL86" s="4">
        <f t="shared" si="361"/>
        <v>7362564</v>
      </c>
      <c r="BM86" s="4">
        <f t="shared" si="361"/>
        <v>368127</v>
      </c>
      <c r="BN86" s="4">
        <f t="shared" si="361"/>
        <v>6994437</v>
      </c>
      <c r="BO86" s="4">
        <f t="shared" si="361"/>
        <v>7362564</v>
      </c>
      <c r="BP86" s="4">
        <f t="shared" si="361"/>
        <v>368127</v>
      </c>
      <c r="BQ86" s="4">
        <f t="shared" si="361"/>
        <v>6994437</v>
      </c>
      <c r="BR86" s="4">
        <f t="shared" si="361"/>
        <v>6994437</v>
      </c>
      <c r="BS86" s="4">
        <f t="shared" si="361"/>
        <v>6994437</v>
      </c>
      <c r="BT86" s="4">
        <f t="shared" si="361"/>
        <v>6994437</v>
      </c>
    </row>
    <row r="87" spans="1:73">
      <c r="A87" s="9"/>
      <c r="B87" s="53" t="s">
        <v>3</v>
      </c>
      <c r="C87" s="54">
        <v>4</v>
      </c>
      <c r="D87" s="54"/>
      <c r="E87" s="49">
        <v>2</v>
      </c>
      <c r="F87" s="55">
        <v>7000</v>
      </c>
      <c r="G87" s="50">
        <f>C87*E87*F87</f>
        <v>56000</v>
      </c>
      <c r="H87" s="54"/>
      <c r="I87" s="54"/>
      <c r="J87" s="55"/>
      <c r="K87" s="55"/>
      <c r="L87" s="50">
        <f>H87*J87*K87</f>
        <v>0</v>
      </c>
      <c r="M87" s="48"/>
      <c r="N87" s="50">
        <v>793217.85</v>
      </c>
      <c r="O87" s="50"/>
      <c r="P87" s="47">
        <v>3.49</v>
      </c>
      <c r="Q87" s="48"/>
      <c r="R87" s="50">
        <v>2770331.59</v>
      </c>
      <c r="S87" s="25"/>
      <c r="T87" s="5">
        <v>132.29</v>
      </c>
      <c r="U87" s="5"/>
      <c r="V87" s="5"/>
      <c r="W87" s="5">
        <v>2065.98</v>
      </c>
      <c r="X87" s="25"/>
      <c r="Y87" s="5">
        <v>273309.11</v>
      </c>
      <c r="Z87" s="25"/>
      <c r="AA87" s="5">
        <v>582646.98</v>
      </c>
      <c r="AB87" s="5"/>
      <c r="AC87" s="5"/>
      <c r="AD87" s="5">
        <v>6.38</v>
      </c>
      <c r="AE87" s="25"/>
      <c r="AF87" s="5">
        <f>AA87*AD87</f>
        <v>3717287.7323999996</v>
      </c>
      <c r="AG87" s="25"/>
      <c r="AH87" s="5"/>
      <c r="AI87" s="5"/>
      <c r="AJ87" s="5"/>
      <c r="AK87" s="25"/>
      <c r="AL87" s="5"/>
      <c r="AM87" s="2"/>
      <c r="AN87" s="5">
        <f>AM87</f>
        <v>0</v>
      </c>
      <c r="AO87" s="25"/>
      <c r="AP87" s="5">
        <v>443.6</v>
      </c>
      <c r="AQ87" s="5"/>
      <c r="AR87" s="5">
        <v>7</v>
      </c>
      <c r="AS87" s="25">
        <v>12</v>
      </c>
      <c r="AT87" s="5">
        <f>AP87*AR87*AS87</f>
        <v>37262.400000000001</v>
      </c>
      <c r="AU87" s="25"/>
      <c r="AV87" s="5">
        <v>1242.1099999999999</v>
      </c>
      <c r="AW87" s="5"/>
      <c r="AX87" s="5">
        <v>8.66</v>
      </c>
      <c r="AY87" s="25">
        <v>12</v>
      </c>
      <c r="AZ87" s="5">
        <f>AV87*AX87*AY87</f>
        <v>129080.07120000001</v>
      </c>
      <c r="BA87" s="25"/>
      <c r="BB87" s="5"/>
      <c r="BC87" s="5">
        <v>60000</v>
      </c>
      <c r="BD87" s="5"/>
      <c r="BE87" s="27"/>
      <c r="BF87" s="5">
        <f>BC87</f>
        <v>60000</v>
      </c>
      <c r="BG87" s="5">
        <f>G87+L87+R87+Y87+AF87+AL87+AN87+AT87+AZ87+BF87</f>
        <v>7043270.9035999998</v>
      </c>
      <c r="BH87" s="31">
        <v>1.018</v>
      </c>
      <c r="BI87" s="5">
        <f>ROUND(BG87*BH87,0)</f>
        <v>7170050</v>
      </c>
      <c r="BJ87" s="12">
        <f>ROUND(BI87*5/100,0)-1</f>
        <v>358502</v>
      </c>
      <c r="BK87" s="5">
        <f>BI87-BJ87</f>
        <v>6811548</v>
      </c>
      <c r="BL87" s="5">
        <f t="shared" ref="BL87:BN88" si="362">BI87</f>
        <v>7170050</v>
      </c>
      <c r="BM87" s="5">
        <f t="shared" si="362"/>
        <v>358502</v>
      </c>
      <c r="BN87" s="12">
        <f t="shared" si="362"/>
        <v>6811548</v>
      </c>
      <c r="BO87" s="5">
        <f t="shared" ref="BO87:BQ88" si="363">BI87</f>
        <v>7170050</v>
      </c>
      <c r="BP87" s="5">
        <f t="shared" si="363"/>
        <v>358502</v>
      </c>
      <c r="BQ87" s="5">
        <f t="shared" si="363"/>
        <v>6811548</v>
      </c>
      <c r="BR87" s="33">
        <f>ROUND(BK87*$BS$95,0)</f>
        <v>6811548</v>
      </c>
      <c r="BS87" s="33">
        <f>ROUND(BN87*$BS$96,0)</f>
        <v>6811548</v>
      </c>
      <c r="BT87" s="5">
        <f>BS87</f>
        <v>6811548</v>
      </c>
    </row>
    <row r="88" spans="1:73">
      <c r="A88" s="9"/>
      <c r="B88" s="47" t="s">
        <v>40</v>
      </c>
      <c r="C88" s="48"/>
      <c r="D88" s="48"/>
      <c r="E88" s="49"/>
      <c r="F88" s="50"/>
      <c r="G88" s="50">
        <f>D88*E88*F88</f>
        <v>0</v>
      </c>
      <c r="H88" s="48"/>
      <c r="I88" s="48"/>
      <c r="J88" s="50"/>
      <c r="K88" s="50"/>
      <c r="L88" s="50">
        <f>ROUND(I88*J88*K88,0)</f>
        <v>0</v>
      </c>
      <c r="M88" s="48">
        <v>14</v>
      </c>
      <c r="N88" s="50"/>
      <c r="O88" s="50">
        <v>77</v>
      </c>
      <c r="P88" s="47">
        <v>3.96</v>
      </c>
      <c r="Q88" s="48">
        <v>12</v>
      </c>
      <c r="R88" s="50">
        <v>51269.25</v>
      </c>
      <c r="S88" s="25">
        <v>3</v>
      </c>
      <c r="T88" s="5"/>
      <c r="U88" s="5">
        <v>18</v>
      </c>
      <c r="V88" s="5">
        <v>0.02</v>
      </c>
      <c r="W88" s="5">
        <v>2065.98</v>
      </c>
      <c r="X88" s="25">
        <v>7</v>
      </c>
      <c r="Y88" s="5">
        <v>17008.88</v>
      </c>
      <c r="Z88" s="25">
        <v>11</v>
      </c>
      <c r="AA88" s="5"/>
      <c r="AB88" s="5">
        <v>18</v>
      </c>
      <c r="AC88" s="5">
        <v>13.03</v>
      </c>
      <c r="AD88" s="5">
        <v>6.38</v>
      </c>
      <c r="AE88" s="25">
        <v>7</v>
      </c>
      <c r="AF88" s="5">
        <f>Z88*AB88*AC88*AD88*AE88</f>
        <v>115220.12039999999</v>
      </c>
      <c r="AG88" s="25"/>
      <c r="AH88" s="5"/>
      <c r="AI88" s="5"/>
      <c r="AJ88" s="5"/>
      <c r="AK88" s="25"/>
      <c r="AL88" s="5">
        <f>AG88*AH88*AI88*AJ88*AK88</f>
        <v>0</v>
      </c>
      <c r="AM88" s="2"/>
      <c r="AN88" s="5">
        <f>AM88</f>
        <v>0</v>
      </c>
      <c r="AO88" s="25"/>
      <c r="AP88" s="5"/>
      <c r="AQ88" s="5"/>
      <c r="AR88" s="5"/>
      <c r="AS88" s="25"/>
      <c r="AT88" s="5">
        <f>AO88*AQ88*AR88*AS88</f>
        <v>0</v>
      </c>
      <c r="AU88" s="25">
        <v>3</v>
      </c>
      <c r="AV88" s="5"/>
      <c r="AW88" s="5">
        <v>18</v>
      </c>
      <c r="AX88" s="5">
        <v>8.66</v>
      </c>
      <c r="AY88" s="25">
        <v>12</v>
      </c>
      <c r="AZ88" s="5">
        <f>AU88*AW88*AX88*AY88</f>
        <v>5611.68</v>
      </c>
      <c r="BA88" s="25"/>
      <c r="BB88" s="5"/>
      <c r="BC88" s="5"/>
      <c r="BD88" s="5"/>
      <c r="BE88" s="27"/>
      <c r="BF88" s="5">
        <f>BA88*BB88*BD88*BE88</f>
        <v>0</v>
      </c>
      <c r="BG88" s="5">
        <f>G88+L88+R88+Y88+AF88+AL88+AN88+AT88+AZ88+BF88</f>
        <v>189109.93039999998</v>
      </c>
      <c r="BH88" s="31">
        <v>1.018</v>
      </c>
      <c r="BI88" s="5">
        <f>ROUND(BG88*BH88,0)</f>
        <v>192514</v>
      </c>
      <c r="BJ88" s="12">
        <f>ROUND(BI88*5/100,0)-1</f>
        <v>9625</v>
      </c>
      <c r="BK88" s="5">
        <f>BI88-BJ88</f>
        <v>182889</v>
      </c>
      <c r="BL88" s="5">
        <f t="shared" si="362"/>
        <v>192514</v>
      </c>
      <c r="BM88" s="5">
        <f t="shared" si="362"/>
        <v>9625</v>
      </c>
      <c r="BN88" s="12">
        <f t="shared" si="362"/>
        <v>182889</v>
      </c>
      <c r="BO88" s="5">
        <f t="shared" si="363"/>
        <v>192514</v>
      </c>
      <c r="BP88" s="5">
        <f t="shared" si="363"/>
        <v>9625</v>
      </c>
      <c r="BQ88" s="5">
        <f t="shared" si="363"/>
        <v>182889</v>
      </c>
      <c r="BR88" s="33">
        <f>ROUND(BK88*$BS$95,0)</f>
        <v>182889</v>
      </c>
      <c r="BS88" s="33">
        <f>ROUND(BN88*$BS$96,0)</f>
        <v>182889</v>
      </c>
      <c r="BT88" s="5">
        <f>BS88</f>
        <v>182889</v>
      </c>
    </row>
    <row r="89" spans="1:73">
      <c r="A89" s="7">
        <v>28</v>
      </c>
      <c r="B89" s="52" t="s">
        <v>30</v>
      </c>
      <c r="C89" s="24">
        <f>C90+C91</f>
        <v>4</v>
      </c>
      <c r="D89" s="24">
        <f>D90+D91</f>
        <v>0</v>
      </c>
      <c r="E89" s="37" t="s">
        <v>49</v>
      </c>
      <c r="F89" s="37" t="s">
        <v>49</v>
      </c>
      <c r="G89" s="4">
        <f t="shared" ref="G89:L89" si="364">G90+G91</f>
        <v>49600</v>
      </c>
      <c r="H89" s="24">
        <f t="shared" si="364"/>
        <v>4</v>
      </c>
      <c r="I89" s="24">
        <f t="shared" si="364"/>
        <v>0</v>
      </c>
      <c r="J89" s="37" t="s">
        <v>49</v>
      </c>
      <c r="K89" s="37" t="s">
        <v>49</v>
      </c>
      <c r="L89" s="4">
        <f t="shared" si="364"/>
        <v>24000</v>
      </c>
      <c r="M89" s="24">
        <f t="shared" ref="M89" si="365">M90+M91</f>
        <v>15</v>
      </c>
      <c r="N89" s="4">
        <f t="shared" ref="N89" si="366">N90+N91</f>
        <v>1003144</v>
      </c>
      <c r="O89" s="37" t="s">
        <v>49</v>
      </c>
      <c r="P89" s="37" t="s">
        <v>49</v>
      </c>
      <c r="Q89" s="37" t="s">
        <v>49</v>
      </c>
      <c r="R89" s="4">
        <f t="shared" ref="R89" si="367">R90+R91</f>
        <v>3110964.15</v>
      </c>
      <c r="S89" s="24">
        <f>S90+S91</f>
        <v>2</v>
      </c>
      <c r="T89" s="4">
        <f t="shared" ref="T89:Y89" si="368">T90+T91</f>
        <v>142.55000000000001</v>
      </c>
      <c r="U89" s="37" t="s">
        <v>49</v>
      </c>
      <c r="V89" s="37" t="s">
        <v>49</v>
      </c>
      <c r="W89" s="37" t="s">
        <v>49</v>
      </c>
      <c r="X89" s="37" t="s">
        <v>49</v>
      </c>
      <c r="Y89" s="4">
        <f t="shared" si="368"/>
        <v>297869.56</v>
      </c>
      <c r="Z89" s="24">
        <f t="shared" ref="Z89" si="369">Z90+Z91</f>
        <v>13</v>
      </c>
      <c r="AA89" s="4">
        <f t="shared" ref="AA89" si="370">AA90+AA91</f>
        <v>855595</v>
      </c>
      <c r="AB89" s="37" t="s">
        <v>49</v>
      </c>
      <c r="AC89" s="37" t="s">
        <v>49</v>
      </c>
      <c r="AD89" s="37" t="s">
        <v>49</v>
      </c>
      <c r="AE89" s="37" t="s">
        <v>49</v>
      </c>
      <c r="AF89" s="4">
        <f t="shared" ref="AF89" si="371">AF90+AF91</f>
        <v>5594865.3331999993</v>
      </c>
      <c r="AG89" s="24">
        <f t="shared" ref="AG89" si="372">AG90+AG91</f>
        <v>0</v>
      </c>
      <c r="AH89" s="37" t="s">
        <v>49</v>
      </c>
      <c r="AI89" s="37" t="s">
        <v>49</v>
      </c>
      <c r="AJ89" s="37" t="s">
        <v>49</v>
      </c>
      <c r="AK89" s="37" t="s">
        <v>49</v>
      </c>
      <c r="AL89" s="4">
        <f t="shared" ref="AL89" si="373">AL90+AL91</f>
        <v>0</v>
      </c>
      <c r="AM89" s="4">
        <f t="shared" ref="AM89:BT89" si="374">AM90+AM91</f>
        <v>0</v>
      </c>
      <c r="AN89" s="4">
        <f t="shared" si="374"/>
        <v>0</v>
      </c>
      <c r="AO89" s="24">
        <f t="shared" si="374"/>
        <v>0</v>
      </c>
      <c r="AP89" s="4">
        <f t="shared" si="374"/>
        <v>1590</v>
      </c>
      <c r="AQ89" s="37" t="s">
        <v>33</v>
      </c>
      <c r="AR89" s="37" t="s">
        <v>33</v>
      </c>
      <c r="AS89" s="24">
        <v>12</v>
      </c>
      <c r="AT89" s="4">
        <f t="shared" si="374"/>
        <v>304707.59999999998</v>
      </c>
      <c r="AU89" s="24">
        <f t="shared" si="374"/>
        <v>0</v>
      </c>
      <c r="AV89" s="4">
        <f t="shared" si="374"/>
        <v>2579</v>
      </c>
      <c r="AW89" s="37" t="s">
        <v>33</v>
      </c>
      <c r="AX89" s="37" t="s">
        <v>33</v>
      </c>
      <c r="AY89" s="24">
        <f t="shared" si="374"/>
        <v>12</v>
      </c>
      <c r="AZ89" s="4">
        <f t="shared" si="374"/>
        <v>268009.68</v>
      </c>
      <c r="BA89" s="24">
        <f t="shared" si="374"/>
        <v>0</v>
      </c>
      <c r="BB89" s="37" t="s">
        <v>33</v>
      </c>
      <c r="BC89" s="4">
        <f t="shared" si="374"/>
        <v>534000</v>
      </c>
      <c r="BD89" s="37" t="s">
        <v>33</v>
      </c>
      <c r="BE89" s="37" t="s">
        <v>33</v>
      </c>
      <c r="BF89" s="4">
        <f t="shared" si="374"/>
        <v>534000</v>
      </c>
      <c r="BG89" s="4">
        <f t="shared" si="374"/>
        <v>10184016.3232</v>
      </c>
      <c r="BH89" s="30">
        <v>1.018</v>
      </c>
      <c r="BI89" s="4">
        <f t="shared" si="374"/>
        <v>10367329</v>
      </c>
      <c r="BJ89" s="4">
        <f t="shared" si="374"/>
        <v>518366</v>
      </c>
      <c r="BK89" s="4">
        <f t="shared" si="374"/>
        <v>9848963</v>
      </c>
      <c r="BL89" s="4">
        <f t="shared" si="374"/>
        <v>10367329</v>
      </c>
      <c r="BM89" s="4">
        <f t="shared" si="374"/>
        <v>518366</v>
      </c>
      <c r="BN89" s="4">
        <f t="shared" si="374"/>
        <v>9848963</v>
      </c>
      <c r="BO89" s="4">
        <f t="shared" si="374"/>
        <v>10367329</v>
      </c>
      <c r="BP89" s="4">
        <f t="shared" si="374"/>
        <v>518366</v>
      </c>
      <c r="BQ89" s="4">
        <f t="shared" si="374"/>
        <v>9848963</v>
      </c>
      <c r="BR89" s="4">
        <f t="shared" si="374"/>
        <v>9848963</v>
      </c>
      <c r="BS89" s="4">
        <f t="shared" si="374"/>
        <v>9848963</v>
      </c>
      <c r="BT89" s="4">
        <f t="shared" si="374"/>
        <v>9848963</v>
      </c>
    </row>
    <row r="90" spans="1:73">
      <c r="A90" s="9"/>
      <c r="B90" s="47" t="s">
        <v>3</v>
      </c>
      <c r="C90" s="48">
        <v>4</v>
      </c>
      <c r="D90" s="48"/>
      <c r="E90" s="49">
        <v>2</v>
      </c>
      <c r="F90" s="50">
        <v>6200</v>
      </c>
      <c r="G90" s="50">
        <f>C90*E90*F90</f>
        <v>49600</v>
      </c>
      <c r="H90" s="48">
        <v>4</v>
      </c>
      <c r="I90" s="48"/>
      <c r="J90" s="50">
        <v>2</v>
      </c>
      <c r="K90" s="50">
        <v>3000</v>
      </c>
      <c r="L90" s="50">
        <f>H90*J90*K90</f>
        <v>24000</v>
      </c>
      <c r="M90" s="48"/>
      <c r="N90" s="50">
        <v>1003144</v>
      </c>
      <c r="O90" s="50"/>
      <c r="P90" s="47">
        <v>3.06</v>
      </c>
      <c r="Q90" s="48"/>
      <c r="R90" s="50">
        <v>3072138.87</v>
      </c>
      <c r="S90" s="26"/>
      <c r="T90" s="6">
        <v>142.55000000000001</v>
      </c>
      <c r="U90" s="6"/>
      <c r="V90" s="6"/>
      <c r="W90" s="6">
        <v>1993.39</v>
      </c>
      <c r="X90" s="26"/>
      <c r="Y90" s="5">
        <v>284155.83</v>
      </c>
      <c r="Z90" s="25"/>
      <c r="AA90" s="5">
        <v>855595</v>
      </c>
      <c r="AB90" s="5"/>
      <c r="AC90" s="5"/>
      <c r="AD90" s="5">
        <v>6.38</v>
      </c>
      <c r="AE90" s="25"/>
      <c r="AF90" s="5">
        <f>AA90*AD90</f>
        <v>5458696.0999999996</v>
      </c>
      <c r="AG90" s="25"/>
      <c r="AH90" s="5"/>
      <c r="AI90" s="5"/>
      <c r="AJ90" s="5"/>
      <c r="AK90" s="25"/>
      <c r="AL90" s="5"/>
      <c r="AM90" s="3"/>
      <c r="AN90" s="5">
        <f>AM90</f>
        <v>0</v>
      </c>
      <c r="AO90" s="26"/>
      <c r="AP90" s="6">
        <v>1590</v>
      </c>
      <c r="AQ90" s="6"/>
      <c r="AR90" s="6">
        <v>15.97</v>
      </c>
      <c r="AS90" s="26">
        <v>12</v>
      </c>
      <c r="AT90" s="5">
        <f>AP90*AR90*AS90</f>
        <v>304707.59999999998</v>
      </c>
      <c r="AU90" s="25"/>
      <c r="AV90" s="5">
        <v>2579</v>
      </c>
      <c r="AW90" s="5"/>
      <c r="AX90" s="5">
        <v>8.66</v>
      </c>
      <c r="AY90" s="25">
        <v>12</v>
      </c>
      <c r="AZ90" s="5">
        <f>AV90*AX90*AY90</f>
        <v>268009.68</v>
      </c>
      <c r="BA90" s="26"/>
      <c r="BB90" s="6"/>
      <c r="BC90" s="6">
        <v>534000</v>
      </c>
      <c r="BD90" s="6"/>
      <c r="BE90" s="28"/>
      <c r="BF90" s="5">
        <f>BC90</f>
        <v>534000</v>
      </c>
      <c r="BG90" s="5">
        <f>G90+L90+R90+Y90+AF90+AL90+AN90+AT90+AZ90+BF90</f>
        <v>9995308.0800000001</v>
      </c>
      <c r="BH90" s="31">
        <v>1.018</v>
      </c>
      <c r="BI90" s="5">
        <f>ROUND(BG90*BH90,0)</f>
        <v>10175224</v>
      </c>
      <c r="BJ90" s="12">
        <f>ROUND(BI90*5/100,0)</f>
        <v>508761</v>
      </c>
      <c r="BK90" s="5">
        <f>BI90-BJ90</f>
        <v>9666463</v>
      </c>
      <c r="BL90" s="5">
        <f t="shared" ref="BL90:BN91" si="375">BI90</f>
        <v>10175224</v>
      </c>
      <c r="BM90" s="5">
        <f t="shared" si="375"/>
        <v>508761</v>
      </c>
      <c r="BN90" s="12">
        <f t="shared" si="375"/>
        <v>9666463</v>
      </c>
      <c r="BO90" s="5">
        <f t="shared" ref="BO90:BQ91" si="376">BI90</f>
        <v>10175224</v>
      </c>
      <c r="BP90" s="5">
        <f t="shared" si="376"/>
        <v>508761</v>
      </c>
      <c r="BQ90" s="5">
        <f t="shared" si="376"/>
        <v>9666463</v>
      </c>
      <c r="BR90" s="33">
        <f>ROUND(BK90*$BS$95,0)</f>
        <v>9666463</v>
      </c>
      <c r="BS90" s="33">
        <f>ROUND(BN90*$BS$96,0)</f>
        <v>9666463</v>
      </c>
      <c r="BT90" s="5">
        <f>BS90</f>
        <v>9666463</v>
      </c>
    </row>
    <row r="91" spans="1:73">
      <c r="A91" s="9"/>
      <c r="B91" s="47" t="s">
        <v>40</v>
      </c>
      <c r="C91" s="48"/>
      <c r="D91" s="48"/>
      <c r="E91" s="49"/>
      <c r="F91" s="50"/>
      <c r="G91" s="50">
        <f>D91*E91*F91</f>
        <v>0</v>
      </c>
      <c r="H91" s="48"/>
      <c r="I91" s="48"/>
      <c r="J91" s="50"/>
      <c r="K91" s="50"/>
      <c r="L91" s="50">
        <f>ROUND(I91*J91*K91,0)</f>
        <v>0</v>
      </c>
      <c r="M91" s="48">
        <v>15</v>
      </c>
      <c r="N91" s="50"/>
      <c r="O91" s="50">
        <v>68</v>
      </c>
      <c r="P91" s="47">
        <v>3.17</v>
      </c>
      <c r="Q91" s="48">
        <v>12</v>
      </c>
      <c r="R91" s="50">
        <v>38825.279999999999</v>
      </c>
      <c r="S91" s="26">
        <v>2</v>
      </c>
      <c r="T91" s="6"/>
      <c r="U91" s="6">
        <v>18</v>
      </c>
      <c r="V91" s="6">
        <v>0.03</v>
      </c>
      <c r="W91" s="6">
        <v>1993.39</v>
      </c>
      <c r="X91" s="26">
        <v>7</v>
      </c>
      <c r="Y91" s="5">
        <v>13713.73</v>
      </c>
      <c r="Z91" s="25">
        <v>13</v>
      </c>
      <c r="AA91" s="5"/>
      <c r="AB91" s="5">
        <v>18</v>
      </c>
      <c r="AC91" s="5">
        <v>13.03</v>
      </c>
      <c r="AD91" s="5">
        <v>6.38</v>
      </c>
      <c r="AE91" s="25">
        <v>7</v>
      </c>
      <c r="AF91" s="5">
        <f>Z91*AB91*AC91*AD91*AE91</f>
        <v>136169.23319999999</v>
      </c>
      <c r="AG91" s="25"/>
      <c r="AH91" s="5"/>
      <c r="AI91" s="5"/>
      <c r="AJ91" s="5"/>
      <c r="AK91" s="25"/>
      <c r="AL91" s="5">
        <f>AG91*AH91*AI91*AJ91*AK91</f>
        <v>0</v>
      </c>
      <c r="AM91" s="3"/>
      <c r="AN91" s="5">
        <f>AM91</f>
        <v>0</v>
      </c>
      <c r="AO91" s="26"/>
      <c r="AP91" s="6"/>
      <c r="AQ91" s="6"/>
      <c r="AR91" s="6"/>
      <c r="AS91" s="26"/>
      <c r="AT91" s="5">
        <f>AO91*AQ91*AR91*AS91</f>
        <v>0</v>
      </c>
      <c r="AU91" s="25"/>
      <c r="AV91" s="5"/>
      <c r="AW91" s="5"/>
      <c r="AX91" s="5"/>
      <c r="AY91" s="25"/>
      <c r="AZ91" s="5">
        <f>AU91*AW91*AX91*AY91</f>
        <v>0</v>
      </c>
      <c r="BA91" s="26"/>
      <c r="BB91" s="6"/>
      <c r="BC91" s="6"/>
      <c r="BD91" s="6"/>
      <c r="BE91" s="28"/>
      <c r="BF91" s="5">
        <f>BA91*BB91*BD91*BE91</f>
        <v>0</v>
      </c>
      <c r="BG91" s="5">
        <f>G91+L91+R91+Y91+AF91+AL91+AN91+AT91+AZ91+BF91</f>
        <v>188708.24319999997</v>
      </c>
      <c r="BH91" s="31">
        <v>1.018</v>
      </c>
      <c r="BI91" s="5">
        <f>ROUND(BG91*BH91,0)</f>
        <v>192105</v>
      </c>
      <c r="BJ91" s="12">
        <f>ROUND(BI91*5/100,0)</f>
        <v>9605</v>
      </c>
      <c r="BK91" s="5">
        <f>BI91-BJ91</f>
        <v>182500</v>
      </c>
      <c r="BL91" s="5">
        <f t="shared" si="375"/>
        <v>192105</v>
      </c>
      <c r="BM91" s="5">
        <f t="shared" si="375"/>
        <v>9605</v>
      </c>
      <c r="BN91" s="12">
        <f t="shared" si="375"/>
        <v>182500</v>
      </c>
      <c r="BO91" s="5">
        <f t="shared" si="376"/>
        <v>192105</v>
      </c>
      <c r="BP91" s="5">
        <f t="shared" si="376"/>
        <v>9605</v>
      </c>
      <c r="BQ91" s="5">
        <f t="shared" si="376"/>
        <v>182500</v>
      </c>
      <c r="BR91" s="33">
        <f>ROUND(BK91*$BS$95,0)</f>
        <v>182500</v>
      </c>
      <c r="BS91" s="33">
        <f>ROUND(BN91*$BS$96,0)</f>
        <v>182500</v>
      </c>
      <c r="BT91" s="5">
        <f>BS91</f>
        <v>182500</v>
      </c>
    </row>
    <row r="92" spans="1:73">
      <c r="A92" s="10"/>
      <c r="B92" s="56" t="s">
        <v>35</v>
      </c>
      <c r="C92" s="21">
        <f>C8+C11+C14+C17+C20+C23+C26+C29+C32+C35+C38+C41+C44+C47+C50+C53+C56+C59+C62+C65+C68+C71+C74+C77+C80+C83+C86+C89</f>
        <v>163</v>
      </c>
      <c r="D92" s="21">
        <f>D8+D11+D14+D17+D20+D23+D26+D29+D32+D35+D38+D41+D44+D47+D50+D53+D56+D59+D62+D65+D68+D71+D74+D77+D80+D83+D86+D89</f>
        <v>8</v>
      </c>
      <c r="E92" s="20" t="s">
        <v>33</v>
      </c>
      <c r="F92" s="20" t="s">
        <v>33</v>
      </c>
      <c r="G92" s="13">
        <f t="shared" ref="G92:AL92" si="377">G8+G11+G14+G17+G20+G23+G26+G29+G32+G35+G38+G41+G44+G47+G50+G53+G56+G59+G62+G65+G68+G71+G74+G77+G80+G83+G86+G89</f>
        <v>2639469.84</v>
      </c>
      <c r="H92" s="21">
        <f t="shared" si="377"/>
        <v>94</v>
      </c>
      <c r="I92" s="21">
        <f t="shared" si="377"/>
        <v>2</v>
      </c>
      <c r="J92" s="20" t="s">
        <v>33</v>
      </c>
      <c r="K92" s="20" t="s">
        <v>33</v>
      </c>
      <c r="L92" s="13">
        <f t="shared" si="377"/>
        <v>581702.80000000005</v>
      </c>
      <c r="M92" s="21">
        <f t="shared" si="377"/>
        <v>642</v>
      </c>
      <c r="N92" s="13">
        <f t="shared" si="377"/>
        <v>34735504.100000001</v>
      </c>
      <c r="O92" s="20" t="s">
        <v>33</v>
      </c>
      <c r="P92" s="20" t="s">
        <v>33</v>
      </c>
      <c r="Q92" s="20" t="s">
        <v>33</v>
      </c>
      <c r="R92" s="13">
        <f t="shared" si="377"/>
        <v>119466414.52860001</v>
      </c>
      <c r="S92" s="21">
        <f t="shared" si="377"/>
        <v>72</v>
      </c>
      <c r="T92" s="13">
        <f t="shared" si="377"/>
        <v>10669.240000000002</v>
      </c>
      <c r="U92" s="20" t="s">
        <v>33</v>
      </c>
      <c r="V92" s="20" t="s">
        <v>33</v>
      </c>
      <c r="W92" s="20" t="s">
        <v>33</v>
      </c>
      <c r="X92" s="20" t="s">
        <v>33</v>
      </c>
      <c r="Y92" s="13">
        <f t="shared" si="377"/>
        <v>23557753.655487996</v>
      </c>
      <c r="Z92" s="21">
        <f t="shared" si="377"/>
        <v>550</v>
      </c>
      <c r="AA92" s="13">
        <f t="shared" si="377"/>
        <v>29347350.509999998</v>
      </c>
      <c r="AB92" s="20" t="s">
        <v>33</v>
      </c>
      <c r="AC92" s="20" t="s">
        <v>33</v>
      </c>
      <c r="AD92" s="20" t="s">
        <v>33</v>
      </c>
      <c r="AE92" s="20" t="s">
        <v>33</v>
      </c>
      <c r="AF92" s="13">
        <f t="shared" si="377"/>
        <v>192881662.52563998</v>
      </c>
      <c r="AG92" s="21">
        <f t="shared" si="377"/>
        <v>1</v>
      </c>
      <c r="AH92" s="20" t="s">
        <v>33</v>
      </c>
      <c r="AI92" s="20" t="s">
        <v>33</v>
      </c>
      <c r="AJ92" s="20" t="s">
        <v>33</v>
      </c>
      <c r="AK92" s="20" t="s">
        <v>33</v>
      </c>
      <c r="AL92" s="13">
        <f t="shared" si="377"/>
        <v>20928.600000000002</v>
      </c>
      <c r="AM92" s="13">
        <f t="shared" ref="AM92:BT92" si="378">AM8+AM11+AM14+AM17+AM20+AM23+AM26+AM29+AM32+AM35+AM38+AM41+AM44+AM47+AM50+AM53+AM56+AM59+AM62+AM65+AM68+AM71+AM74+AM77+AM80+AM83+AM86+AM89</f>
        <v>1825657.92</v>
      </c>
      <c r="AN92" s="13">
        <f>AN8+AN11+AN14+AN17+AN20+AN23+AN26+AN29+AN32+AN35+AN38+AN41+AN44+AN47+AN50+AN53+AN56+AN59+AN62+AN65+AN68+AN71+AN74+AN77+AN80+AN83+AN86+AN89</f>
        <v>1825657.92</v>
      </c>
      <c r="AO92" s="21">
        <f t="shared" ref="AO92:AZ92" si="379">AO8+AO11+AO14+AO17+AO20+AO23+AO26+AO29+AO32+AO35+AO38+AO41+AO44+AO47+AO50+AO53+AO56+AO59+AO62+AO65+AO68+AO71+AO74+AO77+AO80+AO83+AO86+AO89</f>
        <v>34</v>
      </c>
      <c r="AP92" s="13">
        <f t="shared" si="379"/>
        <v>53167.679999999993</v>
      </c>
      <c r="AQ92" s="20" t="s">
        <v>33</v>
      </c>
      <c r="AR92" s="20" t="s">
        <v>33</v>
      </c>
      <c r="AS92" s="38" t="s">
        <v>33</v>
      </c>
      <c r="AT92" s="13">
        <f t="shared" si="379"/>
        <v>7270953.3083999995</v>
      </c>
      <c r="AU92" s="21">
        <f t="shared" si="379"/>
        <v>88</v>
      </c>
      <c r="AV92" s="13">
        <f t="shared" si="379"/>
        <v>91668.400000000009</v>
      </c>
      <c r="AW92" s="20" t="s">
        <v>33</v>
      </c>
      <c r="AX92" s="20" t="s">
        <v>33</v>
      </c>
      <c r="AY92" s="43">
        <v>12</v>
      </c>
      <c r="AZ92" s="13">
        <f t="shared" si="379"/>
        <v>9684760.4127999991</v>
      </c>
      <c r="BA92" s="21">
        <f t="shared" si="378"/>
        <v>0</v>
      </c>
      <c r="BB92" s="20" t="s">
        <v>33</v>
      </c>
      <c r="BC92" s="20" t="s">
        <v>33</v>
      </c>
      <c r="BD92" s="20" t="s">
        <v>33</v>
      </c>
      <c r="BE92" s="20" t="s">
        <v>33</v>
      </c>
      <c r="BF92" s="13">
        <f t="shared" si="378"/>
        <v>4560000</v>
      </c>
      <c r="BG92" s="13">
        <f t="shared" si="378"/>
        <v>362489303.59092802</v>
      </c>
      <c r="BH92" s="32">
        <v>1.018</v>
      </c>
      <c r="BI92" s="13">
        <f t="shared" si="378"/>
        <v>369014114</v>
      </c>
      <c r="BJ92" s="13">
        <f t="shared" si="378"/>
        <v>18450706</v>
      </c>
      <c r="BK92" s="13">
        <f t="shared" si="378"/>
        <v>350563408</v>
      </c>
      <c r="BL92" s="13">
        <f t="shared" si="378"/>
        <v>369014114</v>
      </c>
      <c r="BM92" s="13">
        <f t="shared" si="378"/>
        <v>18450706</v>
      </c>
      <c r="BN92" s="13">
        <f t="shared" si="378"/>
        <v>350563408</v>
      </c>
      <c r="BO92" s="13">
        <f t="shared" si="378"/>
        <v>369014114</v>
      </c>
      <c r="BP92" s="13">
        <f t="shared" si="378"/>
        <v>18450706</v>
      </c>
      <c r="BQ92" s="13">
        <f t="shared" si="378"/>
        <v>350563408</v>
      </c>
      <c r="BR92" s="34">
        <f t="shared" si="378"/>
        <v>350563408</v>
      </c>
      <c r="BS92" s="34">
        <f t="shared" si="378"/>
        <v>350563408</v>
      </c>
      <c r="BT92" s="34">
        <f t="shared" si="378"/>
        <v>350563408</v>
      </c>
    </row>
    <row r="93" spans="1:73">
      <c r="A93" s="16"/>
      <c r="B93" s="22" t="s">
        <v>34</v>
      </c>
      <c r="C93" s="22"/>
      <c r="D93" s="22"/>
      <c r="E93" s="22"/>
      <c r="F93" s="22"/>
      <c r="G93" s="22"/>
      <c r="H93" s="22"/>
      <c r="I93" s="22"/>
      <c r="J93" s="22"/>
      <c r="K93" s="22"/>
      <c r="L93" s="22"/>
      <c r="M93" s="22"/>
      <c r="N93" s="22"/>
      <c r="O93" s="22"/>
      <c r="P93" s="22"/>
      <c r="Q93" s="22"/>
      <c r="R93" s="22"/>
      <c r="S93" s="16"/>
      <c r="T93" s="16"/>
      <c r="U93" s="16"/>
      <c r="V93" s="16"/>
      <c r="W93" s="16"/>
      <c r="X93" s="16"/>
      <c r="Y93" s="17"/>
      <c r="Z93" s="17"/>
      <c r="AA93" s="17"/>
      <c r="AB93" s="17"/>
      <c r="AC93" s="17"/>
      <c r="AD93" s="17"/>
      <c r="AE93" s="17"/>
      <c r="AF93" s="17"/>
      <c r="AG93" s="17"/>
      <c r="AH93" s="17"/>
      <c r="AI93" s="17"/>
      <c r="AJ93" s="17"/>
      <c r="AK93" s="17"/>
      <c r="AL93" s="17"/>
      <c r="AM93" s="16"/>
      <c r="AN93" s="17"/>
      <c r="AO93" s="17"/>
      <c r="AP93" s="17"/>
      <c r="AQ93" s="17"/>
      <c r="AR93" s="17"/>
      <c r="AS93" s="17"/>
      <c r="AT93" s="17"/>
      <c r="AU93" s="17"/>
      <c r="AV93" s="17"/>
      <c r="AW93" s="17"/>
      <c r="AX93" s="17"/>
      <c r="AY93" s="17"/>
      <c r="AZ93" s="17"/>
      <c r="BA93" s="16"/>
      <c r="BB93" s="16"/>
      <c r="BC93" s="16"/>
      <c r="BD93" s="16"/>
      <c r="BE93" s="16"/>
      <c r="BF93" s="17"/>
      <c r="BG93" s="17"/>
      <c r="BH93" s="16"/>
      <c r="BI93" s="17"/>
      <c r="BJ93" s="17"/>
      <c r="BK93" s="18">
        <f>BJ92</f>
        <v>18450706</v>
      </c>
      <c r="BL93" s="18"/>
      <c r="BM93" s="17"/>
      <c r="BN93" s="18">
        <f>BK93</f>
        <v>18450706</v>
      </c>
      <c r="BO93" s="18"/>
      <c r="BP93" s="18"/>
      <c r="BQ93" s="18">
        <f>BK93</f>
        <v>18450706</v>
      </c>
      <c r="BR93" s="35">
        <f>ROUND(BK93*$BS$95,0)</f>
        <v>18450706</v>
      </c>
      <c r="BS93" s="35">
        <f>ROUND(BN93*BS96,0)</f>
        <v>18450706</v>
      </c>
      <c r="BT93" s="35">
        <f>BS93</f>
        <v>18450706</v>
      </c>
    </row>
    <row r="94" spans="1:73">
      <c r="A94" s="16"/>
      <c r="B94" s="22" t="s">
        <v>36</v>
      </c>
      <c r="C94" s="22"/>
      <c r="D94" s="22"/>
      <c r="E94" s="22"/>
      <c r="F94" s="22"/>
      <c r="G94" s="22"/>
      <c r="H94" s="22"/>
      <c r="I94" s="22"/>
      <c r="J94" s="22"/>
      <c r="K94" s="22"/>
      <c r="L94" s="22"/>
      <c r="M94" s="22"/>
      <c r="N94" s="22"/>
      <c r="O94" s="22"/>
      <c r="P94" s="22"/>
      <c r="Q94" s="22"/>
      <c r="R94" s="22"/>
      <c r="S94" s="16"/>
      <c r="T94" s="16"/>
      <c r="U94" s="16"/>
      <c r="V94" s="16"/>
      <c r="W94" s="16"/>
      <c r="X94" s="16"/>
      <c r="Y94" s="17"/>
      <c r="Z94" s="17"/>
      <c r="AA94" s="17"/>
      <c r="AB94" s="17"/>
      <c r="AC94" s="17"/>
      <c r="AD94" s="17"/>
      <c r="AE94" s="17"/>
      <c r="AF94" s="17"/>
      <c r="AG94" s="17"/>
      <c r="AH94" s="17"/>
      <c r="AI94" s="17"/>
      <c r="AJ94" s="17"/>
      <c r="AK94" s="17"/>
      <c r="AL94" s="17"/>
      <c r="AM94" s="16"/>
      <c r="AN94" s="17"/>
      <c r="AO94" s="17"/>
      <c r="AP94" s="17"/>
      <c r="AQ94" s="17"/>
      <c r="AR94" s="17"/>
      <c r="AS94" s="17"/>
      <c r="AT94" s="17"/>
      <c r="AU94" s="17"/>
      <c r="AV94" s="17"/>
      <c r="AW94" s="17"/>
      <c r="AX94" s="17"/>
      <c r="AY94" s="17"/>
      <c r="AZ94" s="17"/>
      <c r="BA94" s="16"/>
      <c r="BB94" s="16"/>
      <c r="BC94" s="16"/>
      <c r="BD94" s="16"/>
      <c r="BE94" s="16"/>
      <c r="BF94" s="17"/>
      <c r="BG94" s="17"/>
      <c r="BH94" s="16"/>
      <c r="BI94" s="17"/>
      <c r="BJ94" s="16"/>
      <c r="BK94" s="18">
        <f>BK92+BK93</f>
        <v>369014114</v>
      </c>
      <c r="BL94" s="18"/>
      <c r="BM94" s="17"/>
      <c r="BN94" s="18">
        <f>BN92+BN93</f>
        <v>369014114</v>
      </c>
      <c r="BO94" s="18"/>
      <c r="BP94" s="18"/>
      <c r="BQ94" s="18">
        <f>BQ92+BQ93</f>
        <v>369014114</v>
      </c>
      <c r="BR94" s="35">
        <f t="shared" ref="BR94:BT94" si="380">BR92+BR93</f>
        <v>369014114</v>
      </c>
      <c r="BS94" s="35">
        <f t="shared" si="380"/>
        <v>369014114</v>
      </c>
      <c r="BT94" s="35">
        <f t="shared" si="380"/>
        <v>369014114</v>
      </c>
    </row>
    <row r="95" spans="1:73">
      <c r="BI95" s="11"/>
      <c r="BL95" s="14"/>
      <c r="BQ95" s="1" t="s">
        <v>47</v>
      </c>
      <c r="BS95" s="36">
        <f>BK96/BK94</f>
        <v>1</v>
      </c>
    </row>
    <row r="96" spans="1:73">
      <c r="BJ96" s="41">
        <v>2022</v>
      </c>
      <c r="BK96" s="11">
        <v>369014114</v>
      </c>
      <c r="BQ96" s="1" t="s">
        <v>48</v>
      </c>
      <c r="BS96" s="36">
        <f>BK97/BN94</f>
        <v>1</v>
      </c>
    </row>
    <row r="97" spans="61:71" ht="12.75" customHeight="1">
      <c r="BI97" s="41"/>
      <c r="BJ97" s="41">
        <v>2023</v>
      </c>
      <c r="BK97" s="11">
        <v>369014114</v>
      </c>
      <c r="BQ97" s="1" t="s">
        <v>93</v>
      </c>
      <c r="BS97" s="36">
        <f>BK98/BQ94</f>
        <v>1</v>
      </c>
    </row>
    <row r="98" spans="61:71">
      <c r="BJ98" s="1">
        <v>2024</v>
      </c>
      <c r="BK98" s="11">
        <v>369014114</v>
      </c>
    </row>
    <row r="101" spans="61:71">
      <c r="BK101" s="11"/>
    </row>
  </sheetData>
  <mergeCells count="83">
    <mergeCell ref="C2:H2"/>
    <mergeCell ref="U5:U6"/>
    <mergeCell ref="V5:V6"/>
    <mergeCell ref="Z4:AF4"/>
    <mergeCell ref="AB5:AB6"/>
    <mergeCell ref="AC5:AC6"/>
    <mergeCell ref="AD5:AD6"/>
    <mergeCell ref="AE5:AE6"/>
    <mergeCell ref="AF5:AF6"/>
    <mergeCell ref="H5:H6"/>
    <mergeCell ref="J5:J6"/>
    <mergeCell ref="K5:K6"/>
    <mergeCell ref="L5:L6"/>
    <mergeCell ref="M4:R4"/>
    <mergeCell ref="N5:N6"/>
    <mergeCell ref="AA5:AA6"/>
    <mergeCell ref="BL4:BL6"/>
    <mergeCell ref="AG4:AL4"/>
    <mergeCell ref="AH5:AH6"/>
    <mergeCell ref="AI5:AI6"/>
    <mergeCell ref="AG5:AG6"/>
    <mergeCell ref="AJ5:AJ6"/>
    <mergeCell ref="AK5:AK6"/>
    <mergeCell ref="AL5:AL6"/>
    <mergeCell ref="AM4:AN4"/>
    <mergeCell ref="BA4:BF4"/>
    <mergeCell ref="AN5:AN6"/>
    <mergeCell ref="BF5:BF6"/>
    <mergeCell ref="AO4:AT4"/>
    <mergeCell ref="AP5:AP6"/>
    <mergeCell ref="AQ5:AQ6"/>
    <mergeCell ref="BD5:BD6"/>
    <mergeCell ref="BR4:BR6"/>
    <mergeCell ref="BS4:BS6"/>
    <mergeCell ref="BT4:BT6"/>
    <mergeCell ref="BM4:BM6"/>
    <mergeCell ref="BN4:BN6"/>
    <mergeCell ref="BO4:BO6"/>
    <mergeCell ref="BP4:BP6"/>
    <mergeCell ref="BQ4:BQ6"/>
    <mergeCell ref="Y5:Y6"/>
    <mergeCell ref="C4:G4"/>
    <mergeCell ref="C5:C6"/>
    <mergeCell ref="E5:E6"/>
    <mergeCell ref="F5:F6"/>
    <mergeCell ref="G5:G6"/>
    <mergeCell ref="H4:L4"/>
    <mergeCell ref="X5:X6"/>
    <mergeCell ref="P5:P6"/>
    <mergeCell ref="Q5:Q6"/>
    <mergeCell ref="R5:R6"/>
    <mergeCell ref="O5:O6"/>
    <mergeCell ref="AO5:AO6"/>
    <mergeCell ref="BK4:BK6"/>
    <mergeCell ref="BI4:BI6"/>
    <mergeCell ref="BJ4:BJ6"/>
    <mergeCell ref="BH4:BH6"/>
    <mergeCell ref="BE5:BE6"/>
    <mergeCell ref="BG4:BG6"/>
    <mergeCell ref="AU5:AU6"/>
    <mergeCell ref="BA5:BA6"/>
    <mergeCell ref="AV5:AV6"/>
    <mergeCell ref="BB5:BB6"/>
    <mergeCell ref="AY5:AY6"/>
    <mergeCell ref="AZ5:AZ6"/>
    <mergeCell ref="AU4:AZ4"/>
    <mergeCell ref="BC5:BC6"/>
    <mergeCell ref="AM5:AM6"/>
    <mergeCell ref="AW5:AW6"/>
    <mergeCell ref="AX5:AX6"/>
    <mergeCell ref="A4:A6"/>
    <mergeCell ref="D5:D6"/>
    <mergeCell ref="I5:I6"/>
    <mergeCell ref="M5:M6"/>
    <mergeCell ref="S5:S6"/>
    <mergeCell ref="B4:B6"/>
    <mergeCell ref="S4:Y4"/>
    <mergeCell ref="T5:T6"/>
    <mergeCell ref="W5:W6"/>
    <mergeCell ref="AT5:AT6"/>
    <mergeCell ref="AR5:AR6"/>
    <mergeCell ref="AS5:AS6"/>
    <mergeCell ref="Z5:Z6"/>
  </mergeCells>
  <phoneticPr fontId="0" type="noConversion"/>
  <pageMargins left="0.19685039370078741" right="0" top="0.19685039370078741" bottom="0" header="0" footer="0"/>
  <pageSetup paperSize="9" scale="62" orientation="portrait" r:id="rId1"/>
  <headerFooter alignWithMargins="0"/>
  <rowBreaks count="1" manualBreakCount="1">
    <brk id="94" max="7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Zvyagina_I</cp:lastModifiedBy>
  <cp:lastPrinted>2021-10-22T09:04:55Z</cp:lastPrinted>
  <dcterms:created xsi:type="dcterms:W3CDTF">1996-10-08T23:32:33Z</dcterms:created>
  <dcterms:modified xsi:type="dcterms:W3CDTF">2021-10-22T09:05:52Z</dcterms:modified>
</cp:coreProperties>
</file>