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подраздел 0701" sheetId="1" r:id="rId1"/>
    <sheet name="подраздел 0702" sheetId="2" r:id="rId2"/>
    <sheet name="подраздел 0703" sheetId="3" r:id="rId3"/>
    <sheet name="подраздел 1003" sheetId="4" r:id="rId4"/>
    <sheet name="Общий размер субсидии" sheetId="5" r:id="rId5"/>
  </sheets>
  <definedNames>
    <definedName name="_xlnm.Print_Titles" localSheetId="0">'подраздел 0701'!$A:$B</definedName>
    <definedName name="_xlnm.Print_Titles" localSheetId="1">'подраздел 0702'!$A:$B</definedName>
    <definedName name="_xlnm.Print_Titles" localSheetId="2">'подраздел 0703'!$A:$B</definedName>
    <definedName name="_xlnm.Print_Titles" localSheetId="3">'подраздел 1003'!$A:$B</definedName>
    <definedName name="_xlnm.Print_Area" localSheetId="4">'Общий размер субсидии'!$A$1:$H$41</definedName>
  </definedNames>
  <calcPr calcId="125725"/>
</workbook>
</file>

<file path=xl/calcChain.xml><?xml version="1.0" encoding="utf-8"?>
<calcChain xmlns="http://schemas.openxmlformats.org/spreadsheetml/2006/main">
  <c r="P22" i="2"/>
  <c r="P21"/>
  <c r="E15"/>
  <c r="P8" i="1"/>
  <c r="P18" i="3"/>
  <c r="E32" i="2"/>
  <c r="F9" i="5"/>
  <c r="F10"/>
  <c r="F11"/>
  <c r="F12"/>
  <c r="F40"/>
  <c r="F8"/>
  <c r="E9"/>
  <c r="E10"/>
  <c r="E11"/>
  <c r="E12"/>
  <c r="E13"/>
  <c r="E14"/>
  <c r="E15"/>
  <c r="E16"/>
  <c r="E34"/>
  <c r="E35"/>
  <c r="E36"/>
  <c r="E37"/>
  <c r="E38"/>
  <c r="E39"/>
  <c r="E40"/>
  <c r="E8"/>
  <c r="D40"/>
  <c r="C39"/>
  <c r="C40"/>
  <c r="G40" s="1"/>
  <c r="N23" i="3"/>
  <c r="N24"/>
  <c r="N25"/>
  <c r="N26"/>
  <c r="N27"/>
  <c r="N28"/>
  <c r="N29"/>
  <c r="N30"/>
  <c r="N31"/>
  <c r="N32"/>
  <c r="N33"/>
  <c r="N34"/>
  <c r="N35"/>
  <c r="N36"/>
  <c r="N37"/>
  <c r="N38"/>
  <c r="N39"/>
  <c r="N40"/>
  <c r="L34" i="2"/>
  <c r="E20" l="1"/>
  <c r="P39" i="1"/>
  <c r="P40"/>
  <c r="L40" i="2"/>
  <c r="L39"/>
  <c r="L38"/>
  <c r="L37"/>
  <c r="L36"/>
  <c r="P40" i="4" l="1"/>
  <c r="N9"/>
  <c r="P9" s="1"/>
  <c r="N10"/>
  <c r="P10" s="1"/>
  <c r="N11"/>
  <c r="P11" s="1"/>
  <c r="N12"/>
  <c r="P12" s="1"/>
  <c r="N13"/>
  <c r="P13" s="1"/>
  <c r="F13" i="5" s="1"/>
  <c r="N14" i="4"/>
  <c r="P14" s="1"/>
  <c r="F14" i="5" s="1"/>
  <c r="N15" i="4"/>
  <c r="P15" s="1"/>
  <c r="F15" i="5" s="1"/>
  <c r="N16" i="4"/>
  <c r="P16" s="1"/>
  <c r="F16" i="5" s="1"/>
  <c r="N17" i="4"/>
  <c r="P17" s="1"/>
  <c r="F17" i="5" s="1"/>
  <c r="N18" i="4"/>
  <c r="P18" s="1"/>
  <c r="F18" i="5" s="1"/>
  <c r="N19" i="4"/>
  <c r="P19" s="1"/>
  <c r="F19" i="5" s="1"/>
  <c r="N20" i="4"/>
  <c r="P20" s="1"/>
  <c r="F20" i="5" s="1"/>
  <c r="N21" i="4"/>
  <c r="P21" s="1"/>
  <c r="F21" i="5" s="1"/>
  <c r="N22" i="4"/>
  <c r="P22" s="1"/>
  <c r="F22" i="5" s="1"/>
  <c r="N23" i="4"/>
  <c r="P23" s="1"/>
  <c r="F23" i="5" s="1"/>
  <c r="N24" i="4"/>
  <c r="P24" s="1"/>
  <c r="F24" i="5" s="1"/>
  <c r="N25" i="4"/>
  <c r="P25" s="1"/>
  <c r="F25" i="5" s="1"/>
  <c r="N26" i="4"/>
  <c r="P26" s="1"/>
  <c r="F26" i="5" s="1"/>
  <c r="N27" i="4"/>
  <c r="P27" s="1"/>
  <c r="F27" i="5" s="1"/>
  <c r="N28" i="4"/>
  <c r="P28" s="1"/>
  <c r="F28" i="5" s="1"/>
  <c r="N29" i="4"/>
  <c r="P29" s="1"/>
  <c r="F29" i="5" s="1"/>
  <c r="N30" i="4"/>
  <c r="P30" s="1"/>
  <c r="F30" i="5" s="1"/>
  <c r="N31" i="4"/>
  <c r="P31" s="1"/>
  <c r="F31" i="5" s="1"/>
  <c r="N32" i="4"/>
  <c r="P32" s="1"/>
  <c r="F32" i="5" s="1"/>
  <c r="N33" i="4"/>
  <c r="P33" s="1"/>
  <c r="F33" i="5" s="1"/>
  <c r="N34" i="4"/>
  <c r="P34" s="1"/>
  <c r="F34" i="5" s="1"/>
  <c r="N35" i="4"/>
  <c r="P35" s="1"/>
  <c r="F35" i="5" s="1"/>
  <c r="N36" i="4"/>
  <c r="P36" s="1"/>
  <c r="F36" i="5" s="1"/>
  <c r="N37" i="4"/>
  <c r="P37" s="1"/>
  <c r="F37" i="5" s="1"/>
  <c r="N38" i="4"/>
  <c r="P38" s="1"/>
  <c r="F38" i="5" s="1"/>
  <c r="N39" i="4"/>
  <c r="P39" s="1"/>
  <c r="F39" i="5" s="1"/>
  <c r="N40" i="4"/>
  <c r="N8"/>
  <c r="P8" s="1"/>
  <c r="P11" i="3"/>
  <c r="P12"/>
  <c r="P15"/>
  <c r="P16"/>
  <c r="P30"/>
  <c r="E30" i="5" s="1"/>
  <c r="P34" i="3"/>
  <c r="P35"/>
  <c r="P38"/>
  <c r="P39"/>
  <c r="N19"/>
  <c r="P19" s="1"/>
  <c r="E19" i="5" s="1"/>
  <c r="N20" i="3"/>
  <c r="P20" s="1"/>
  <c r="E20" i="5" s="1"/>
  <c r="N21" i="3"/>
  <c r="P21" s="1"/>
  <c r="E21" i="5" s="1"/>
  <c r="N22" i="3"/>
  <c r="P22" s="1"/>
  <c r="E22" i="5" s="1"/>
  <c r="P23" i="3"/>
  <c r="E23" i="5" s="1"/>
  <c r="P24" i="3"/>
  <c r="E24" i="5" s="1"/>
  <c r="N18" i="3"/>
  <c r="E18" i="5" s="1"/>
  <c r="N9" i="3"/>
  <c r="P9" s="1"/>
  <c r="N10"/>
  <c r="P10" s="1"/>
  <c r="N11"/>
  <c r="N12"/>
  <c r="N13"/>
  <c r="P13" s="1"/>
  <c r="N14"/>
  <c r="P14" s="1"/>
  <c r="N15"/>
  <c r="N16"/>
  <c r="N17"/>
  <c r="P17" s="1"/>
  <c r="E17" i="5" s="1"/>
  <c r="P25" i="3"/>
  <c r="E25" i="5" s="1"/>
  <c r="P26" i="3"/>
  <c r="E26" i="5" s="1"/>
  <c r="P27" i="3"/>
  <c r="E27" i="5" s="1"/>
  <c r="P28" i="3"/>
  <c r="E28" i="5" s="1"/>
  <c r="P29" i="3"/>
  <c r="E29" i="5" s="1"/>
  <c r="P31" i="3"/>
  <c r="E31" i="5" s="1"/>
  <c r="P32" i="3"/>
  <c r="E32" i="5" s="1"/>
  <c r="P33" i="3"/>
  <c r="E33" i="5" s="1"/>
  <c r="P36" i="3"/>
  <c r="P37"/>
  <c r="P40"/>
  <c r="N8"/>
  <c r="P8" s="1"/>
  <c r="E8" i="2"/>
  <c r="N8" s="1"/>
  <c r="P8" s="1"/>
  <c r="D8" i="5" s="1"/>
  <c r="F41" l="1"/>
  <c r="E41"/>
  <c r="E10" i="2"/>
  <c r="N10" s="1"/>
  <c r="P10" s="1"/>
  <c r="D10" i="5" s="1"/>
  <c r="E11" i="2"/>
  <c r="N11" s="1"/>
  <c r="P11" s="1"/>
  <c r="D11" i="5" s="1"/>
  <c r="E12" i="2"/>
  <c r="N12" s="1"/>
  <c r="P12" s="1"/>
  <c r="D12" i="5" s="1"/>
  <c r="E13" i="2"/>
  <c r="N13" s="1"/>
  <c r="P13" s="1"/>
  <c r="D13" i="5" s="1"/>
  <c r="E14" i="2"/>
  <c r="N14" s="1"/>
  <c r="P14" s="1"/>
  <c r="D14" i="5" s="1"/>
  <c r="N15" i="2"/>
  <c r="P15" s="1"/>
  <c r="D15" i="5" s="1"/>
  <c r="E16" i="2"/>
  <c r="N16" s="1"/>
  <c r="P16" s="1"/>
  <c r="D16" i="5" s="1"/>
  <c r="E17" i="2"/>
  <c r="N17" s="1"/>
  <c r="P17" s="1"/>
  <c r="D17" i="5" s="1"/>
  <c r="E18" i="2"/>
  <c r="N18" s="1"/>
  <c r="P18" s="1"/>
  <c r="D18" i="5" s="1"/>
  <c r="E19" i="2"/>
  <c r="N19" s="1"/>
  <c r="P19" s="1"/>
  <c r="D19" i="5" s="1"/>
  <c r="N20" i="2"/>
  <c r="P20" s="1"/>
  <c r="D20" i="5" s="1"/>
  <c r="E21" i="2"/>
  <c r="N21" s="1"/>
  <c r="E22"/>
  <c r="N22" s="1"/>
  <c r="E23"/>
  <c r="N23" s="1"/>
  <c r="P23" s="1"/>
  <c r="D23" i="5" s="1"/>
  <c r="E24" i="2"/>
  <c r="N24" s="1"/>
  <c r="P24" s="1"/>
  <c r="D24" i="5" s="1"/>
  <c r="E25" i="2"/>
  <c r="N25" s="1"/>
  <c r="P25" s="1"/>
  <c r="D25" i="5" s="1"/>
  <c r="E26" i="2"/>
  <c r="N26" s="1"/>
  <c r="P26" s="1"/>
  <c r="D26" i="5" s="1"/>
  <c r="E27" i="2"/>
  <c r="N27" s="1"/>
  <c r="P27" s="1"/>
  <c r="D27" i="5" s="1"/>
  <c r="E28" i="2"/>
  <c r="N28" s="1"/>
  <c r="P28" s="1"/>
  <c r="D28" i="5" s="1"/>
  <c r="E29" i="2"/>
  <c r="N29" s="1"/>
  <c r="P29" s="1"/>
  <c r="D29" i="5" s="1"/>
  <c r="E30" i="2"/>
  <c r="N30" s="1"/>
  <c r="P30" s="1"/>
  <c r="D30" i="5" s="1"/>
  <c r="E31" i="2"/>
  <c r="N31" s="1"/>
  <c r="N32"/>
  <c r="P32" s="1"/>
  <c r="D32" i="5" s="1"/>
  <c r="E33" i="2"/>
  <c r="N33" s="1"/>
  <c r="P33" s="1"/>
  <c r="D33" i="5" s="1"/>
  <c r="E34" i="2"/>
  <c r="N34" s="1"/>
  <c r="P34" s="1"/>
  <c r="D34" i="5" s="1"/>
  <c r="E35" i="2"/>
  <c r="N35" s="1"/>
  <c r="P35" s="1"/>
  <c r="D35" i="5" s="1"/>
  <c r="E36" i="2"/>
  <c r="N36" s="1"/>
  <c r="P36" s="1"/>
  <c r="D36" i="5" s="1"/>
  <c r="E37" i="2"/>
  <c r="N37" s="1"/>
  <c r="P37" s="1"/>
  <c r="D37" i="5" s="1"/>
  <c r="E38" i="2"/>
  <c r="N38" s="1"/>
  <c r="P38" s="1"/>
  <c r="D38" i="5" s="1"/>
  <c r="E39" i="2"/>
  <c r="N39" s="1"/>
  <c r="P39" s="1"/>
  <c r="D39" i="5" s="1"/>
  <c r="G39" s="1"/>
  <c r="E40" i="2"/>
  <c r="N40" s="1"/>
  <c r="P40" s="1"/>
  <c r="P31" l="1"/>
  <c r="D31" i="5" s="1"/>
  <c r="D22"/>
  <c r="D21"/>
  <c r="N8" i="1"/>
  <c r="N9"/>
  <c r="P9" s="1"/>
  <c r="C9" i="5" s="1"/>
  <c r="N10" i="1"/>
  <c r="P10" s="1"/>
  <c r="C10" i="5" s="1"/>
  <c r="G10" s="1"/>
  <c r="N11" i="1"/>
  <c r="P11" s="1"/>
  <c r="C11" i="5" s="1"/>
  <c r="G11" s="1"/>
  <c r="N12" i="1"/>
  <c r="P12" s="1"/>
  <c r="C12" i="5" s="1"/>
  <c r="G12" s="1"/>
  <c r="N13" i="1"/>
  <c r="P13" s="1"/>
  <c r="C13" i="5" s="1"/>
  <c r="G13" s="1"/>
  <c r="N14" i="1"/>
  <c r="P14" s="1"/>
  <c r="C14" i="5" s="1"/>
  <c r="G14" s="1"/>
  <c r="N15" i="1"/>
  <c r="P15" s="1"/>
  <c r="C15" i="5" s="1"/>
  <c r="G15" s="1"/>
  <c r="N16" i="1"/>
  <c r="P16" s="1"/>
  <c r="C16" i="5" s="1"/>
  <c r="G16" s="1"/>
  <c r="N17" i="1"/>
  <c r="P17" s="1"/>
  <c r="C17" i="5" s="1"/>
  <c r="G17" s="1"/>
  <c r="N18" i="1"/>
  <c r="P18" s="1"/>
  <c r="C18" i="5" s="1"/>
  <c r="G18" s="1"/>
  <c r="N19" i="1"/>
  <c r="P19" s="1"/>
  <c r="C19" i="5" s="1"/>
  <c r="G19" s="1"/>
  <c r="N20" i="1"/>
  <c r="P20" s="1"/>
  <c r="C20" i="5" s="1"/>
  <c r="G20" s="1"/>
  <c r="N21" i="1"/>
  <c r="P21" s="1"/>
  <c r="C21" i="5" s="1"/>
  <c r="N22" i="1"/>
  <c r="P22" s="1"/>
  <c r="C22" i="5" s="1"/>
  <c r="N23" i="1"/>
  <c r="P23" s="1"/>
  <c r="C23" i="5" s="1"/>
  <c r="G23" s="1"/>
  <c r="N24" i="1"/>
  <c r="P24" s="1"/>
  <c r="C24" i="5" s="1"/>
  <c r="G24" s="1"/>
  <c r="N25" i="1"/>
  <c r="P25" s="1"/>
  <c r="C25" i="5" s="1"/>
  <c r="G25" s="1"/>
  <c r="N26" i="1"/>
  <c r="P26" s="1"/>
  <c r="C26" i="5" s="1"/>
  <c r="G26" s="1"/>
  <c r="N27" i="1"/>
  <c r="P27" s="1"/>
  <c r="C27" i="5" s="1"/>
  <c r="G27" s="1"/>
  <c r="N28" i="1"/>
  <c r="P28" s="1"/>
  <c r="C28" i="5" s="1"/>
  <c r="G28" s="1"/>
  <c r="N29" i="1"/>
  <c r="P29" s="1"/>
  <c r="C29" i="5" s="1"/>
  <c r="G29" s="1"/>
  <c r="N30" i="1"/>
  <c r="P30" s="1"/>
  <c r="C30" i="5" s="1"/>
  <c r="G30" s="1"/>
  <c r="N31" i="1"/>
  <c r="P31" s="1"/>
  <c r="C31" i="5" s="1"/>
  <c r="N32" i="1"/>
  <c r="P32" s="1"/>
  <c r="C32" i="5" s="1"/>
  <c r="G32" s="1"/>
  <c r="N33" i="1"/>
  <c r="P33" s="1"/>
  <c r="C33" i="5" s="1"/>
  <c r="G33" s="1"/>
  <c r="N34" i="1"/>
  <c r="P34" s="1"/>
  <c r="C34" i="5" s="1"/>
  <c r="G34" s="1"/>
  <c r="N35" i="1"/>
  <c r="P35" s="1"/>
  <c r="C35" i="5" s="1"/>
  <c r="G35" s="1"/>
  <c r="N36" i="1"/>
  <c r="P36" s="1"/>
  <c r="C36" i="5" s="1"/>
  <c r="G36" s="1"/>
  <c r="N37" i="1"/>
  <c r="P37" s="1"/>
  <c r="C37" i="5" s="1"/>
  <c r="G37" s="1"/>
  <c r="N38" i="1"/>
  <c r="P38" s="1"/>
  <c r="C38" i="5" s="1"/>
  <c r="G38" s="1"/>
  <c r="N39" i="1"/>
  <c r="N40"/>
  <c r="E9" i="2"/>
  <c r="N9" s="1"/>
  <c r="P9" s="1"/>
  <c r="D9" i="5" s="1"/>
  <c r="G31" l="1"/>
  <c r="G22"/>
  <c r="G21"/>
  <c r="D41"/>
  <c r="G9"/>
  <c r="C8"/>
  <c r="P41" i="4"/>
  <c r="N41"/>
  <c r="M41"/>
  <c r="L41"/>
  <c r="G41"/>
  <c r="E41"/>
  <c r="C41"/>
  <c r="P41" i="3"/>
  <c r="N41"/>
  <c r="M41"/>
  <c r="L41"/>
  <c r="G41"/>
  <c r="E41"/>
  <c r="C41"/>
  <c r="P41" i="2"/>
  <c r="N41"/>
  <c r="M41"/>
  <c r="L41"/>
  <c r="G41"/>
  <c r="E41"/>
  <c r="C41"/>
  <c r="E41" i="1"/>
  <c r="G41"/>
  <c r="L41"/>
  <c r="M41"/>
  <c r="N41"/>
  <c r="C41"/>
  <c r="G8" i="5" l="1"/>
  <c r="G41" s="1"/>
  <c r="C41"/>
  <c r="P41" i="1"/>
</calcChain>
</file>

<file path=xl/sharedStrings.xml><?xml version="1.0" encoding="utf-8"?>
<sst xmlns="http://schemas.openxmlformats.org/spreadsheetml/2006/main" count="287" uniqueCount="66">
  <si>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</si>
  <si>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</si>
  <si>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</si>
  <si>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</si>
  <si>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</si>
  <si>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</si>
  <si>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</si>
  <si>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</si>
  <si>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</si>
  <si>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</si>
  <si>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</si>
  <si>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</si>
  <si>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</si>
  <si>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</si>
  <si>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</si>
  <si>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</si>
  <si>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</si>
  <si>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</si>
  <si>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</si>
  <si>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</si>
  <si>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</si>
  <si>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</si>
  <si>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</si>
  <si>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</si>
  <si>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</si>
  <si>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</si>
  <si>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</si>
  <si>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</si>
  <si>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</si>
  <si>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</si>
  <si>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</si>
  <si>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</si>
  <si>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</si>
  <si>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</si>
  <si>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</si>
  <si>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</si>
  <si>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Планируемая численность выпускников профессиональных образовательных организаций и (или) образовательных организаций высшего образования, прибывших на работу в муниципальные образовательные организации Курской области, расположенные в сельских населенных пунктах, человек</t>
  </si>
  <si>
    <t xml:space="preserve"> Средний размер должностного оклада (ставки заработной платы), сложившийся в j-м муниципальном образовании, рублей</t>
  </si>
  <si>
    <t>Объем средств на выплату единовременного пособия на хозяйственное обзаведение в размере 6 должностных окладов (ставок заработной платы) выпускникам профессиональных образовательных организаций и (или) образовательных организаций высшего образования, прибывшим на работу в муниципальные образовательные организации Курской области, расположенные в сельских населенных пунктах, рублей</t>
  </si>
  <si>
    <t>Индекс-дефлятор, применяемый при формировании областного бюджета на очередной финансовый год для расчета объема средств на оплату труда</t>
  </si>
  <si>
    <t>Фактическая численность педагогических работников образовательных организаций, расположенных в сельских населенных пунктах, пользующихся услугами транспорта для проезда к месту работы и обратно, человек</t>
  </si>
  <si>
    <t>Средняя стоимость проезда, сложившаяся в j-м муниципальном образовании, рублей</t>
  </si>
  <si>
    <t>Количество поездок в день</t>
  </si>
  <si>
    <t>Планируемое количество рабочих дней по данным муниципального образования</t>
  </si>
  <si>
    <t>Индекс-дефлятор, применяемый при формировании областного бюджета на очередной финансовый год для расчета объема материальных затрат</t>
  </si>
  <si>
    <t xml:space="preserve"> Объем средств, необходимый на денежную компенсацию стоимости проезда к месту работы и обратно педагогическим работникам образовательных организаций, расположенных в сельских населенных пунктах, рублей</t>
  </si>
  <si>
    <t>Объем средств, необходимый на возмещение работникам образовательных организаций, признанным нуждающимися в получении жилья или улучшении жилищных условий, затрат на уплату процентов по кредитам и займам, полученным в российских кредитных организациях или иных организациях, имеющих право выдавать гражданам кредиты (займы) на приобретение или строительство жилья, рублей</t>
  </si>
  <si>
    <t xml:space="preserve"> Расчетная потребность в средствах j-го муниципального образования, необходимых на предоставление мер социальной поддержки работникам муниципальных образовательных организаций, рублей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</si>
  <si>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0701 "Дошкольное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</si>
  <si>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0702 "Общее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</si>
  <si>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0703 "Дополнительное образование детей")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</si>
  <si>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1003 "Социальное обеспечение населения")</t>
  </si>
  <si>
    <t>16=14*15/100</t>
  </si>
  <si>
    <t>х</t>
  </si>
  <si>
    <t>5=6*3*4</t>
  </si>
  <si>
    <t>12=7*8*9*10*11</t>
  </si>
  <si>
    <t>Доля финансирования расходного обязательства j-го муниципального образования Курской области, %</t>
  </si>
  <si>
    <t>14=((5*6)+(12+13))</t>
  </si>
  <si>
    <t xml:space="preserve">Субсидии из областного бюджета местным бюджетам  на предоставление мер социальной  поддержки работникам муниципальных образовательных организаций </t>
  </si>
  <si>
    <t>7=3+4+5+6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</si>
  <si>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</si>
  <si>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 
по подразделу 0701 "Дошкольное образование",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</si>
  <si>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 
по подразделу 0702 "Общее образование",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</si>
  <si>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 
по подразделу 0703 "Дополнительное образование детей",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</si>
  <si>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 
по подразделу 1003 "Социальное обеспечение населения",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</si>
  <si>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2025 год - всего, рублей</t>
  </si>
</sst>
</file>

<file path=xl/styles.xml><?xml version="1.0" encoding="utf-8"?>
<styleSheet xmlns="http://schemas.openxmlformats.org/spreadsheetml/2006/main">
  <numFmts count="3">
    <numFmt numFmtId="164" formatCode="#,##0.0000000"/>
    <numFmt numFmtId="165" formatCode="0.000000000000"/>
    <numFmt numFmtId="166" formatCode="0.000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0" xfId="0" applyFont="1" applyAlignment="1">
      <alignment horizontal="center" wrapText="1"/>
    </xf>
    <xf numFmtId="0" fontId="5" fillId="0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3" fontId="4" fillId="0" borderId="1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3" fontId="5" fillId="0" borderId="0" xfId="0" applyNumberFormat="1" applyFont="1" applyFill="1"/>
    <xf numFmtId="0" fontId="5" fillId="0" borderId="3" xfId="0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0" borderId="2" xfId="0" applyNumberFormat="1" applyFont="1" applyFill="1" applyBorder="1"/>
    <xf numFmtId="4" fontId="5" fillId="0" borderId="3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3" fontId="3" fillId="0" borderId="6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166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6" fontId="4" fillId="0" borderId="1" xfId="0" applyNumberFormat="1" applyFont="1" applyBorder="1"/>
    <xf numFmtId="166" fontId="4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80" zoomScaleNormal="100" zoomScaleSheetLayoutView="8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.85546875" customWidth="1"/>
    <col min="10" max="10" width="11.140625" customWidth="1"/>
    <col min="11" max="11" width="16.85546875" customWidth="1"/>
    <col min="12" max="12" width="19" customWidth="1"/>
    <col min="13" max="14" width="30.28515625" customWidth="1"/>
    <col min="15" max="15" width="21.140625" customWidth="1"/>
    <col min="16" max="16" width="16.85546875" customWidth="1"/>
  </cols>
  <sheetData>
    <row r="2" spans="1:16" ht="15.75" customHeight="1">
      <c r="A2" s="1"/>
      <c r="B2" s="1"/>
      <c r="C2" s="50" t="s">
        <v>48</v>
      </c>
      <c r="D2" s="50"/>
      <c r="E2" s="50"/>
      <c r="F2" s="50"/>
      <c r="G2" s="50"/>
      <c r="H2" s="13"/>
      <c r="I2" s="13"/>
      <c r="J2" s="13"/>
      <c r="K2" s="13"/>
      <c r="L2" s="11"/>
      <c r="M2" s="11"/>
      <c r="N2" s="11"/>
      <c r="O2" s="11"/>
      <c r="P2" s="11"/>
    </row>
    <row r="3" spans="1:16" ht="36" customHeight="1">
      <c r="A3" s="1"/>
      <c r="B3" s="1"/>
      <c r="C3" s="50"/>
      <c r="D3" s="50"/>
      <c r="E3" s="50"/>
      <c r="F3" s="50"/>
      <c r="G3" s="50"/>
      <c r="H3" s="13"/>
      <c r="I3" s="13"/>
      <c r="J3" s="13"/>
      <c r="K3" s="13"/>
      <c r="L3" s="11"/>
      <c r="M3" s="11"/>
      <c r="N3" s="11"/>
      <c r="O3" s="11"/>
      <c r="P3" s="11"/>
    </row>
    <row r="4" spans="1:16" ht="36" customHeight="1">
      <c r="A4" s="1"/>
      <c r="B4" s="1"/>
      <c r="C4" s="1"/>
      <c r="D4" s="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5" customHeight="1">
      <c r="A5" s="44" t="s">
        <v>0</v>
      </c>
      <c r="B5" s="44" t="s">
        <v>1</v>
      </c>
      <c r="C5" s="44" t="s">
        <v>36</v>
      </c>
      <c r="D5" s="44" t="s">
        <v>37</v>
      </c>
      <c r="E5" s="46" t="s">
        <v>38</v>
      </c>
      <c r="F5" s="44" t="s">
        <v>39</v>
      </c>
      <c r="G5" s="44" t="s">
        <v>40</v>
      </c>
      <c r="H5" s="44" t="s">
        <v>41</v>
      </c>
      <c r="I5" s="44" t="s">
        <v>42</v>
      </c>
      <c r="J5" s="44" t="s">
        <v>43</v>
      </c>
      <c r="K5" s="44" t="s">
        <v>44</v>
      </c>
      <c r="L5" s="44" t="s">
        <v>45</v>
      </c>
      <c r="M5" s="46" t="s">
        <v>46</v>
      </c>
      <c r="N5" s="46" t="s">
        <v>47</v>
      </c>
      <c r="O5" s="44" t="s">
        <v>56</v>
      </c>
      <c r="P5" s="48" t="s">
        <v>60</v>
      </c>
    </row>
    <row r="6" spans="1:16" ht="239.25" customHeight="1">
      <c r="A6" s="45"/>
      <c r="B6" s="45"/>
      <c r="C6" s="45"/>
      <c r="D6" s="45"/>
      <c r="E6" s="47"/>
      <c r="F6" s="45"/>
      <c r="G6" s="45"/>
      <c r="H6" s="45"/>
      <c r="I6" s="45"/>
      <c r="J6" s="45"/>
      <c r="K6" s="45"/>
      <c r="L6" s="45"/>
      <c r="M6" s="47"/>
      <c r="N6" s="47"/>
      <c r="O6" s="45"/>
      <c r="P6" s="49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2"/>
      <c r="F8" s="2"/>
      <c r="G8" s="4">
        <v>7</v>
      </c>
      <c r="H8" s="17">
        <v>23.12</v>
      </c>
      <c r="I8" s="4">
        <v>2</v>
      </c>
      <c r="J8" s="4">
        <v>191</v>
      </c>
      <c r="K8" s="4"/>
      <c r="L8" s="16">
        <v>61740</v>
      </c>
      <c r="M8" s="4"/>
      <c r="N8" s="16">
        <f>ROUND((E8*F8)+L8+M8,0)</f>
        <v>61740</v>
      </c>
      <c r="O8" s="18">
        <v>7.2585496000000003</v>
      </c>
      <c r="P8" s="16">
        <f>ROUND(N8*O8/100,0)+1</f>
        <v>4482</v>
      </c>
    </row>
    <row r="9" spans="1:16">
      <c r="A9" s="4">
        <v>2</v>
      </c>
      <c r="B9" s="5" t="s">
        <v>3</v>
      </c>
      <c r="C9" s="5"/>
      <c r="D9" s="5"/>
      <c r="E9" s="2"/>
      <c r="F9" s="2"/>
      <c r="G9" s="4"/>
      <c r="H9" s="17"/>
      <c r="I9" s="4"/>
      <c r="J9" s="4"/>
      <c r="K9" s="4"/>
      <c r="L9" s="16"/>
      <c r="M9" s="4"/>
      <c r="N9" s="16">
        <f t="shared" ref="N9:N40" si="0">ROUND((E9*F9)+L9+M9,0)</f>
        <v>0</v>
      </c>
      <c r="O9" s="18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2"/>
      <c r="F10" s="2"/>
      <c r="G10" s="4"/>
      <c r="H10" s="17"/>
      <c r="I10" s="4"/>
      <c r="J10" s="4"/>
      <c r="K10" s="4"/>
      <c r="L10" s="16"/>
      <c r="M10" s="4"/>
      <c r="N10" s="16">
        <f t="shared" si="0"/>
        <v>0</v>
      </c>
      <c r="O10" s="18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2"/>
      <c r="F11" s="2"/>
      <c r="G11" s="4"/>
      <c r="H11" s="17"/>
      <c r="I11" s="4"/>
      <c r="J11" s="4"/>
      <c r="K11" s="4"/>
      <c r="L11" s="16"/>
      <c r="M11" s="4"/>
      <c r="N11" s="16">
        <f t="shared" si="0"/>
        <v>0</v>
      </c>
      <c r="O11" s="18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2"/>
      <c r="F12" s="2"/>
      <c r="G12" s="4"/>
      <c r="H12" s="17"/>
      <c r="I12" s="4"/>
      <c r="J12" s="4"/>
      <c r="K12" s="4"/>
      <c r="L12" s="16"/>
      <c r="M12" s="4"/>
      <c r="N12" s="16">
        <f t="shared" si="0"/>
        <v>0</v>
      </c>
      <c r="O12" s="18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2"/>
      <c r="F13" s="2"/>
      <c r="G13" s="4"/>
      <c r="H13" s="17"/>
      <c r="I13" s="4"/>
      <c r="J13" s="4"/>
      <c r="K13" s="4"/>
      <c r="L13" s="16"/>
      <c r="M13" s="4"/>
      <c r="N13" s="16">
        <f t="shared" si="0"/>
        <v>0</v>
      </c>
      <c r="O13" s="18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2"/>
      <c r="F14" s="2"/>
      <c r="G14" s="4">
        <v>8</v>
      </c>
      <c r="H14" s="17">
        <v>26.94</v>
      </c>
      <c r="I14" s="4">
        <v>2</v>
      </c>
      <c r="J14" s="4">
        <v>273</v>
      </c>
      <c r="K14" s="4"/>
      <c r="L14" s="16">
        <v>117420</v>
      </c>
      <c r="M14" s="4"/>
      <c r="N14" s="16">
        <f t="shared" si="0"/>
        <v>117420</v>
      </c>
      <c r="O14" s="18">
        <v>7.2585496000000003</v>
      </c>
      <c r="P14" s="16">
        <f t="shared" si="1"/>
        <v>8523</v>
      </c>
    </row>
    <row r="15" spans="1:16">
      <c r="A15" s="4">
        <v>8</v>
      </c>
      <c r="B15" s="6" t="s">
        <v>9</v>
      </c>
      <c r="C15" s="6"/>
      <c r="D15" s="6"/>
      <c r="E15" s="2"/>
      <c r="F15" s="2"/>
      <c r="G15" s="4">
        <v>1</v>
      </c>
      <c r="H15" s="17">
        <v>50</v>
      </c>
      <c r="I15" s="4">
        <v>2</v>
      </c>
      <c r="J15" s="4">
        <v>248</v>
      </c>
      <c r="K15" s="4"/>
      <c r="L15" s="16">
        <v>24800</v>
      </c>
      <c r="M15" s="4"/>
      <c r="N15" s="16">
        <f t="shared" si="0"/>
        <v>24800</v>
      </c>
      <c r="O15" s="18">
        <v>7.2585496000000003</v>
      </c>
      <c r="P15" s="16">
        <f t="shared" si="1"/>
        <v>1800</v>
      </c>
    </row>
    <row r="16" spans="1:16">
      <c r="A16" s="4">
        <v>9</v>
      </c>
      <c r="B16" s="6" t="s">
        <v>10</v>
      </c>
      <c r="C16" s="6"/>
      <c r="D16" s="6"/>
      <c r="E16" s="2"/>
      <c r="F16" s="2"/>
      <c r="G16" s="4"/>
      <c r="H16" s="17"/>
      <c r="I16" s="4"/>
      <c r="J16" s="4"/>
      <c r="K16" s="4"/>
      <c r="L16" s="16"/>
      <c r="M16" s="4"/>
      <c r="N16" s="16">
        <f t="shared" si="0"/>
        <v>0</v>
      </c>
      <c r="O16" s="18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2"/>
      <c r="F17" s="2"/>
      <c r="G17" s="4">
        <v>1</v>
      </c>
      <c r="H17" s="17">
        <v>31</v>
      </c>
      <c r="I17" s="4">
        <v>2</v>
      </c>
      <c r="J17" s="4">
        <v>192</v>
      </c>
      <c r="K17" s="4"/>
      <c r="L17" s="16">
        <v>11904</v>
      </c>
      <c r="M17" s="4"/>
      <c r="N17" s="16">
        <f t="shared" si="0"/>
        <v>11904</v>
      </c>
      <c r="O17" s="18">
        <v>7.2585496000000003</v>
      </c>
      <c r="P17" s="16">
        <f t="shared" si="1"/>
        <v>864</v>
      </c>
    </row>
    <row r="18" spans="1:16">
      <c r="A18" s="4">
        <v>11</v>
      </c>
      <c r="B18" s="6" t="s">
        <v>12</v>
      </c>
      <c r="C18" s="6"/>
      <c r="D18" s="6"/>
      <c r="E18" s="2"/>
      <c r="F18" s="2"/>
      <c r="G18" s="4">
        <v>25</v>
      </c>
      <c r="H18" s="17">
        <v>31.86</v>
      </c>
      <c r="I18" s="4">
        <v>2</v>
      </c>
      <c r="J18" s="4">
        <v>221</v>
      </c>
      <c r="K18" s="4"/>
      <c r="L18" s="16">
        <v>351011</v>
      </c>
      <c r="M18" s="4"/>
      <c r="N18" s="16">
        <f t="shared" si="0"/>
        <v>351011</v>
      </c>
      <c r="O18" s="18">
        <v>7.2585496000000003</v>
      </c>
      <c r="P18" s="16">
        <f t="shared" si="1"/>
        <v>25478</v>
      </c>
    </row>
    <row r="19" spans="1:16">
      <c r="A19" s="4">
        <v>12</v>
      </c>
      <c r="B19" s="6" t="s">
        <v>13</v>
      </c>
      <c r="C19" s="6"/>
      <c r="D19" s="6"/>
      <c r="E19" s="2"/>
      <c r="F19" s="2"/>
      <c r="G19" s="4"/>
      <c r="H19" s="17"/>
      <c r="I19" s="4"/>
      <c r="J19" s="4"/>
      <c r="K19" s="4"/>
      <c r="L19" s="16"/>
      <c r="M19" s="4"/>
      <c r="N19" s="16">
        <f t="shared" si="0"/>
        <v>0</v>
      </c>
      <c r="O19" s="18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2"/>
      <c r="F20" s="2"/>
      <c r="G20" s="4"/>
      <c r="H20" s="17"/>
      <c r="I20" s="4"/>
      <c r="J20" s="4"/>
      <c r="K20" s="4"/>
      <c r="L20" s="16"/>
      <c r="M20" s="4"/>
      <c r="N20" s="16">
        <f t="shared" si="0"/>
        <v>0</v>
      </c>
      <c r="O20" s="18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2"/>
      <c r="F21" s="2"/>
      <c r="G21" s="4"/>
      <c r="H21" s="17"/>
      <c r="I21" s="4"/>
      <c r="J21" s="4"/>
      <c r="K21" s="4"/>
      <c r="L21" s="16"/>
      <c r="M21" s="4"/>
      <c r="N21" s="16">
        <f t="shared" si="0"/>
        <v>0</v>
      </c>
      <c r="O21" s="18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2"/>
      <c r="F22" s="2"/>
      <c r="G22" s="4"/>
      <c r="H22" s="17"/>
      <c r="I22" s="4"/>
      <c r="J22" s="4"/>
      <c r="K22" s="4"/>
      <c r="L22" s="16"/>
      <c r="M22" s="4"/>
      <c r="N22" s="16">
        <f t="shared" si="0"/>
        <v>0</v>
      </c>
      <c r="O22" s="18"/>
      <c r="P22" s="16">
        <f t="shared" si="1"/>
        <v>0</v>
      </c>
    </row>
    <row r="23" spans="1:16">
      <c r="A23" s="4">
        <v>16</v>
      </c>
      <c r="B23" s="6" t="s">
        <v>17</v>
      </c>
      <c r="C23" s="6"/>
      <c r="D23" s="6"/>
      <c r="E23" s="2"/>
      <c r="F23" s="2"/>
      <c r="G23" s="4">
        <v>2</v>
      </c>
      <c r="H23" s="17">
        <v>18.5</v>
      </c>
      <c r="I23" s="4">
        <v>2</v>
      </c>
      <c r="J23" s="4">
        <v>205</v>
      </c>
      <c r="K23" s="4"/>
      <c r="L23" s="16">
        <v>15170</v>
      </c>
      <c r="M23" s="4"/>
      <c r="N23" s="16">
        <f t="shared" si="0"/>
        <v>15170</v>
      </c>
      <c r="O23" s="18">
        <v>7.2585496000000003</v>
      </c>
      <c r="P23" s="16">
        <f t="shared" si="1"/>
        <v>1101</v>
      </c>
    </row>
    <row r="24" spans="1:16">
      <c r="A24" s="4">
        <v>17</v>
      </c>
      <c r="B24" s="6" t="s">
        <v>18</v>
      </c>
      <c r="C24" s="6"/>
      <c r="D24" s="6"/>
      <c r="E24" s="2"/>
      <c r="F24" s="2"/>
      <c r="G24" s="4">
        <v>7</v>
      </c>
      <c r="H24" s="17">
        <v>35.380000000000003</v>
      </c>
      <c r="I24" s="4">
        <v>2</v>
      </c>
      <c r="J24" s="4">
        <v>213</v>
      </c>
      <c r="K24" s="4"/>
      <c r="L24" s="16">
        <v>105325</v>
      </c>
      <c r="M24" s="4"/>
      <c r="N24" s="16">
        <f t="shared" si="0"/>
        <v>105325</v>
      </c>
      <c r="O24" s="18">
        <v>7.2585496000000003</v>
      </c>
      <c r="P24" s="16">
        <f t="shared" si="1"/>
        <v>7645</v>
      </c>
    </row>
    <row r="25" spans="1:16">
      <c r="A25" s="4">
        <v>18</v>
      </c>
      <c r="B25" s="6" t="s">
        <v>19</v>
      </c>
      <c r="C25" s="6"/>
      <c r="D25" s="6"/>
      <c r="E25" s="2"/>
      <c r="F25" s="2"/>
      <c r="G25" s="4"/>
      <c r="H25" s="17"/>
      <c r="I25" s="4"/>
      <c r="J25" s="4"/>
      <c r="K25" s="4"/>
      <c r="L25" s="16"/>
      <c r="M25" s="4"/>
      <c r="N25" s="16">
        <f t="shared" si="0"/>
        <v>0</v>
      </c>
      <c r="O25" s="18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2"/>
      <c r="F26" s="2"/>
      <c r="G26" s="4"/>
      <c r="H26" s="17"/>
      <c r="I26" s="4"/>
      <c r="J26" s="4"/>
      <c r="K26" s="4"/>
      <c r="L26" s="16"/>
      <c r="M26" s="4"/>
      <c r="N26" s="16">
        <f t="shared" si="0"/>
        <v>0</v>
      </c>
      <c r="O26" s="18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2"/>
      <c r="F27" s="2"/>
      <c r="G27" s="4">
        <v>2</v>
      </c>
      <c r="H27" s="17">
        <v>36.299999999999997</v>
      </c>
      <c r="I27" s="4">
        <v>2</v>
      </c>
      <c r="J27" s="4">
        <v>205</v>
      </c>
      <c r="K27" s="4"/>
      <c r="L27" s="16">
        <v>29766</v>
      </c>
      <c r="M27" s="4"/>
      <c r="N27" s="16">
        <f t="shared" si="0"/>
        <v>29766</v>
      </c>
      <c r="O27" s="18">
        <v>7.2585496000000003</v>
      </c>
      <c r="P27" s="16">
        <f t="shared" si="1"/>
        <v>2161</v>
      </c>
    </row>
    <row r="28" spans="1:16">
      <c r="A28" s="4">
        <v>21</v>
      </c>
      <c r="B28" s="6" t="s">
        <v>22</v>
      </c>
      <c r="C28" s="6"/>
      <c r="D28" s="6"/>
      <c r="E28" s="2"/>
      <c r="F28" s="2"/>
      <c r="G28" s="4"/>
      <c r="H28" s="17"/>
      <c r="I28" s="4"/>
      <c r="J28" s="4"/>
      <c r="K28" s="4"/>
      <c r="L28" s="16"/>
      <c r="M28" s="4"/>
      <c r="N28" s="16">
        <f t="shared" si="0"/>
        <v>0</v>
      </c>
      <c r="O28" s="18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2"/>
      <c r="F29" s="2"/>
      <c r="G29" s="4"/>
      <c r="H29" s="17"/>
      <c r="I29" s="4"/>
      <c r="J29" s="4"/>
      <c r="K29" s="4"/>
      <c r="L29" s="16"/>
      <c r="M29" s="4"/>
      <c r="N29" s="16">
        <f t="shared" si="0"/>
        <v>0</v>
      </c>
      <c r="O29" s="18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2"/>
      <c r="F30" s="2"/>
      <c r="G30" s="4">
        <v>13</v>
      </c>
      <c r="H30" s="17">
        <v>23.47</v>
      </c>
      <c r="I30" s="4">
        <v>2</v>
      </c>
      <c r="J30" s="4">
        <v>120</v>
      </c>
      <c r="K30" s="4"/>
      <c r="L30" s="16">
        <v>73226</v>
      </c>
      <c r="M30" s="4"/>
      <c r="N30" s="16">
        <f t="shared" si="0"/>
        <v>73226</v>
      </c>
      <c r="O30" s="18">
        <v>7.2585496000000003</v>
      </c>
      <c r="P30" s="16">
        <f t="shared" si="1"/>
        <v>5315</v>
      </c>
    </row>
    <row r="31" spans="1:16">
      <c r="A31" s="4">
        <v>24</v>
      </c>
      <c r="B31" s="6" t="s">
        <v>25</v>
      </c>
      <c r="C31" s="6"/>
      <c r="D31" s="6"/>
      <c r="E31" s="2"/>
      <c r="F31" s="2"/>
      <c r="G31" s="4"/>
      <c r="H31" s="17"/>
      <c r="I31" s="4"/>
      <c r="J31" s="4"/>
      <c r="K31" s="4"/>
      <c r="L31" s="16"/>
      <c r="M31" s="4"/>
      <c r="N31" s="16">
        <f t="shared" si="0"/>
        <v>0</v>
      </c>
      <c r="O31" s="18"/>
      <c r="P31" s="16">
        <f t="shared" si="1"/>
        <v>0</v>
      </c>
    </row>
    <row r="32" spans="1:16">
      <c r="A32" s="4">
        <v>25</v>
      </c>
      <c r="B32" s="6" t="s">
        <v>26</v>
      </c>
      <c r="C32" s="6"/>
      <c r="D32" s="6"/>
      <c r="E32" s="2"/>
      <c r="F32" s="2"/>
      <c r="G32" s="4">
        <v>2</v>
      </c>
      <c r="H32" s="17">
        <v>13</v>
      </c>
      <c r="I32" s="4">
        <v>2</v>
      </c>
      <c r="J32" s="4">
        <v>212</v>
      </c>
      <c r="K32" s="4"/>
      <c r="L32" s="16">
        <v>11024</v>
      </c>
      <c r="M32" s="4"/>
      <c r="N32" s="16">
        <f t="shared" si="0"/>
        <v>11024</v>
      </c>
      <c r="O32" s="18">
        <v>7.2585496000000003</v>
      </c>
      <c r="P32" s="16">
        <f t="shared" si="1"/>
        <v>800</v>
      </c>
    </row>
    <row r="33" spans="1:16">
      <c r="A33" s="4">
        <v>26</v>
      </c>
      <c r="B33" s="6" t="s">
        <v>27</v>
      </c>
      <c r="C33" s="6"/>
      <c r="D33" s="6"/>
      <c r="E33" s="2"/>
      <c r="F33" s="2"/>
      <c r="G33" s="4"/>
      <c r="H33" s="17"/>
      <c r="I33" s="4"/>
      <c r="J33" s="4"/>
      <c r="K33" s="4"/>
      <c r="L33" s="16"/>
      <c r="M33" s="4"/>
      <c r="N33" s="16">
        <f t="shared" si="0"/>
        <v>0</v>
      </c>
      <c r="O33" s="18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2"/>
      <c r="F34" s="2"/>
      <c r="G34" s="4"/>
      <c r="H34" s="17"/>
      <c r="I34" s="4"/>
      <c r="J34" s="4"/>
      <c r="K34" s="4"/>
      <c r="L34" s="16"/>
      <c r="M34" s="4"/>
      <c r="N34" s="16">
        <f t="shared" si="0"/>
        <v>0</v>
      </c>
      <c r="O34" s="18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2"/>
      <c r="F35" s="2"/>
      <c r="G35" s="4"/>
      <c r="H35" s="17"/>
      <c r="I35" s="4"/>
      <c r="J35" s="4"/>
      <c r="K35" s="4"/>
      <c r="L35" s="16"/>
      <c r="M35" s="4"/>
      <c r="N35" s="16">
        <f t="shared" si="0"/>
        <v>0</v>
      </c>
      <c r="O35" s="18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2"/>
      <c r="F36" s="2"/>
      <c r="G36" s="4"/>
      <c r="H36" s="17"/>
      <c r="I36" s="4"/>
      <c r="J36" s="4"/>
      <c r="K36" s="4"/>
      <c r="L36" s="16"/>
      <c r="M36" s="4"/>
      <c r="N36" s="16">
        <f t="shared" si="0"/>
        <v>0</v>
      </c>
      <c r="O36" s="18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2"/>
      <c r="F37" s="2"/>
      <c r="G37" s="4"/>
      <c r="H37" s="17"/>
      <c r="I37" s="4"/>
      <c r="J37" s="4"/>
      <c r="K37" s="4"/>
      <c r="L37" s="16"/>
      <c r="M37" s="4"/>
      <c r="N37" s="16">
        <f t="shared" si="0"/>
        <v>0</v>
      </c>
      <c r="O37" s="18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2"/>
      <c r="F38" s="2"/>
      <c r="G38" s="4"/>
      <c r="H38" s="17"/>
      <c r="I38" s="4"/>
      <c r="J38" s="4"/>
      <c r="K38" s="4"/>
      <c r="L38" s="16"/>
      <c r="M38" s="4"/>
      <c r="N38" s="16">
        <f t="shared" si="0"/>
        <v>0</v>
      </c>
      <c r="O38" s="18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2"/>
      <c r="F39" s="2"/>
      <c r="G39" s="4"/>
      <c r="H39" s="17"/>
      <c r="I39" s="4"/>
      <c r="J39" s="4"/>
      <c r="K39" s="4"/>
      <c r="L39" s="16"/>
      <c r="M39" s="4"/>
      <c r="N39" s="16">
        <f t="shared" si="0"/>
        <v>0</v>
      </c>
      <c r="O39" s="1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2"/>
      <c r="F40" s="2"/>
      <c r="G40" s="4"/>
      <c r="H40" s="17"/>
      <c r="I40" s="4"/>
      <c r="J40" s="4"/>
      <c r="K40" s="4"/>
      <c r="L40" s="16"/>
      <c r="M40" s="4"/>
      <c r="N40" s="16">
        <f t="shared" si="0"/>
        <v>0</v>
      </c>
      <c r="O40" s="1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9" t="s">
        <v>53</v>
      </c>
      <c r="G41" s="10">
        <f t="shared" si="2"/>
        <v>68</v>
      </c>
      <c r="H41" s="19" t="s">
        <v>53</v>
      </c>
      <c r="I41" s="19" t="s">
        <v>53</v>
      </c>
      <c r="J41" s="27" t="s">
        <v>53</v>
      </c>
      <c r="K41" s="19" t="s">
        <v>53</v>
      </c>
      <c r="L41" s="15">
        <f t="shared" si="2"/>
        <v>801386</v>
      </c>
      <c r="M41" s="10">
        <f t="shared" si="2"/>
        <v>0</v>
      </c>
      <c r="N41" s="15">
        <f t="shared" si="2"/>
        <v>801386</v>
      </c>
      <c r="O41" s="40">
        <v>7.2585496000000003</v>
      </c>
      <c r="P41" s="15">
        <f t="shared" si="2"/>
        <v>58169</v>
      </c>
    </row>
  </sheetData>
  <mergeCells count="17">
    <mergeCell ref="O5:O6"/>
    <mergeCell ref="P5:P6"/>
    <mergeCell ref="C2:G3"/>
    <mergeCell ref="N5:N6"/>
    <mergeCell ref="F5:F6"/>
    <mergeCell ref="G5:G6"/>
    <mergeCell ref="H5:H6"/>
    <mergeCell ref="I5:I6"/>
    <mergeCell ref="J5:J6"/>
    <mergeCell ref="K5:K6"/>
    <mergeCell ref="L5:L6"/>
    <mergeCell ref="M5:M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90" zoomScaleNormal="80" zoomScaleSheetLayoutView="90" workbookViewId="0">
      <pane xSplit="2" ySplit="7" topLeftCell="D9" activePane="bottomRight" state="frozen"/>
      <selection pane="topRight" activeCell="C1" sqref="C1"/>
      <selection pane="bottomLeft" activeCell="A8" sqref="A8"/>
      <selection pane="bottomRight"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50" t="s">
        <v>49</v>
      </c>
      <c r="D2" s="50"/>
      <c r="E2" s="50"/>
      <c r="F2" s="50"/>
      <c r="G2" s="50"/>
      <c r="H2" s="13"/>
      <c r="I2" s="13"/>
      <c r="J2" s="13"/>
      <c r="K2" s="13"/>
      <c r="L2" s="14"/>
      <c r="M2" s="14"/>
      <c r="N2" s="14"/>
      <c r="O2" s="14"/>
      <c r="P2" s="14"/>
    </row>
    <row r="3" spans="1:16" ht="32.25" customHeight="1">
      <c r="A3" s="1"/>
      <c r="B3" s="1"/>
      <c r="C3" s="50"/>
      <c r="D3" s="50"/>
      <c r="E3" s="50"/>
      <c r="F3" s="50"/>
      <c r="G3" s="50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4" t="s">
        <v>0</v>
      </c>
      <c r="B5" s="44" t="s">
        <v>1</v>
      </c>
      <c r="C5" s="44" t="s">
        <v>36</v>
      </c>
      <c r="D5" s="44" t="s">
        <v>37</v>
      </c>
      <c r="E5" s="46" t="s">
        <v>38</v>
      </c>
      <c r="F5" s="44" t="s">
        <v>39</v>
      </c>
      <c r="G5" s="44" t="s">
        <v>40</v>
      </c>
      <c r="H5" s="44" t="s">
        <v>41</v>
      </c>
      <c r="I5" s="44" t="s">
        <v>42</v>
      </c>
      <c r="J5" s="44" t="s">
        <v>43</v>
      </c>
      <c r="K5" s="44" t="s">
        <v>44</v>
      </c>
      <c r="L5" s="44" t="s">
        <v>45</v>
      </c>
      <c r="M5" s="46" t="s">
        <v>46</v>
      </c>
      <c r="N5" s="46" t="s">
        <v>47</v>
      </c>
      <c r="O5" s="44" t="s">
        <v>56</v>
      </c>
      <c r="P5" s="48" t="s">
        <v>60</v>
      </c>
    </row>
    <row r="6" spans="1:16" ht="241.5" customHeight="1">
      <c r="A6" s="45"/>
      <c r="B6" s="45"/>
      <c r="C6" s="45"/>
      <c r="D6" s="45"/>
      <c r="E6" s="47"/>
      <c r="F6" s="45"/>
      <c r="G6" s="45"/>
      <c r="H6" s="45"/>
      <c r="I6" s="45"/>
      <c r="J6" s="45"/>
      <c r="K6" s="45"/>
      <c r="L6" s="45"/>
      <c r="M6" s="47"/>
      <c r="N6" s="47"/>
      <c r="O6" s="45"/>
      <c r="P6" s="49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20"/>
      <c r="E8" s="16">
        <f>C8*D8*6</f>
        <v>0</v>
      </c>
      <c r="F8" s="4"/>
      <c r="G8" s="28">
        <v>64</v>
      </c>
      <c r="H8" s="17">
        <v>34.57</v>
      </c>
      <c r="I8" s="28">
        <v>2</v>
      </c>
      <c r="J8" s="28">
        <v>183</v>
      </c>
      <c r="K8" s="4"/>
      <c r="L8" s="29">
        <v>809369</v>
      </c>
      <c r="M8" s="4"/>
      <c r="N8" s="16">
        <f>E8+L8+M8</f>
        <v>809369</v>
      </c>
      <c r="O8" s="28">
        <v>5.1712543999999996</v>
      </c>
      <c r="P8" s="16">
        <f>ROUND(N8*O8/100,0)</f>
        <v>41855</v>
      </c>
    </row>
    <row r="9" spans="1:16">
      <c r="A9" s="4">
        <v>2</v>
      </c>
      <c r="B9" s="5" t="s">
        <v>3</v>
      </c>
      <c r="C9" s="5">
        <v>2</v>
      </c>
      <c r="D9" s="25">
        <v>12085</v>
      </c>
      <c r="E9" s="16">
        <f>C9*D9*6</f>
        <v>145020</v>
      </c>
      <c r="F9" s="4"/>
      <c r="G9" s="28">
        <v>12</v>
      </c>
      <c r="H9" s="17">
        <v>85.79</v>
      </c>
      <c r="I9" s="28">
        <v>2</v>
      </c>
      <c r="J9" s="28">
        <v>219</v>
      </c>
      <c r="K9" s="4"/>
      <c r="L9" s="29">
        <v>450887</v>
      </c>
      <c r="M9" s="4"/>
      <c r="N9" s="16">
        <f t="shared" ref="N9:N40" si="0">E9+L9+M9</f>
        <v>595907</v>
      </c>
      <c r="O9" s="28">
        <v>5.1712543999999996</v>
      </c>
      <c r="P9" s="16">
        <f t="shared" ref="P9:P40" si="1">ROUND(N9*O9/100,0)</f>
        <v>30816</v>
      </c>
    </row>
    <row r="10" spans="1:16">
      <c r="A10" s="4">
        <v>3</v>
      </c>
      <c r="B10" s="6" t="s">
        <v>4</v>
      </c>
      <c r="C10" s="6">
        <v>3</v>
      </c>
      <c r="D10" s="25">
        <v>12085</v>
      </c>
      <c r="E10" s="16">
        <f t="shared" ref="E10:E40" si="2">C10*D10*6</f>
        <v>217530</v>
      </c>
      <c r="F10" s="4"/>
      <c r="G10" s="28"/>
      <c r="H10" s="17"/>
      <c r="I10" s="28"/>
      <c r="J10" s="28"/>
      <c r="K10" s="4"/>
      <c r="L10" s="29"/>
      <c r="M10" s="4"/>
      <c r="N10" s="16">
        <f t="shared" si="0"/>
        <v>217530</v>
      </c>
      <c r="O10" s="28">
        <v>5.1712543999999996</v>
      </c>
      <c r="P10" s="16">
        <f t="shared" si="1"/>
        <v>11249</v>
      </c>
    </row>
    <row r="11" spans="1:16">
      <c r="A11" s="4">
        <v>4</v>
      </c>
      <c r="B11" s="6" t="s">
        <v>5</v>
      </c>
      <c r="C11" s="6">
        <v>3</v>
      </c>
      <c r="D11" s="25">
        <v>12085</v>
      </c>
      <c r="E11" s="16">
        <f t="shared" si="2"/>
        <v>217530</v>
      </c>
      <c r="F11" s="4"/>
      <c r="G11" s="28">
        <v>84</v>
      </c>
      <c r="H11" s="17">
        <v>84.25</v>
      </c>
      <c r="I11" s="28">
        <v>2</v>
      </c>
      <c r="J11" s="32">
        <v>167</v>
      </c>
      <c r="K11" s="4"/>
      <c r="L11" s="29">
        <v>2364320</v>
      </c>
      <c r="M11" s="4"/>
      <c r="N11" s="16">
        <f t="shared" si="0"/>
        <v>2581850</v>
      </c>
      <c r="O11" s="28">
        <v>5.1712543999999996</v>
      </c>
      <c r="P11" s="16">
        <f t="shared" si="1"/>
        <v>133514</v>
      </c>
    </row>
    <row r="12" spans="1:16">
      <c r="A12" s="4">
        <v>5</v>
      </c>
      <c r="B12" s="6" t="s">
        <v>6</v>
      </c>
      <c r="C12" s="6">
        <v>3</v>
      </c>
      <c r="D12" s="26">
        <v>13052</v>
      </c>
      <c r="E12" s="16">
        <f t="shared" si="2"/>
        <v>234936</v>
      </c>
      <c r="F12" s="4"/>
      <c r="G12" s="28">
        <v>13</v>
      </c>
      <c r="H12" s="17">
        <v>37.14</v>
      </c>
      <c r="I12" s="28">
        <v>2</v>
      </c>
      <c r="J12" s="32">
        <v>134</v>
      </c>
      <c r="K12" s="4"/>
      <c r="L12" s="29">
        <v>129298</v>
      </c>
      <c r="M12" s="4"/>
      <c r="N12" s="16">
        <f t="shared" si="0"/>
        <v>364234</v>
      </c>
      <c r="O12" s="28">
        <v>5.1712543999999996</v>
      </c>
      <c r="P12" s="16">
        <f t="shared" si="1"/>
        <v>18835</v>
      </c>
    </row>
    <row r="13" spans="1:16">
      <c r="A13" s="4">
        <v>6</v>
      </c>
      <c r="B13" s="6" t="s">
        <v>7</v>
      </c>
      <c r="C13" s="6"/>
      <c r="D13" s="26"/>
      <c r="E13" s="16">
        <f t="shared" si="2"/>
        <v>0</v>
      </c>
      <c r="F13" s="4"/>
      <c r="G13" s="28">
        <v>119</v>
      </c>
      <c r="H13" s="17">
        <v>56.06</v>
      </c>
      <c r="I13" s="28">
        <v>2</v>
      </c>
      <c r="J13" s="28">
        <v>210</v>
      </c>
      <c r="K13" s="4"/>
      <c r="L13" s="29">
        <v>2801757</v>
      </c>
      <c r="M13" s="4"/>
      <c r="N13" s="16">
        <f t="shared" si="0"/>
        <v>2801757</v>
      </c>
      <c r="O13" s="28">
        <v>5.1712543999999996</v>
      </c>
      <c r="P13" s="16">
        <f t="shared" si="1"/>
        <v>144886</v>
      </c>
    </row>
    <row r="14" spans="1:16">
      <c r="A14" s="4">
        <v>7</v>
      </c>
      <c r="B14" s="6" t="s">
        <v>8</v>
      </c>
      <c r="C14" s="6">
        <v>3</v>
      </c>
      <c r="D14" s="25">
        <v>12085</v>
      </c>
      <c r="E14" s="16">
        <f t="shared" si="2"/>
        <v>217530</v>
      </c>
      <c r="F14" s="4"/>
      <c r="G14" s="28">
        <v>80</v>
      </c>
      <c r="H14" s="17">
        <v>68.709999999999994</v>
      </c>
      <c r="I14" s="28">
        <v>2</v>
      </c>
      <c r="J14" s="28">
        <v>149</v>
      </c>
      <c r="K14" s="4"/>
      <c r="L14" s="29">
        <v>1639403</v>
      </c>
      <c r="M14" s="4"/>
      <c r="N14" s="16">
        <f t="shared" si="0"/>
        <v>1856933</v>
      </c>
      <c r="O14" s="28">
        <v>5.1712543999999996</v>
      </c>
      <c r="P14" s="16">
        <f t="shared" si="1"/>
        <v>96027</v>
      </c>
    </row>
    <row r="15" spans="1:16">
      <c r="A15" s="4">
        <v>8</v>
      </c>
      <c r="B15" s="6" t="s">
        <v>9</v>
      </c>
      <c r="C15" s="23">
        <v>2</v>
      </c>
      <c r="D15" s="25">
        <v>12085</v>
      </c>
      <c r="E15" s="16">
        <f t="shared" si="2"/>
        <v>145020</v>
      </c>
      <c r="F15" s="4"/>
      <c r="G15" s="28">
        <v>45</v>
      </c>
      <c r="H15" s="17">
        <v>26.31</v>
      </c>
      <c r="I15" s="28">
        <v>2</v>
      </c>
      <c r="J15" s="32">
        <v>158</v>
      </c>
      <c r="K15" s="4"/>
      <c r="L15" s="29">
        <v>373930</v>
      </c>
      <c r="M15" s="4"/>
      <c r="N15" s="16">
        <f t="shared" si="0"/>
        <v>518950</v>
      </c>
      <c r="O15" s="28">
        <v>5.1712543999999996</v>
      </c>
      <c r="P15" s="16">
        <f>ROUND(N15*O15/100,0)</f>
        <v>26836</v>
      </c>
    </row>
    <row r="16" spans="1:16">
      <c r="A16" s="4">
        <v>9</v>
      </c>
      <c r="B16" s="6" t="s">
        <v>10</v>
      </c>
      <c r="C16" s="23"/>
      <c r="D16" s="24"/>
      <c r="E16" s="16">
        <f t="shared" si="2"/>
        <v>0</v>
      </c>
      <c r="F16" s="4"/>
      <c r="G16" s="28">
        <v>43</v>
      </c>
      <c r="H16" s="17">
        <v>36.42</v>
      </c>
      <c r="I16" s="28">
        <v>2</v>
      </c>
      <c r="J16" s="28">
        <v>161</v>
      </c>
      <c r="K16" s="4"/>
      <c r="L16" s="29">
        <v>503106</v>
      </c>
      <c r="M16" s="4"/>
      <c r="N16" s="16">
        <f t="shared" si="0"/>
        <v>503106</v>
      </c>
      <c r="O16" s="28">
        <v>5.1712543999999996</v>
      </c>
      <c r="P16" s="16">
        <f t="shared" si="1"/>
        <v>26017</v>
      </c>
    </row>
    <row r="17" spans="1:16">
      <c r="A17" s="4">
        <v>10</v>
      </c>
      <c r="B17" s="6" t="s">
        <v>11</v>
      </c>
      <c r="C17" s="23">
        <v>4</v>
      </c>
      <c r="D17" s="25">
        <v>12085</v>
      </c>
      <c r="E17" s="16">
        <f t="shared" si="2"/>
        <v>290040</v>
      </c>
      <c r="F17" s="4"/>
      <c r="G17" s="28">
        <v>82</v>
      </c>
      <c r="H17" s="17">
        <v>56.8</v>
      </c>
      <c r="I17" s="28">
        <v>2</v>
      </c>
      <c r="J17" s="28">
        <v>187</v>
      </c>
      <c r="K17" s="4"/>
      <c r="L17" s="29">
        <v>1743166</v>
      </c>
      <c r="M17" s="4"/>
      <c r="N17" s="16">
        <f t="shared" si="0"/>
        <v>2033206</v>
      </c>
      <c r="O17" s="28">
        <v>5.1712543999999996</v>
      </c>
      <c r="P17" s="16">
        <f t="shared" si="1"/>
        <v>105142</v>
      </c>
    </row>
    <row r="18" spans="1:16">
      <c r="A18" s="4">
        <v>11</v>
      </c>
      <c r="B18" s="6" t="s">
        <v>12</v>
      </c>
      <c r="C18" s="23">
        <v>4</v>
      </c>
      <c r="D18" s="25">
        <v>12085</v>
      </c>
      <c r="E18" s="16">
        <f t="shared" si="2"/>
        <v>290040</v>
      </c>
      <c r="F18" s="4"/>
      <c r="G18" s="28">
        <v>351</v>
      </c>
      <c r="H18" s="17">
        <v>47.95</v>
      </c>
      <c r="I18" s="28">
        <v>2</v>
      </c>
      <c r="J18" s="32">
        <v>196</v>
      </c>
      <c r="K18" s="4"/>
      <c r="L18" s="29">
        <v>6574623</v>
      </c>
      <c r="M18" s="4"/>
      <c r="N18" s="16">
        <f t="shared" si="0"/>
        <v>6864663</v>
      </c>
      <c r="O18" s="28">
        <v>5.1712543999999996</v>
      </c>
      <c r="P18" s="16">
        <f t="shared" si="1"/>
        <v>354989</v>
      </c>
    </row>
    <row r="19" spans="1:16">
      <c r="A19" s="4">
        <v>12</v>
      </c>
      <c r="B19" s="6" t="s">
        <v>13</v>
      </c>
      <c r="C19" s="23"/>
      <c r="D19" s="24"/>
      <c r="E19" s="16">
        <f t="shared" si="2"/>
        <v>0</v>
      </c>
      <c r="F19" s="4"/>
      <c r="G19" s="28">
        <v>33</v>
      </c>
      <c r="H19" s="17">
        <v>40.18</v>
      </c>
      <c r="I19" s="28">
        <v>2</v>
      </c>
      <c r="J19" s="28">
        <v>158</v>
      </c>
      <c r="K19" s="4"/>
      <c r="L19" s="29">
        <v>418703</v>
      </c>
      <c r="M19" s="4"/>
      <c r="N19" s="16">
        <f t="shared" si="0"/>
        <v>418703</v>
      </c>
      <c r="O19" s="28">
        <v>5.1712543999999996</v>
      </c>
      <c r="P19" s="16">
        <f t="shared" si="1"/>
        <v>21652</v>
      </c>
    </row>
    <row r="20" spans="1:16">
      <c r="A20" s="4">
        <v>13</v>
      </c>
      <c r="B20" s="6" t="s">
        <v>14</v>
      </c>
      <c r="C20" s="23">
        <v>7</v>
      </c>
      <c r="D20" s="25">
        <v>12085</v>
      </c>
      <c r="E20" s="16">
        <f t="shared" si="2"/>
        <v>507570</v>
      </c>
      <c r="F20" s="4"/>
      <c r="G20" s="28">
        <v>157</v>
      </c>
      <c r="H20" s="17">
        <v>67.77</v>
      </c>
      <c r="I20" s="28">
        <v>2</v>
      </c>
      <c r="J20" s="28">
        <v>177</v>
      </c>
      <c r="K20" s="4"/>
      <c r="L20" s="29">
        <v>3753305</v>
      </c>
      <c r="M20" s="4"/>
      <c r="N20" s="16">
        <f t="shared" si="0"/>
        <v>4260875</v>
      </c>
      <c r="O20" s="28">
        <v>5.1712543999999996</v>
      </c>
      <c r="P20" s="16">
        <f t="shared" si="1"/>
        <v>220341</v>
      </c>
    </row>
    <row r="21" spans="1:16">
      <c r="A21" s="4">
        <v>14</v>
      </c>
      <c r="B21" s="6" t="s">
        <v>15</v>
      </c>
      <c r="C21" s="23">
        <v>2</v>
      </c>
      <c r="D21" s="25">
        <v>12085</v>
      </c>
      <c r="E21" s="16">
        <f t="shared" si="2"/>
        <v>145020</v>
      </c>
      <c r="F21" s="4"/>
      <c r="G21" s="28">
        <v>52</v>
      </c>
      <c r="H21" s="17">
        <v>59.74</v>
      </c>
      <c r="I21" s="28">
        <v>2</v>
      </c>
      <c r="J21" s="28">
        <v>98</v>
      </c>
      <c r="K21" s="4"/>
      <c r="L21" s="29">
        <v>608095</v>
      </c>
      <c r="M21" s="4"/>
      <c r="N21" s="16">
        <f t="shared" si="0"/>
        <v>753115</v>
      </c>
      <c r="O21" s="28">
        <v>5.1712543999999996</v>
      </c>
      <c r="P21" s="16">
        <f>ROUND(N21*O21/100,0)+1</f>
        <v>38946</v>
      </c>
    </row>
    <row r="22" spans="1:16">
      <c r="A22" s="4">
        <v>15</v>
      </c>
      <c r="B22" s="6" t="s">
        <v>16</v>
      </c>
      <c r="C22" s="23">
        <v>7</v>
      </c>
      <c r="D22" s="25">
        <v>12085</v>
      </c>
      <c r="E22" s="16">
        <f t="shared" si="2"/>
        <v>507570</v>
      </c>
      <c r="F22" s="4"/>
      <c r="G22" s="28">
        <v>104</v>
      </c>
      <c r="H22" s="17">
        <v>73.94</v>
      </c>
      <c r="I22" s="28">
        <v>2</v>
      </c>
      <c r="J22" s="28">
        <v>166</v>
      </c>
      <c r="K22" s="4"/>
      <c r="L22" s="29">
        <v>2549304</v>
      </c>
      <c r="M22" s="4"/>
      <c r="N22" s="16">
        <f t="shared" si="0"/>
        <v>3056874</v>
      </c>
      <c r="O22" s="28">
        <v>5.1712543999999996</v>
      </c>
      <c r="P22" s="16">
        <f>ROUND(N22*O22/100,0)-1</f>
        <v>158078</v>
      </c>
    </row>
    <row r="23" spans="1:16">
      <c r="A23" s="4">
        <v>16</v>
      </c>
      <c r="B23" s="6" t="s">
        <v>17</v>
      </c>
      <c r="C23" s="23">
        <v>4</v>
      </c>
      <c r="D23" s="25">
        <v>12085</v>
      </c>
      <c r="E23" s="16">
        <f t="shared" si="2"/>
        <v>290040</v>
      </c>
      <c r="F23" s="4"/>
      <c r="G23" s="28">
        <v>86</v>
      </c>
      <c r="H23" s="17">
        <v>34.799999999999997</v>
      </c>
      <c r="I23" s="28">
        <v>2</v>
      </c>
      <c r="J23" s="28">
        <v>141</v>
      </c>
      <c r="K23" s="4"/>
      <c r="L23" s="29">
        <v>841562</v>
      </c>
      <c r="M23" s="4"/>
      <c r="N23" s="16">
        <f t="shared" si="0"/>
        <v>1131602</v>
      </c>
      <c r="O23" s="28">
        <v>5.1712543999999996</v>
      </c>
      <c r="P23" s="16">
        <f t="shared" si="1"/>
        <v>58518</v>
      </c>
    </row>
    <row r="24" spans="1:16">
      <c r="A24" s="4">
        <v>17</v>
      </c>
      <c r="B24" s="6" t="s">
        <v>18</v>
      </c>
      <c r="C24" s="23">
        <v>6</v>
      </c>
      <c r="D24" s="24">
        <v>12376.8</v>
      </c>
      <c r="E24" s="16">
        <f t="shared" si="2"/>
        <v>445564.79999999993</v>
      </c>
      <c r="F24" s="4"/>
      <c r="G24" s="28">
        <v>134</v>
      </c>
      <c r="H24" s="17">
        <v>54.73</v>
      </c>
      <c r="I24" s="28">
        <v>2</v>
      </c>
      <c r="J24" s="28">
        <v>187</v>
      </c>
      <c r="K24" s="4"/>
      <c r="L24" s="29">
        <v>2743149</v>
      </c>
      <c r="M24" s="4"/>
      <c r="N24" s="16">
        <f t="shared" si="0"/>
        <v>3188713.8</v>
      </c>
      <c r="O24" s="28">
        <v>5.1712543999999996</v>
      </c>
      <c r="P24" s="16">
        <f t="shared" si="1"/>
        <v>164897</v>
      </c>
    </row>
    <row r="25" spans="1:16">
      <c r="A25" s="4">
        <v>18</v>
      </c>
      <c r="B25" s="6" t="s">
        <v>19</v>
      </c>
      <c r="C25" s="23">
        <v>3</v>
      </c>
      <c r="D25" s="25">
        <v>12085</v>
      </c>
      <c r="E25" s="16">
        <f t="shared" si="2"/>
        <v>217530</v>
      </c>
      <c r="F25" s="4"/>
      <c r="G25" s="28">
        <v>43</v>
      </c>
      <c r="H25" s="17">
        <v>50.99</v>
      </c>
      <c r="I25" s="28">
        <v>2</v>
      </c>
      <c r="J25" s="28">
        <v>127</v>
      </c>
      <c r="K25" s="4"/>
      <c r="L25" s="29">
        <v>554446</v>
      </c>
      <c r="M25" s="4"/>
      <c r="N25" s="16">
        <f t="shared" si="0"/>
        <v>771976</v>
      </c>
      <c r="O25" s="28">
        <v>5.1712543999999996</v>
      </c>
      <c r="P25" s="16">
        <f t="shared" si="1"/>
        <v>39921</v>
      </c>
    </row>
    <row r="26" spans="1:16">
      <c r="A26" s="4">
        <v>19</v>
      </c>
      <c r="B26" s="6" t="s">
        <v>20</v>
      </c>
      <c r="C26" s="23">
        <v>3</v>
      </c>
      <c r="D26" s="25">
        <v>9668</v>
      </c>
      <c r="E26" s="16">
        <f t="shared" si="2"/>
        <v>174024</v>
      </c>
      <c r="F26" s="4"/>
      <c r="G26" s="28">
        <v>58</v>
      </c>
      <c r="H26" s="17">
        <v>56.01</v>
      </c>
      <c r="I26" s="28">
        <v>2</v>
      </c>
      <c r="J26" s="28">
        <v>214</v>
      </c>
      <c r="K26" s="4"/>
      <c r="L26" s="29">
        <v>1387090</v>
      </c>
      <c r="M26" s="4"/>
      <c r="N26" s="16">
        <f t="shared" si="0"/>
        <v>1561114</v>
      </c>
      <c r="O26" s="28">
        <v>5.1712543999999996</v>
      </c>
      <c r="P26" s="16">
        <f t="shared" si="1"/>
        <v>80729</v>
      </c>
    </row>
    <row r="27" spans="1:16">
      <c r="A27" s="4">
        <v>20</v>
      </c>
      <c r="B27" s="6" t="s">
        <v>21</v>
      </c>
      <c r="C27" s="23">
        <v>1</v>
      </c>
      <c r="D27" s="25">
        <v>12085</v>
      </c>
      <c r="E27" s="16">
        <f t="shared" si="2"/>
        <v>72510</v>
      </c>
      <c r="F27" s="4"/>
      <c r="G27" s="28">
        <v>120</v>
      </c>
      <c r="H27" s="17">
        <v>52.59</v>
      </c>
      <c r="I27" s="28">
        <v>2</v>
      </c>
      <c r="J27" s="28">
        <v>147</v>
      </c>
      <c r="K27" s="4"/>
      <c r="L27" s="29">
        <v>1852009</v>
      </c>
      <c r="M27" s="4"/>
      <c r="N27" s="16">
        <f t="shared" si="0"/>
        <v>1924519</v>
      </c>
      <c r="O27" s="28">
        <v>5.1712543999999996</v>
      </c>
      <c r="P27" s="16">
        <f t="shared" si="1"/>
        <v>99522</v>
      </c>
    </row>
    <row r="28" spans="1:16">
      <c r="A28" s="4">
        <v>21</v>
      </c>
      <c r="B28" s="6" t="s">
        <v>22</v>
      </c>
      <c r="C28" s="23">
        <v>3</v>
      </c>
      <c r="D28" s="25">
        <v>12085</v>
      </c>
      <c r="E28" s="16">
        <f t="shared" si="2"/>
        <v>217530</v>
      </c>
      <c r="F28" s="4"/>
      <c r="G28" s="28">
        <v>54</v>
      </c>
      <c r="H28" s="17">
        <v>37.200000000000003</v>
      </c>
      <c r="I28" s="28">
        <v>2</v>
      </c>
      <c r="J28" s="28">
        <v>184</v>
      </c>
      <c r="K28" s="4"/>
      <c r="L28" s="29">
        <v>738370</v>
      </c>
      <c r="M28" s="4"/>
      <c r="N28" s="16">
        <f t="shared" si="0"/>
        <v>955900</v>
      </c>
      <c r="O28" s="28">
        <v>5.1712543999999996</v>
      </c>
      <c r="P28" s="16">
        <f t="shared" si="1"/>
        <v>49432</v>
      </c>
    </row>
    <row r="29" spans="1:16">
      <c r="A29" s="4">
        <v>22</v>
      </c>
      <c r="B29" s="6" t="s">
        <v>23</v>
      </c>
      <c r="C29" s="23">
        <v>2</v>
      </c>
      <c r="D29" s="25">
        <v>12085</v>
      </c>
      <c r="E29" s="16">
        <f t="shared" si="2"/>
        <v>145020</v>
      </c>
      <c r="F29" s="4"/>
      <c r="G29" s="28">
        <v>68</v>
      </c>
      <c r="H29" s="17">
        <v>149.61000000000001</v>
      </c>
      <c r="I29" s="28">
        <v>2</v>
      </c>
      <c r="J29" s="28">
        <v>75</v>
      </c>
      <c r="K29" s="4"/>
      <c r="L29" s="29">
        <v>1519810</v>
      </c>
      <c r="M29" s="4"/>
      <c r="N29" s="16">
        <f t="shared" si="0"/>
        <v>1664830</v>
      </c>
      <c r="O29" s="28">
        <v>5.1712543999999996</v>
      </c>
      <c r="P29" s="16">
        <f t="shared" si="1"/>
        <v>86093</v>
      </c>
    </row>
    <row r="30" spans="1:16">
      <c r="A30" s="4">
        <v>23</v>
      </c>
      <c r="B30" s="6" t="s">
        <v>24</v>
      </c>
      <c r="C30" s="23">
        <v>5</v>
      </c>
      <c r="D30" s="25">
        <v>12085</v>
      </c>
      <c r="E30" s="16">
        <f t="shared" si="2"/>
        <v>362550</v>
      </c>
      <c r="F30" s="4"/>
      <c r="G30" s="28">
        <v>85</v>
      </c>
      <c r="H30" s="17">
        <v>34.270000000000003</v>
      </c>
      <c r="I30" s="28">
        <v>2</v>
      </c>
      <c r="J30" s="32">
        <v>215</v>
      </c>
      <c r="K30" s="4"/>
      <c r="L30" s="29">
        <v>1253313</v>
      </c>
      <c r="M30" s="4"/>
      <c r="N30" s="16">
        <f t="shared" si="0"/>
        <v>1615863</v>
      </c>
      <c r="O30" s="28">
        <v>5.1712543999999996</v>
      </c>
      <c r="P30" s="16">
        <f t="shared" si="1"/>
        <v>83560</v>
      </c>
    </row>
    <row r="31" spans="1:16">
      <c r="A31" s="4">
        <v>24</v>
      </c>
      <c r="B31" s="6" t="s">
        <v>25</v>
      </c>
      <c r="C31" s="23">
        <v>4</v>
      </c>
      <c r="D31" s="25">
        <v>12085</v>
      </c>
      <c r="E31" s="16">
        <f t="shared" si="2"/>
        <v>290040</v>
      </c>
      <c r="F31" s="4"/>
      <c r="G31" s="28">
        <v>38</v>
      </c>
      <c r="H31" s="17">
        <v>56.47</v>
      </c>
      <c r="I31" s="28">
        <v>2</v>
      </c>
      <c r="J31" s="28">
        <v>187</v>
      </c>
      <c r="K31" s="4"/>
      <c r="L31" s="29">
        <v>803009</v>
      </c>
      <c r="M31" s="4"/>
      <c r="N31" s="16">
        <f t="shared" si="0"/>
        <v>1093049</v>
      </c>
      <c r="O31" s="28">
        <v>5.1712543999999996</v>
      </c>
      <c r="P31" s="16">
        <f>ROUND(N31*O31/100,0)</f>
        <v>56524</v>
      </c>
    </row>
    <row r="32" spans="1:16">
      <c r="A32" s="4">
        <v>25</v>
      </c>
      <c r="B32" s="6" t="s">
        <v>26</v>
      </c>
      <c r="C32" s="23">
        <v>4</v>
      </c>
      <c r="D32" s="24">
        <v>14985.5</v>
      </c>
      <c r="E32" s="16">
        <f>C32*D32*6</f>
        <v>359652</v>
      </c>
      <c r="F32" s="4"/>
      <c r="G32" s="28">
        <v>135</v>
      </c>
      <c r="H32" s="17">
        <v>42.12</v>
      </c>
      <c r="I32" s="28">
        <v>2</v>
      </c>
      <c r="J32" s="28">
        <v>178</v>
      </c>
      <c r="K32" s="4"/>
      <c r="L32" s="29">
        <v>2021941</v>
      </c>
      <c r="M32" s="4"/>
      <c r="N32" s="16">
        <f t="shared" si="0"/>
        <v>2381593</v>
      </c>
      <c r="O32" s="28">
        <v>5.1712543999999996</v>
      </c>
      <c r="P32" s="16">
        <f t="shared" si="1"/>
        <v>123158</v>
      </c>
    </row>
    <row r="33" spans="1:16">
      <c r="A33" s="4">
        <v>26</v>
      </c>
      <c r="B33" s="6" t="s">
        <v>27</v>
      </c>
      <c r="C33" s="23">
        <v>6</v>
      </c>
      <c r="D33" s="24">
        <v>12085</v>
      </c>
      <c r="E33" s="16">
        <f t="shared" si="2"/>
        <v>435060</v>
      </c>
      <c r="F33" s="4"/>
      <c r="G33" s="28">
        <v>43</v>
      </c>
      <c r="H33" s="17">
        <v>30.85</v>
      </c>
      <c r="I33" s="28">
        <v>2</v>
      </c>
      <c r="J33" s="28">
        <v>183</v>
      </c>
      <c r="K33" s="4"/>
      <c r="L33" s="29">
        <v>485214</v>
      </c>
      <c r="M33" s="4"/>
      <c r="N33" s="16">
        <f t="shared" si="0"/>
        <v>920274</v>
      </c>
      <c r="O33" s="28">
        <v>5.1712543999999996</v>
      </c>
      <c r="P33" s="16">
        <f>ROUND(N33*O33/100,0)</f>
        <v>47590</v>
      </c>
    </row>
    <row r="34" spans="1:16">
      <c r="A34" s="4">
        <v>27</v>
      </c>
      <c r="B34" s="6" t="s">
        <v>28</v>
      </c>
      <c r="C34" s="23"/>
      <c r="D34" s="24"/>
      <c r="E34" s="16">
        <f t="shared" si="2"/>
        <v>0</v>
      </c>
      <c r="F34" s="4"/>
      <c r="G34" s="28"/>
      <c r="H34" s="17"/>
      <c r="I34" s="28"/>
      <c r="J34" s="28"/>
      <c r="K34" s="4"/>
      <c r="L34" s="29">
        <f t="shared" ref="L34:L40" si="3">ROUND(G34*H34*I34*J34,0)</f>
        <v>0</v>
      </c>
      <c r="M34" s="4"/>
      <c r="N34" s="16">
        <f t="shared" si="0"/>
        <v>0</v>
      </c>
      <c r="O34" s="28"/>
      <c r="P34" s="16">
        <f t="shared" si="1"/>
        <v>0</v>
      </c>
    </row>
    <row r="35" spans="1:16">
      <c r="A35" s="4">
        <v>28</v>
      </c>
      <c r="B35" s="6" t="s">
        <v>29</v>
      </c>
      <c r="C35" s="23">
        <v>1</v>
      </c>
      <c r="D35" s="24">
        <v>12085</v>
      </c>
      <c r="E35" s="16">
        <f t="shared" si="2"/>
        <v>72510</v>
      </c>
      <c r="F35" s="4"/>
      <c r="G35" s="28">
        <v>97</v>
      </c>
      <c r="H35" s="17">
        <v>68.569999999999993</v>
      </c>
      <c r="I35" s="28">
        <v>2</v>
      </c>
      <c r="J35" s="28">
        <v>171</v>
      </c>
      <c r="K35" s="4"/>
      <c r="L35" s="29">
        <v>2268490</v>
      </c>
      <c r="M35" s="4"/>
      <c r="N35" s="16">
        <f t="shared" si="0"/>
        <v>2341000</v>
      </c>
      <c r="O35" s="28">
        <v>5.1712543999999996</v>
      </c>
      <c r="P35" s="16">
        <f t="shared" si="1"/>
        <v>121059</v>
      </c>
    </row>
    <row r="36" spans="1:16">
      <c r="A36" s="4">
        <v>29</v>
      </c>
      <c r="B36" s="6" t="s">
        <v>30</v>
      </c>
      <c r="C36" s="6"/>
      <c r="D36" s="21"/>
      <c r="E36" s="16">
        <f t="shared" si="2"/>
        <v>0</v>
      </c>
      <c r="F36" s="4"/>
      <c r="G36" s="4"/>
      <c r="H36" s="17"/>
      <c r="I36" s="4"/>
      <c r="J36" s="4"/>
      <c r="K36" s="4"/>
      <c r="L36" s="29">
        <f t="shared" si="3"/>
        <v>0</v>
      </c>
      <c r="M36" s="4"/>
      <c r="N36" s="16">
        <f t="shared" si="0"/>
        <v>0</v>
      </c>
      <c r="O36" s="28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22"/>
      <c r="E37" s="16">
        <f t="shared" si="2"/>
        <v>0</v>
      </c>
      <c r="F37" s="4"/>
      <c r="G37" s="4"/>
      <c r="H37" s="17"/>
      <c r="I37" s="4"/>
      <c r="J37" s="4"/>
      <c r="K37" s="4"/>
      <c r="L37" s="29">
        <f t="shared" si="3"/>
        <v>0</v>
      </c>
      <c r="M37" s="4"/>
      <c r="N37" s="16">
        <f t="shared" si="0"/>
        <v>0</v>
      </c>
      <c r="O37" s="28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21"/>
      <c r="E38" s="16">
        <f t="shared" si="2"/>
        <v>0</v>
      </c>
      <c r="F38" s="4"/>
      <c r="G38" s="4"/>
      <c r="H38" s="17"/>
      <c r="I38" s="4"/>
      <c r="J38" s="4"/>
      <c r="K38" s="4"/>
      <c r="L38" s="29">
        <f t="shared" si="3"/>
        <v>0</v>
      </c>
      <c r="M38" s="4"/>
      <c r="N38" s="16">
        <f t="shared" si="0"/>
        <v>0</v>
      </c>
      <c r="O38" s="28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21"/>
      <c r="E39" s="16">
        <f t="shared" si="2"/>
        <v>0</v>
      </c>
      <c r="F39" s="4"/>
      <c r="G39" s="4"/>
      <c r="H39" s="17"/>
      <c r="I39" s="4"/>
      <c r="J39" s="4"/>
      <c r="K39" s="4"/>
      <c r="L39" s="29">
        <f t="shared" si="3"/>
        <v>0</v>
      </c>
      <c r="M39" s="4"/>
      <c r="N39" s="16">
        <f t="shared" si="0"/>
        <v>0</v>
      </c>
      <c r="O39" s="2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21"/>
      <c r="E40" s="16">
        <f t="shared" si="2"/>
        <v>0</v>
      </c>
      <c r="F40" s="4"/>
      <c r="G40" s="4"/>
      <c r="H40" s="17"/>
      <c r="I40" s="4"/>
      <c r="J40" s="4"/>
      <c r="K40" s="4"/>
      <c r="L40" s="29">
        <f t="shared" si="3"/>
        <v>0</v>
      </c>
      <c r="M40" s="4"/>
      <c r="N40" s="16">
        <f t="shared" si="0"/>
        <v>0</v>
      </c>
      <c r="O40" s="2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82</v>
      </c>
      <c r="D41" s="27" t="s">
        <v>53</v>
      </c>
      <c r="E41" s="15">
        <f t="shared" ref="E41:P41" si="4">E8+E9+E10+E11+E12+E13+E14+E15+E16+E17+E18+E19+E20+E21+E22+E23+E24+E25+E26+E27+E28+E29+E30+E31+E32+E33+E34+E35+E36+E37+E38+E39+E40</f>
        <v>5999836.7999999998</v>
      </c>
      <c r="F41" s="19" t="s">
        <v>53</v>
      </c>
      <c r="G41" s="15">
        <f t="shared" si="4"/>
        <v>2200</v>
      </c>
      <c r="H41" s="19" t="s">
        <v>53</v>
      </c>
      <c r="I41" s="19" t="s">
        <v>53</v>
      </c>
      <c r="J41" s="27" t="s">
        <v>53</v>
      </c>
      <c r="K41" s="19" t="s">
        <v>53</v>
      </c>
      <c r="L41" s="15">
        <f t="shared" si="4"/>
        <v>41187669</v>
      </c>
      <c r="M41" s="10">
        <f t="shared" si="4"/>
        <v>0</v>
      </c>
      <c r="N41" s="15">
        <f t="shared" si="4"/>
        <v>47187505.799999997</v>
      </c>
      <c r="O41" s="41">
        <v>5.1712543999999996</v>
      </c>
      <c r="P41" s="15">
        <f t="shared" si="4"/>
        <v>2440186</v>
      </c>
    </row>
  </sheetData>
  <mergeCells count="17"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8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70" zoomScaleNormal="80" zoomScaleSheetLayoutView="70" workbookViewId="0">
      <selection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5" width="22" customWidth="1"/>
    <col min="16" max="16" width="16.85546875" customWidth="1"/>
  </cols>
  <sheetData>
    <row r="2" spans="1:16">
      <c r="A2" s="1"/>
      <c r="B2" s="1"/>
      <c r="C2" s="50" t="s">
        <v>50</v>
      </c>
      <c r="D2" s="50"/>
      <c r="E2" s="50"/>
      <c r="F2" s="50"/>
      <c r="G2" s="50"/>
      <c r="H2" s="13"/>
      <c r="I2" s="13"/>
      <c r="J2" s="13"/>
      <c r="K2" s="13"/>
      <c r="L2" s="14"/>
      <c r="M2" s="14"/>
      <c r="N2" s="14"/>
      <c r="O2" s="14"/>
      <c r="P2" s="14"/>
    </row>
    <row r="3" spans="1:16" ht="44.25" customHeight="1">
      <c r="A3" s="1"/>
      <c r="B3" s="1"/>
      <c r="C3" s="50"/>
      <c r="D3" s="50"/>
      <c r="E3" s="50"/>
      <c r="F3" s="50"/>
      <c r="G3" s="50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4" t="s">
        <v>0</v>
      </c>
      <c r="B5" s="44" t="s">
        <v>1</v>
      </c>
      <c r="C5" s="44" t="s">
        <v>36</v>
      </c>
      <c r="D5" s="44" t="s">
        <v>37</v>
      </c>
      <c r="E5" s="46" t="s">
        <v>38</v>
      </c>
      <c r="F5" s="44" t="s">
        <v>39</v>
      </c>
      <c r="G5" s="44" t="s">
        <v>40</v>
      </c>
      <c r="H5" s="44" t="s">
        <v>41</v>
      </c>
      <c r="I5" s="44" t="s">
        <v>42</v>
      </c>
      <c r="J5" s="44" t="s">
        <v>43</v>
      </c>
      <c r="K5" s="44" t="s">
        <v>44</v>
      </c>
      <c r="L5" s="44" t="s">
        <v>45</v>
      </c>
      <c r="M5" s="46" t="s">
        <v>46</v>
      </c>
      <c r="N5" s="46" t="s">
        <v>47</v>
      </c>
      <c r="O5" s="44" t="s">
        <v>56</v>
      </c>
      <c r="P5" s="48" t="s">
        <v>60</v>
      </c>
    </row>
    <row r="6" spans="1:16" ht="264.75" customHeight="1">
      <c r="A6" s="45"/>
      <c r="B6" s="45"/>
      <c r="C6" s="45"/>
      <c r="D6" s="45"/>
      <c r="E6" s="47"/>
      <c r="F6" s="45"/>
      <c r="G6" s="45"/>
      <c r="H6" s="45"/>
      <c r="I6" s="45"/>
      <c r="J6" s="45"/>
      <c r="K6" s="45"/>
      <c r="L6" s="45"/>
      <c r="M6" s="47"/>
      <c r="N6" s="47"/>
      <c r="O6" s="45"/>
      <c r="P6" s="49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>
        <f>E8*F8*+L8+M8</f>
        <v>0</v>
      </c>
      <c r="O8" s="37"/>
      <c r="P8" s="16">
        <f>+ROUND(N8*O8/100,0)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>
        <f t="shared" ref="N9:N17" si="0">E9*F9*+L9+M9</f>
        <v>0</v>
      </c>
      <c r="O9" s="4"/>
      <c r="P9" s="16">
        <f t="shared" ref="P9:P40" si="1">+ROUND(N9*O9/100,0)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>
        <f t="shared" si="0"/>
        <v>0</v>
      </c>
      <c r="O10" s="4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>
        <f t="shared" si="0"/>
        <v>0</v>
      </c>
      <c r="O11" s="4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4"/>
      <c r="N12" s="4">
        <f t="shared" si="0"/>
        <v>0</v>
      </c>
      <c r="O12" s="4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>
        <f t="shared" si="0"/>
        <v>0</v>
      </c>
      <c r="O13" s="4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4">
        <f t="shared" si="0"/>
        <v>0</v>
      </c>
      <c r="O14" s="4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>
        <f t="shared" si="0"/>
        <v>0</v>
      </c>
      <c r="O15" s="4"/>
      <c r="P15" s="16">
        <f t="shared" si="1"/>
        <v>0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>
        <f t="shared" si="0"/>
        <v>0</v>
      </c>
      <c r="O16" s="4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4"/>
      <c r="N17" s="4">
        <f t="shared" si="0"/>
        <v>0</v>
      </c>
      <c r="O17" s="4"/>
      <c r="P17" s="16">
        <f t="shared" si="1"/>
        <v>0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/>
      <c r="H18" s="30"/>
      <c r="I18" s="4"/>
      <c r="J18" s="4"/>
      <c r="K18" s="4"/>
      <c r="L18" s="16"/>
      <c r="M18" s="4"/>
      <c r="N18" s="16">
        <f>E18+L18+M18</f>
        <v>0</v>
      </c>
      <c r="O18" s="38"/>
      <c r="P18" s="16">
        <f>+ROUND(N18*O18/100,0)</f>
        <v>0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16"/>
      <c r="M19" s="4"/>
      <c r="N19" s="16">
        <f t="shared" ref="N19:N40" si="2">E19+L19+M19</f>
        <v>0</v>
      </c>
      <c r="O19" s="4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16"/>
      <c r="M20" s="4"/>
      <c r="N20" s="16">
        <f t="shared" si="2"/>
        <v>0</v>
      </c>
      <c r="O20" s="4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>
        <v>6</v>
      </c>
      <c r="H21" s="30">
        <v>87.83</v>
      </c>
      <c r="I21" s="4">
        <v>2</v>
      </c>
      <c r="J21" s="4">
        <v>119</v>
      </c>
      <c r="K21" s="4"/>
      <c r="L21" s="16">
        <v>125070</v>
      </c>
      <c r="M21" s="4"/>
      <c r="N21" s="16">
        <f t="shared" si="2"/>
        <v>125070</v>
      </c>
      <c r="O21" s="38">
        <v>20.664127400000002</v>
      </c>
      <c r="P21" s="16">
        <f t="shared" si="1"/>
        <v>25845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>
        <v>2</v>
      </c>
      <c r="H22" s="30">
        <v>85.55</v>
      </c>
      <c r="I22" s="4">
        <v>2</v>
      </c>
      <c r="J22" s="4">
        <v>84</v>
      </c>
      <c r="K22" s="4"/>
      <c r="L22" s="16">
        <v>28745</v>
      </c>
      <c r="M22" s="30"/>
      <c r="N22" s="16">
        <f t="shared" si="2"/>
        <v>28745</v>
      </c>
      <c r="O22" s="38">
        <v>20.664127400000002</v>
      </c>
      <c r="P22" s="16">
        <f t="shared" si="1"/>
        <v>5940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16"/>
      <c r="M23" s="4"/>
      <c r="N23" s="16">
        <f t="shared" si="2"/>
        <v>0</v>
      </c>
      <c r="O23" s="38"/>
      <c r="P23" s="16">
        <f t="shared" si="1"/>
        <v>0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16"/>
      <c r="M24" s="4"/>
      <c r="N24" s="16">
        <f t="shared" si="2"/>
        <v>0</v>
      </c>
      <c r="O24" s="4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16"/>
      <c r="M25" s="4"/>
      <c r="N25" s="16">
        <f t="shared" si="2"/>
        <v>0</v>
      </c>
      <c r="O25" s="4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16">
        <f t="shared" si="2"/>
        <v>0</v>
      </c>
      <c r="O26" s="4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16">
        <f t="shared" si="2"/>
        <v>0</v>
      </c>
      <c r="O27" s="4"/>
      <c r="P27" s="16">
        <f t="shared" si="1"/>
        <v>0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16">
        <f t="shared" si="2"/>
        <v>0</v>
      </c>
      <c r="O28" s="4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16">
        <f t="shared" si="2"/>
        <v>0</v>
      </c>
      <c r="O29" s="4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4"/>
      <c r="N30" s="16">
        <f t="shared" si="2"/>
        <v>0</v>
      </c>
      <c r="O30" s="4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>
        <v>2</v>
      </c>
      <c r="H31" s="30">
        <v>32.35</v>
      </c>
      <c r="I31" s="4">
        <v>2</v>
      </c>
      <c r="J31" s="4">
        <v>194</v>
      </c>
      <c r="K31" s="4"/>
      <c r="L31" s="16">
        <v>25054</v>
      </c>
      <c r="M31" s="4"/>
      <c r="N31" s="16">
        <f t="shared" si="2"/>
        <v>25054</v>
      </c>
      <c r="O31" s="38">
        <v>20.664127400000002</v>
      </c>
      <c r="P31" s="16">
        <f t="shared" si="1"/>
        <v>5177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>
        <v>3</v>
      </c>
      <c r="H32" s="30">
        <v>91.33</v>
      </c>
      <c r="I32" s="4">
        <v>2</v>
      </c>
      <c r="J32" s="4">
        <v>99</v>
      </c>
      <c r="K32" s="4"/>
      <c r="L32" s="16">
        <v>54008</v>
      </c>
      <c r="M32" s="30"/>
      <c r="N32" s="16">
        <f t="shared" si="2"/>
        <v>54008</v>
      </c>
      <c r="O32" s="38">
        <v>20.664127400000002</v>
      </c>
      <c r="P32" s="16">
        <f t="shared" si="1"/>
        <v>11160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16"/>
      <c r="M33" s="4"/>
      <c r="N33" s="16">
        <f t="shared" si="2"/>
        <v>0</v>
      </c>
      <c r="O33" s="4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16"/>
      <c r="M34" s="4"/>
      <c r="N34" s="16">
        <f t="shared" si="2"/>
        <v>0</v>
      </c>
      <c r="O34" s="4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16"/>
      <c r="M35" s="4"/>
      <c r="N35" s="16">
        <f t="shared" si="2"/>
        <v>0</v>
      </c>
      <c r="O35" s="4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16"/>
      <c r="M36" s="4"/>
      <c r="N36" s="16">
        <f t="shared" si="2"/>
        <v>0</v>
      </c>
      <c r="O36" s="4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16"/>
      <c r="M37" s="4"/>
      <c r="N37" s="16">
        <f t="shared" si="2"/>
        <v>0</v>
      </c>
      <c r="O37" s="4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16"/>
      <c r="M38" s="4"/>
      <c r="N38" s="16">
        <f t="shared" si="2"/>
        <v>0</v>
      </c>
      <c r="O38" s="4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4"/>
      <c r="N39" s="16">
        <f t="shared" si="2"/>
        <v>0</v>
      </c>
      <c r="O39" s="4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4"/>
      <c r="N40" s="16">
        <f t="shared" si="2"/>
        <v>0</v>
      </c>
      <c r="O40" s="4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3">E8+E9+E10+E11+E12+E13+E14+E15+E16+E17+E18+E19+E20+E21+E22+E23+E24+E25+E26+E27+E28+E29+E30+E31+E32+E33+E34+E35+E36+E37+E38+E39+E40</f>
        <v>0</v>
      </c>
      <c r="F41" s="19" t="s">
        <v>53</v>
      </c>
      <c r="G41" s="10">
        <f t="shared" si="3"/>
        <v>13</v>
      </c>
      <c r="H41" s="19" t="s">
        <v>53</v>
      </c>
      <c r="I41" s="19" t="s">
        <v>53</v>
      </c>
      <c r="J41" s="19" t="s">
        <v>53</v>
      </c>
      <c r="K41" s="19" t="s">
        <v>53</v>
      </c>
      <c r="L41" s="15">
        <f t="shared" si="3"/>
        <v>232877</v>
      </c>
      <c r="M41" s="10">
        <f t="shared" si="3"/>
        <v>0</v>
      </c>
      <c r="N41" s="15">
        <f t="shared" si="3"/>
        <v>232877</v>
      </c>
      <c r="O41" s="42">
        <v>20.664127400000002</v>
      </c>
      <c r="P41" s="15">
        <f t="shared" si="3"/>
        <v>48122</v>
      </c>
    </row>
  </sheetData>
  <mergeCells count="17"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P41"/>
  <sheetViews>
    <sheetView view="pageBreakPreview" topLeftCell="A5" zoomScale="80" zoomScaleNormal="80" zoomScaleSheetLayoutView="80" workbookViewId="0">
      <selection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6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50" t="s">
        <v>51</v>
      </c>
      <c r="D2" s="50"/>
      <c r="E2" s="50"/>
      <c r="F2" s="50"/>
      <c r="G2" s="50"/>
      <c r="H2" s="13"/>
      <c r="I2" s="13"/>
      <c r="J2" s="13"/>
      <c r="K2" s="13"/>
      <c r="L2" s="14"/>
      <c r="M2" s="14"/>
      <c r="N2" s="14"/>
      <c r="O2" s="14"/>
      <c r="P2" s="14"/>
    </row>
    <row r="3" spans="1:16" ht="47.25" customHeight="1">
      <c r="A3" s="1"/>
      <c r="B3" s="1"/>
      <c r="C3" s="50"/>
      <c r="D3" s="50"/>
      <c r="E3" s="50"/>
      <c r="F3" s="50"/>
      <c r="G3" s="50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4" t="s">
        <v>0</v>
      </c>
      <c r="B5" s="44" t="s">
        <v>1</v>
      </c>
      <c r="C5" s="44" t="s">
        <v>36</v>
      </c>
      <c r="D5" s="44" t="s">
        <v>37</v>
      </c>
      <c r="E5" s="46" t="s">
        <v>38</v>
      </c>
      <c r="F5" s="44" t="s">
        <v>39</v>
      </c>
      <c r="G5" s="44" t="s">
        <v>40</v>
      </c>
      <c r="H5" s="44" t="s">
        <v>41</v>
      </c>
      <c r="I5" s="44" t="s">
        <v>42</v>
      </c>
      <c r="J5" s="44" t="s">
        <v>43</v>
      </c>
      <c r="K5" s="44" t="s">
        <v>44</v>
      </c>
      <c r="L5" s="44" t="s">
        <v>45</v>
      </c>
      <c r="M5" s="46" t="s">
        <v>46</v>
      </c>
      <c r="N5" s="46" t="s">
        <v>47</v>
      </c>
      <c r="O5" s="44" t="s">
        <v>56</v>
      </c>
      <c r="P5" s="48" t="s">
        <v>60</v>
      </c>
    </row>
    <row r="6" spans="1:16" ht="236.25" customHeight="1">
      <c r="A6" s="45"/>
      <c r="B6" s="45"/>
      <c r="C6" s="45"/>
      <c r="D6" s="45"/>
      <c r="E6" s="47"/>
      <c r="F6" s="45"/>
      <c r="G6" s="45"/>
      <c r="H6" s="45"/>
      <c r="I6" s="45"/>
      <c r="J6" s="45"/>
      <c r="K6" s="45"/>
      <c r="L6" s="45"/>
      <c r="M6" s="47"/>
      <c r="N6" s="47"/>
      <c r="O6" s="45"/>
      <c r="P6" s="49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29"/>
      <c r="N8" s="16">
        <f>E8+L8+M8</f>
        <v>0</v>
      </c>
      <c r="O8" s="28"/>
      <c r="P8" s="16">
        <f>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29"/>
      <c r="N9" s="16">
        <f t="shared" ref="N9:N40" si="0">E9+L9+M9</f>
        <v>0</v>
      </c>
      <c r="O9" s="28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29"/>
      <c r="N10" s="16">
        <f t="shared" si="0"/>
        <v>0</v>
      </c>
      <c r="O10" s="28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29"/>
      <c r="N11" s="16">
        <f t="shared" si="0"/>
        <v>0</v>
      </c>
      <c r="O11" s="28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29"/>
      <c r="N12" s="16">
        <f t="shared" si="0"/>
        <v>0</v>
      </c>
      <c r="O12" s="28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29">
        <v>12000</v>
      </c>
      <c r="N13" s="16">
        <f t="shared" si="0"/>
        <v>12000</v>
      </c>
      <c r="O13" s="39">
        <v>7.6486425000000002</v>
      </c>
      <c r="P13" s="16">
        <f t="shared" si="1"/>
        <v>918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29"/>
      <c r="N14" s="16">
        <f t="shared" si="0"/>
        <v>0</v>
      </c>
      <c r="O14" s="28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29">
        <v>6840</v>
      </c>
      <c r="N15" s="16">
        <f t="shared" si="0"/>
        <v>6840</v>
      </c>
      <c r="O15" s="39">
        <v>7.6486425000000002</v>
      </c>
      <c r="P15" s="16">
        <f t="shared" si="1"/>
        <v>523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29"/>
      <c r="N16" s="16">
        <f t="shared" si="0"/>
        <v>0</v>
      </c>
      <c r="O16" s="28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29">
        <v>228000</v>
      </c>
      <c r="N17" s="16">
        <f t="shared" si="0"/>
        <v>228000</v>
      </c>
      <c r="O17" s="39">
        <v>7.6486425000000002</v>
      </c>
      <c r="P17" s="16">
        <f t="shared" si="1"/>
        <v>17439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/>
      <c r="H18" s="4"/>
      <c r="I18" s="4"/>
      <c r="J18" s="4"/>
      <c r="K18" s="4"/>
      <c r="L18" s="4"/>
      <c r="M18" s="31"/>
      <c r="N18" s="16">
        <f t="shared" si="0"/>
        <v>0</v>
      </c>
      <c r="O18" s="28"/>
      <c r="P18" s="16">
        <f t="shared" si="1"/>
        <v>0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4"/>
      <c r="M19" s="29">
        <v>618120</v>
      </c>
      <c r="N19" s="16">
        <f t="shared" si="0"/>
        <v>618120</v>
      </c>
      <c r="O19" s="39">
        <v>7.6486425000000002</v>
      </c>
      <c r="P19" s="16">
        <f>ROUND(N19*O19/100,0)</f>
        <v>47278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4"/>
      <c r="M20" s="29"/>
      <c r="N20" s="16">
        <f t="shared" si="0"/>
        <v>0</v>
      </c>
      <c r="O20" s="28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/>
      <c r="H21" s="4"/>
      <c r="I21" s="4"/>
      <c r="J21" s="4"/>
      <c r="K21" s="4"/>
      <c r="L21" s="4"/>
      <c r="M21" s="29"/>
      <c r="N21" s="16">
        <f t="shared" si="0"/>
        <v>0</v>
      </c>
      <c r="O21" s="28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/>
      <c r="H22" s="4"/>
      <c r="I22" s="4"/>
      <c r="J22" s="4"/>
      <c r="K22" s="4"/>
      <c r="L22" s="4"/>
      <c r="M22" s="29">
        <v>84000</v>
      </c>
      <c r="N22" s="16">
        <f t="shared" si="0"/>
        <v>84000</v>
      </c>
      <c r="O22" s="39">
        <v>7.6486425000000002</v>
      </c>
      <c r="P22" s="16">
        <f t="shared" si="1"/>
        <v>6425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4"/>
      <c r="M23" s="29">
        <v>14400</v>
      </c>
      <c r="N23" s="16">
        <f t="shared" si="0"/>
        <v>14400</v>
      </c>
      <c r="O23" s="39">
        <v>7.6486425000000002</v>
      </c>
      <c r="P23" s="16">
        <f t="shared" si="1"/>
        <v>1101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4"/>
      <c r="M24" s="29"/>
      <c r="N24" s="16">
        <f t="shared" si="0"/>
        <v>0</v>
      </c>
      <c r="O24" s="28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4"/>
      <c r="M25" s="29">
        <v>620400</v>
      </c>
      <c r="N25" s="16">
        <f t="shared" si="0"/>
        <v>620400</v>
      </c>
      <c r="O25" s="39">
        <v>7.6486425000000002</v>
      </c>
      <c r="P25" s="16">
        <f t="shared" si="1"/>
        <v>47452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29"/>
      <c r="N26" s="16">
        <f t="shared" si="0"/>
        <v>0</v>
      </c>
      <c r="O26" s="28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29">
        <v>127368</v>
      </c>
      <c r="N27" s="16">
        <f t="shared" si="0"/>
        <v>127368</v>
      </c>
      <c r="O27" s="39">
        <v>7.6486425000000002</v>
      </c>
      <c r="P27" s="16">
        <f>ROUND(N27*O27/100,0)</f>
        <v>9742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29"/>
      <c r="N28" s="16">
        <f t="shared" si="0"/>
        <v>0</v>
      </c>
      <c r="O28" s="28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29"/>
      <c r="N29" s="16">
        <f t="shared" si="0"/>
        <v>0</v>
      </c>
      <c r="O29" s="28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29"/>
      <c r="N30" s="16">
        <f t="shared" si="0"/>
        <v>0</v>
      </c>
      <c r="O30" s="28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/>
      <c r="H31" s="4"/>
      <c r="I31" s="4"/>
      <c r="J31" s="4"/>
      <c r="K31" s="4"/>
      <c r="L31" s="4"/>
      <c r="M31" s="29">
        <v>111357</v>
      </c>
      <c r="N31" s="16">
        <f t="shared" si="0"/>
        <v>111357</v>
      </c>
      <c r="O31" s="39">
        <v>7.6486425000000002</v>
      </c>
      <c r="P31" s="16">
        <f t="shared" si="1"/>
        <v>8517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/>
      <c r="H32" s="4"/>
      <c r="I32" s="4"/>
      <c r="J32" s="4"/>
      <c r="K32" s="4"/>
      <c r="L32" s="4"/>
      <c r="M32" s="29"/>
      <c r="N32" s="16">
        <f t="shared" si="0"/>
        <v>0</v>
      </c>
      <c r="O32" s="28"/>
      <c r="P32" s="16">
        <f t="shared" si="1"/>
        <v>0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4"/>
      <c r="M33" s="29"/>
      <c r="N33" s="16">
        <f t="shared" si="0"/>
        <v>0</v>
      </c>
      <c r="O33" s="28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4"/>
      <c r="M34" s="29"/>
      <c r="N34" s="16">
        <f t="shared" si="0"/>
        <v>0</v>
      </c>
      <c r="O34" s="28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4"/>
      <c r="M35" s="29"/>
      <c r="N35" s="16">
        <f t="shared" si="0"/>
        <v>0</v>
      </c>
      <c r="O35" s="28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4"/>
      <c r="M36" s="29">
        <v>2565478</v>
      </c>
      <c r="N36" s="16">
        <f t="shared" si="0"/>
        <v>2565478</v>
      </c>
      <c r="O36" s="39">
        <v>7.6486425000000002</v>
      </c>
      <c r="P36" s="16">
        <f t="shared" si="1"/>
        <v>196224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4"/>
      <c r="M37" s="29">
        <v>5772000</v>
      </c>
      <c r="N37" s="16">
        <f t="shared" si="0"/>
        <v>5772000</v>
      </c>
      <c r="O37" s="39">
        <v>7.6486425000000002</v>
      </c>
      <c r="P37" s="16">
        <f t="shared" si="1"/>
        <v>441480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4"/>
      <c r="M38" s="29">
        <v>29100</v>
      </c>
      <c r="N38" s="16">
        <f t="shared" si="0"/>
        <v>29100</v>
      </c>
      <c r="O38" s="39">
        <v>7.6486425000000002</v>
      </c>
      <c r="P38" s="16">
        <f t="shared" si="1"/>
        <v>2226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29"/>
      <c r="N39" s="16">
        <f t="shared" si="0"/>
        <v>0</v>
      </c>
      <c r="O39" s="2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29"/>
      <c r="N40" s="16">
        <f t="shared" si="0"/>
        <v>0</v>
      </c>
      <c r="O40" s="2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9" t="s">
        <v>53</v>
      </c>
      <c r="G41" s="10">
        <f t="shared" si="2"/>
        <v>0</v>
      </c>
      <c r="H41" s="19" t="s">
        <v>53</v>
      </c>
      <c r="I41" s="19" t="s">
        <v>53</v>
      </c>
      <c r="J41" s="19" t="s">
        <v>53</v>
      </c>
      <c r="K41" s="19" t="s">
        <v>53</v>
      </c>
      <c r="L41" s="10">
        <f t="shared" si="2"/>
        <v>0</v>
      </c>
      <c r="M41" s="15">
        <f t="shared" si="2"/>
        <v>10189063</v>
      </c>
      <c r="N41" s="15">
        <f t="shared" si="2"/>
        <v>10189063</v>
      </c>
      <c r="O41" s="43">
        <v>7.6486425000000002</v>
      </c>
      <c r="P41" s="15">
        <f t="shared" si="2"/>
        <v>779325</v>
      </c>
    </row>
  </sheetData>
  <mergeCells count="17"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I41"/>
  <sheetViews>
    <sheetView tabSelected="1" view="pageBreakPreview" zoomScale="80" zoomScaleNormal="60" zoomScaleSheetLayoutView="80" workbookViewId="0">
      <selection activeCell="G7" sqref="G7"/>
    </sheetView>
  </sheetViews>
  <sheetFormatPr defaultRowHeight="15"/>
  <cols>
    <col min="1" max="1" width="7" customWidth="1"/>
    <col min="2" max="2" width="35.85546875" customWidth="1"/>
    <col min="3" max="3" width="27.7109375" customWidth="1"/>
    <col min="4" max="4" width="28.42578125" customWidth="1"/>
    <col min="5" max="5" width="29.28515625" customWidth="1"/>
    <col min="6" max="6" width="30.7109375" customWidth="1"/>
    <col min="7" max="7" width="32.7109375" customWidth="1"/>
    <col min="8" max="8" width="11.28515625" style="34" customWidth="1"/>
  </cols>
  <sheetData>
    <row r="2" spans="1:9" ht="15" customHeight="1">
      <c r="A2" s="1"/>
      <c r="B2" s="1"/>
      <c r="C2" s="1"/>
      <c r="D2" s="1"/>
      <c r="E2" s="1"/>
      <c r="F2" s="1"/>
      <c r="G2" s="33"/>
    </row>
    <row r="3" spans="1:9" ht="47.25" customHeight="1">
      <c r="A3" s="1"/>
      <c r="B3" s="50" t="s">
        <v>58</v>
      </c>
      <c r="C3" s="50"/>
      <c r="D3" s="50"/>
      <c r="E3" s="50"/>
      <c r="F3" s="50"/>
      <c r="G3" s="50"/>
      <c r="H3" s="13"/>
      <c r="I3" s="13"/>
    </row>
    <row r="4" spans="1:9">
      <c r="A4" s="1"/>
      <c r="B4" s="13"/>
      <c r="C4" s="13"/>
      <c r="D4" s="13"/>
      <c r="E4" s="13"/>
      <c r="F4" s="13"/>
      <c r="G4" s="13"/>
      <c r="H4" s="13"/>
      <c r="I4" s="13"/>
    </row>
    <row r="5" spans="1:9" ht="15" customHeight="1">
      <c r="A5" s="44" t="s">
        <v>0</v>
      </c>
      <c r="B5" s="44" t="s">
        <v>1</v>
      </c>
      <c r="C5" s="51" t="s">
        <v>61</v>
      </c>
      <c r="D5" s="51" t="s">
        <v>62</v>
      </c>
      <c r="E5" s="51" t="s">
        <v>63</v>
      </c>
      <c r="F5" s="51" t="s">
        <v>64</v>
      </c>
      <c r="G5" s="51" t="s">
        <v>65</v>
      </c>
      <c r="H5" s="52"/>
    </row>
    <row r="6" spans="1:9" ht="236.25" customHeight="1">
      <c r="A6" s="45"/>
      <c r="B6" s="45"/>
      <c r="C6" s="51"/>
      <c r="D6" s="51"/>
      <c r="E6" s="51"/>
      <c r="F6" s="51"/>
      <c r="G6" s="51"/>
      <c r="H6" s="52"/>
    </row>
    <row r="7" spans="1:9">
      <c r="A7" s="3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3" t="s">
        <v>59</v>
      </c>
      <c r="H7" s="35"/>
    </row>
    <row r="8" spans="1:9">
      <c r="A8" s="4">
        <v>1</v>
      </c>
      <c r="B8" s="5" t="s">
        <v>2</v>
      </c>
      <c r="C8" s="20">
        <f>'подраздел 0701'!P8</f>
        <v>4482</v>
      </c>
      <c r="D8" s="20">
        <f>'подраздел 0702'!P8</f>
        <v>41855</v>
      </c>
      <c r="E8" s="20">
        <f>'подраздел 0703'!P8</f>
        <v>0</v>
      </c>
      <c r="F8" s="20">
        <f>'подраздел 1003'!P8</f>
        <v>0</v>
      </c>
      <c r="G8" s="16">
        <f>C8+D8+E8+F8</f>
        <v>46337</v>
      </c>
      <c r="H8" s="36"/>
    </row>
    <row r="9" spans="1:9">
      <c r="A9" s="4">
        <v>2</v>
      </c>
      <c r="B9" s="5" t="s">
        <v>3</v>
      </c>
      <c r="C9" s="20">
        <f>'подраздел 0701'!P9</f>
        <v>0</v>
      </c>
      <c r="D9" s="20">
        <f>'подраздел 0702'!P9</f>
        <v>30816</v>
      </c>
      <c r="E9" s="20">
        <f>'подраздел 0703'!P9</f>
        <v>0</v>
      </c>
      <c r="F9" s="20">
        <f>'подраздел 1003'!P9</f>
        <v>0</v>
      </c>
      <c r="G9" s="16">
        <f t="shared" ref="G9:G40" si="0">C9+D9+E9+F9</f>
        <v>30816</v>
      </c>
      <c r="H9" s="36"/>
    </row>
    <row r="10" spans="1:9">
      <c r="A10" s="4">
        <v>3</v>
      </c>
      <c r="B10" s="6" t="s">
        <v>4</v>
      </c>
      <c r="C10" s="20">
        <f>'подраздел 0701'!P10</f>
        <v>0</v>
      </c>
      <c r="D10" s="20">
        <f>'подраздел 0702'!P10</f>
        <v>11249</v>
      </c>
      <c r="E10" s="20">
        <f>'подраздел 0703'!P10</f>
        <v>0</v>
      </c>
      <c r="F10" s="20">
        <f>'подраздел 1003'!P10</f>
        <v>0</v>
      </c>
      <c r="G10" s="16">
        <f t="shared" si="0"/>
        <v>11249</v>
      </c>
      <c r="H10" s="36"/>
    </row>
    <row r="11" spans="1:9">
      <c r="A11" s="4">
        <v>4</v>
      </c>
      <c r="B11" s="6" t="s">
        <v>5</v>
      </c>
      <c r="C11" s="20">
        <f>'подраздел 0701'!P11</f>
        <v>0</v>
      </c>
      <c r="D11" s="20">
        <f>'подраздел 0702'!P11</f>
        <v>133514</v>
      </c>
      <c r="E11" s="20">
        <f>'подраздел 0703'!P11</f>
        <v>0</v>
      </c>
      <c r="F11" s="20">
        <f>'подраздел 1003'!P11</f>
        <v>0</v>
      </c>
      <c r="G11" s="16">
        <f t="shared" si="0"/>
        <v>133514</v>
      </c>
      <c r="H11" s="36"/>
    </row>
    <row r="12" spans="1:9">
      <c r="A12" s="4">
        <v>5</v>
      </c>
      <c r="B12" s="6" t="s">
        <v>6</v>
      </c>
      <c r="C12" s="20">
        <f>'подраздел 0701'!P12</f>
        <v>0</v>
      </c>
      <c r="D12" s="20">
        <f>'подраздел 0702'!P12</f>
        <v>18835</v>
      </c>
      <c r="E12" s="20">
        <f>'подраздел 0703'!P12</f>
        <v>0</v>
      </c>
      <c r="F12" s="20">
        <f>'подраздел 1003'!P12</f>
        <v>0</v>
      </c>
      <c r="G12" s="16">
        <f t="shared" si="0"/>
        <v>18835</v>
      </c>
      <c r="H12" s="36"/>
    </row>
    <row r="13" spans="1:9">
      <c r="A13" s="4">
        <v>6</v>
      </c>
      <c r="B13" s="6" t="s">
        <v>7</v>
      </c>
      <c r="C13" s="20">
        <f>'подраздел 0701'!P13</f>
        <v>0</v>
      </c>
      <c r="D13" s="20">
        <f>'подраздел 0702'!P13</f>
        <v>144886</v>
      </c>
      <c r="E13" s="20">
        <f>'подраздел 0703'!P13</f>
        <v>0</v>
      </c>
      <c r="F13" s="20">
        <f>'подраздел 1003'!P13</f>
        <v>918</v>
      </c>
      <c r="G13" s="16">
        <f t="shared" si="0"/>
        <v>145804</v>
      </c>
      <c r="H13" s="36"/>
    </row>
    <row r="14" spans="1:9">
      <c r="A14" s="4">
        <v>7</v>
      </c>
      <c r="B14" s="6" t="s">
        <v>8</v>
      </c>
      <c r="C14" s="20">
        <f>'подраздел 0701'!P14</f>
        <v>8523</v>
      </c>
      <c r="D14" s="20">
        <f>'подраздел 0702'!P14</f>
        <v>96027</v>
      </c>
      <c r="E14" s="20">
        <f>'подраздел 0703'!P14</f>
        <v>0</v>
      </c>
      <c r="F14" s="20">
        <f>'подраздел 1003'!P14</f>
        <v>0</v>
      </c>
      <c r="G14" s="16">
        <f t="shared" si="0"/>
        <v>104550</v>
      </c>
      <c r="H14" s="36"/>
    </row>
    <row r="15" spans="1:9">
      <c r="A15" s="4">
        <v>8</v>
      </c>
      <c r="B15" s="6" t="s">
        <v>9</v>
      </c>
      <c r="C15" s="20">
        <f>'подраздел 0701'!P15</f>
        <v>1800</v>
      </c>
      <c r="D15" s="20">
        <f>'подраздел 0702'!P15</f>
        <v>26836</v>
      </c>
      <c r="E15" s="20">
        <f>'подраздел 0703'!P15</f>
        <v>0</v>
      </c>
      <c r="F15" s="20">
        <f>'подраздел 1003'!P15</f>
        <v>523</v>
      </c>
      <c r="G15" s="16">
        <f t="shared" si="0"/>
        <v>29159</v>
      </c>
      <c r="H15" s="36"/>
    </row>
    <row r="16" spans="1:9">
      <c r="A16" s="4">
        <v>9</v>
      </c>
      <c r="B16" s="6" t="s">
        <v>10</v>
      </c>
      <c r="C16" s="20">
        <f>'подраздел 0701'!P16</f>
        <v>0</v>
      </c>
      <c r="D16" s="20">
        <f>'подраздел 0702'!P16</f>
        <v>26017</v>
      </c>
      <c r="E16" s="20">
        <f>'подраздел 0703'!P16</f>
        <v>0</v>
      </c>
      <c r="F16" s="20">
        <f>'подраздел 1003'!P16</f>
        <v>0</v>
      </c>
      <c r="G16" s="16">
        <f t="shared" si="0"/>
        <v>26017</v>
      </c>
      <c r="H16" s="36"/>
    </row>
    <row r="17" spans="1:8">
      <c r="A17" s="4">
        <v>10</v>
      </c>
      <c r="B17" s="6" t="s">
        <v>11</v>
      </c>
      <c r="C17" s="20">
        <f>'подраздел 0701'!P17</f>
        <v>864</v>
      </c>
      <c r="D17" s="20">
        <f>'подраздел 0702'!P17</f>
        <v>105142</v>
      </c>
      <c r="E17" s="20">
        <f>'подраздел 0703'!P17</f>
        <v>0</v>
      </c>
      <c r="F17" s="20">
        <f>'подраздел 1003'!P17</f>
        <v>17439</v>
      </c>
      <c r="G17" s="16">
        <f t="shared" si="0"/>
        <v>123445</v>
      </c>
      <c r="H17" s="36"/>
    </row>
    <row r="18" spans="1:8">
      <c r="A18" s="4">
        <v>11</v>
      </c>
      <c r="B18" s="6" t="s">
        <v>12</v>
      </c>
      <c r="C18" s="20">
        <f>'подраздел 0701'!P18</f>
        <v>25478</v>
      </c>
      <c r="D18" s="20">
        <f>'подраздел 0702'!P18</f>
        <v>354989</v>
      </c>
      <c r="E18" s="20">
        <f>'подраздел 0703'!P18</f>
        <v>0</v>
      </c>
      <c r="F18" s="20">
        <f>'подраздел 1003'!P18</f>
        <v>0</v>
      </c>
      <c r="G18" s="16">
        <f t="shared" si="0"/>
        <v>380467</v>
      </c>
      <c r="H18" s="36"/>
    </row>
    <row r="19" spans="1:8">
      <c r="A19" s="4">
        <v>12</v>
      </c>
      <c r="B19" s="6" t="s">
        <v>13</v>
      </c>
      <c r="C19" s="20">
        <f>'подраздел 0701'!P19</f>
        <v>0</v>
      </c>
      <c r="D19" s="20">
        <f>'подраздел 0702'!P19</f>
        <v>21652</v>
      </c>
      <c r="E19" s="20">
        <f>'подраздел 0703'!P19</f>
        <v>0</v>
      </c>
      <c r="F19" s="20">
        <f>'подраздел 1003'!P19</f>
        <v>47278</v>
      </c>
      <c r="G19" s="16">
        <f t="shared" si="0"/>
        <v>68930</v>
      </c>
      <c r="H19" s="36"/>
    </row>
    <row r="20" spans="1:8">
      <c r="A20" s="4">
        <v>13</v>
      </c>
      <c r="B20" s="6" t="s">
        <v>14</v>
      </c>
      <c r="C20" s="20">
        <f>'подраздел 0701'!P20</f>
        <v>0</v>
      </c>
      <c r="D20" s="20">
        <f>'подраздел 0702'!P20</f>
        <v>220341</v>
      </c>
      <c r="E20" s="20">
        <f>'подраздел 0703'!P20</f>
        <v>0</v>
      </c>
      <c r="F20" s="20">
        <f>'подраздел 1003'!P20</f>
        <v>0</v>
      </c>
      <c r="G20" s="16">
        <f t="shared" si="0"/>
        <v>220341</v>
      </c>
      <c r="H20" s="36"/>
    </row>
    <row r="21" spans="1:8">
      <c r="A21" s="4">
        <v>14</v>
      </c>
      <c r="B21" s="6" t="s">
        <v>15</v>
      </c>
      <c r="C21" s="20">
        <f>'подраздел 0701'!P21</f>
        <v>0</v>
      </c>
      <c r="D21" s="20">
        <f>'подраздел 0702'!P21</f>
        <v>38946</v>
      </c>
      <c r="E21" s="20">
        <f>'подраздел 0703'!P21</f>
        <v>25845</v>
      </c>
      <c r="F21" s="20">
        <f>'подраздел 1003'!P21</f>
        <v>0</v>
      </c>
      <c r="G21" s="16">
        <f t="shared" si="0"/>
        <v>64791</v>
      </c>
      <c r="H21" s="36"/>
    </row>
    <row r="22" spans="1:8">
      <c r="A22" s="4">
        <v>15</v>
      </c>
      <c r="B22" s="6" t="s">
        <v>16</v>
      </c>
      <c r="C22" s="20">
        <f>'подраздел 0701'!P22</f>
        <v>0</v>
      </c>
      <c r="D22" s="20">
        <f>'подраздел 0702'!P22</f>
        <v>158078</v>
      </c>
      <c r="E22" s="20">
        <f>'подраздел 0703'!P22</f>
        <v>5940</v>
      </c>
      <c r="F22" s="20">
        <f>'подраздел 1003'!P22</f>
        <v>6425</v>
      </c>
      <c r="G22" s="16">
        <f t="shared" si="0"/>
        <v>170443</v>
      </c>
      <c r="H22" s="36"/>
    </row>
    <row r="23" spans="1:8">
      <c r="A23" s="4">
        <v>16</v>
      </c>
      <c r="B23" s="6" t="s">
        <v>17</v>
      </c>
      <c r="C23" s="20">
        <f>'подраздел 0701'!P23</f>
        <v>1101</v>
      </c>
      <c r="D23" s="20">
        <f>'подраздел 0702'!P23</f>
        <v>58518</v>
      </c>
      <c r="E23" s="20">
        <f>'подраздел 0703'!P23</f>
        <v>0</v>
      </c>
      <c r="F23" s="20">
        <f>'подраздел 1003'!P23</f>
        <v>1101</v>
      </c>
      <c r="G23" s="16">
        <f t="shared" si="0"/>
        <v>60720</v>
      </c>
      <c r="H23" s="36"/>
    </row>
    <row r="24" spans="1:8">
      <c r="A24" s="4">
        <v>17</v>
      </c>
      <c r="B24" s="6" t="s">
        <v>18</v>
      </c>
      <c r="C24" s="20">
        <f>'подраздел 0701'!P24</f>
        <v>7645</v>
      </c>
      <c r="D24" s="20">
        <f>'подраздел 0702'!P24</f>
        <v>164897</v>
      </c>
      <c r="E24" s="20">
        <f>'подраздел 0703'!P24</f>
        <v>0</v>
      </c>
      <c r="F24" s="20">
        <f>'подраздел 1003'!P24</f>
        <v>0</v>
      </c>
      <c r="G24" s="16">
        <f t="shared" si="0"/>
        <v>172542</v>
      </c>
      <c r="H24" s="36"/>
    </row>
    <row r="25" spans="1:8">
      <c r="A25" s="4">
        <v>18</v>
      </c>
      <c r="B25" s="6" t="s">
        <v>19</v>
      </c>
      <c r="C25" s="20">
        <f>'подраздел 0701'!P25</f>
        <v>0</v>
      </c>
      <c r="D25" s="20">
        <f>'подраздел 0702'!P25</f>
        <v>39921</v>
      </c>
      <c r="E25" s="20">
        <f>'подраздел 0703'!P25</f>
        <v>0</v>
      </c>
      <c r="F25" s="20">
        <f>'подраздел 1003'!P25</f>
        <v>47452</v>
      </c>
      <c r="G25" s="16">
        <f t="shared" si="0"/>
        <v>87373</v>
      </c>
      <c r="H25" s="36"/>
    </row>
    <row r="26" spans="1:8">
      <c r="A26" s="4">
        <v>19</v>
      </c>
      <c r="B26" s="6" t="s">
        <v>20</v>
      </c>
      <c r="C26" s="20">
        <f>'подраздел 0701'!P26</f>
        <v>0</v>
      </c>
      <c r="D26" s="20">
        <f>'подраздел 0702'!P26</f>
        <v>80729</v>
      </c>
      <c r="E26" s="20">
        <f>'подраздел 0703'!P26</f>
        <v>0</v>
      </c>
      <c r="F26" s="20">
        <f>'подраздел 1003'!P26</f>
        <v>0</v>
      </c>
      <c r="G26" s="16">
        <f t="shared" si="0"/>
        <v>80729</v>
      </c>
      <c r="H26" s="36"/>
    </row>
    <row r="27" spans="1:8">
      <c r="A27" s="4">
        <v>20</v>
      </c>
      <c r="B27" s="6" t="s">
        <v>21</v>
      </c>
      <c r="C27" s="20">
        <f>'подраздел 0701'!P27</f>
        <v>2161</v>
      </c>
      <c r="D27" s="20">
        <f>'подраздел 0702'!P27</f>
        <v>99522</v>
      </c>
      <c r="E27" s="20">
        <f>'подраздел 0703'!P27</f>
        <v>0</v>
      </c>
      <c r="F27" s="20">
        <f>'подраздел 1003'!P27</f>
        <v>9742</v>
      </c>
      <c r="G27" s="16">
        <f t="shared" si="0"/>
        <v>111425</v>
      </c>
      <c r="H27" s="36"/>
    </row>
    <row r="28" spans="1:8">
      <c r="A28" s="4">
        <v>21</v>
      </c>
      <c r="B28" s="6" t="s">
        <v>22</v>
      </c>
      <c r="C28" s="20">
        <f>'подраздел 0701'!P28</f>
        <v>0</v>
      </c>
      <c r="D28" s="20">
        <f>'подраздел 0702'!P28</f>
        <v>49432</v>
      </c>
      <c r="E28" s="20">
        <f>'подраздел 0703'!P28</f>
        <v>0</v>
      </c>
      <c r="F28" s="20">
        <f>'подраздел 1003'!P28</f>
        <v>0</v>
      </c>
      <c r="G28" s="16">
        <f t="shared" si="0"/>
        <v>49432</v>
      </c>
      <c r="H28" s="36"/>
    </row>
    <row r="29" spans="1:8">
      <c r="A29" s="4">
        <v>22</v>
      </c>
      <c r="B29" s="6" t="s">
        <v>23</v>
      </c>
      <c r="C29" s="20">
        <f>'подраздел 0701'!P29</f>
        <v>0</v>
      </c>
      <c r="D29" s="20">
        <f>'подраздел 0702'!P29</f>
        <v>86093</v>
      </c>
      <c r="E29" s="20">
        <f>'подраздел 0703'!P29</f>
        <v>0</v>
      </c>
      <c r="F29" s="20">
        <f>'подраздел 1003'!P29</f>
        <v>0</v>
      </c>
      <c r="G29" s="16">
        <f t="shared" si="0"/>
        <v>86093</v>
      </c>
      <c r="H29" s="36"/>
    </row>
    <row r="30" spans="1:8">
      <c r="A30" s="4">
        <v>23</v>
      </c>
      <c r="B30" s="6" t="s">
        <v>24</v>
      </c>
      <c r="C30" s="20">
        <f>'подраздел 0701'!P30</f>
        <v>5315</v>
      </c>
      <c r="D30" s="20">
        <f>'подраздел 0702'!P30</f>
        <v>83560</v>
      </c>
      <c r="E30" s="20">
        <f>'подраздел 0703'!P30</f>
        <v>0</v>
      </c>
      <c r="F30" s="20">
        <f>'подраздел 1003'!P30</f>
        <v>0</v>
      </c>
      <c r="G30" s="16">
        <f t="shared" si="0"/>
        <v>88875</v>
      </c>
      <c r="H30" s="36"/>
    </row>
    <row r="31" spans="1:8">
      <c r="A31" s="4">
        <v>24</v>
      </c>
      <c r="B31" s="6" t="s">
        <v>25</v>
      </c>
      <c r="C31" s="20">
        <f>'подраздел 0701'!P31</f>
        <v>0</v>
      </c>
      <c r="D31" s="20">
        <f>'подраздел 0702'!P31</f>
        <v>56524</v>
      </c>
      <c r="E31" s="20">
        <f>'подраздел 0703'!P31</f>
        <v>5177</v>
      </c>
      <c r="F31" s="20">
        <f>'подраздел 1003'!P31</f>
        <v>8517</v>
      </c>
      <c r="G31" s="16">
        <f t="shared" si="0"/>
        <v>70218</v>
      </c>
      <c r="H31" s="36"/>
    </row>
    <row r="32" spans="1:8">
      <c r="A32" s="4">
        <v>25</v>
      </c>
      <c r="B32" s="6" t="s">
        <v>26</v>
      </c>
      <c r="C32" s="20">
        <f>'подраздел 0701'!P32</f>
        <v>800</v>
      </c>
      <c r="D32" s="20">
        <f>'подраздел 0702'!P32</f>
        <v>123158</v>
      </c>
      <c r="E32" s="20">
        <f>'подраздел 0703'!P32</f>
        <v>11160</v>
      </c>
      <c r="F32" s="20">
        <f>'подраздел 1003'!P32</f>
        <v>0</v>
      </c>
      <c r="G32" s="16">
        <f t="shared" si="0"/>
        <v>135118</v>
      </c>
      <c r="H32" s="36"/>
    </row>
    <row r="33" spans="1:8">
      <c r="A33" s="4">
        <v>26</v>
      </c>
      <c r="B33" s="6" t="s">
        <v>27</v>
      </c>
      <c r="C33" s="20">
        <f>'подраздел 0701'!P33</f>
        <v>0</v>
      </c>
      <c r="D33" s="20">
        <f>'подраздел 0702'!P33</f>
        <v>47590</v>
      </c>
      <c r="E33" s="20">
        <f>'подраздел 0703'!P33</f>
        <v>0</v>
      </c>
      <c r="F33" s="20">
        <f>'подраздел 1003'!P33</f>
        <v>0</v>
      </c>
      <c r="G33" s="16">
        <f t="shared" si="0"/>
        <v>47590</v>
      </c>
      <c r="H33" s="36"/>
    </row>
    <row r="34" spans="1:8">
      <c r="A34" s="4">
        <v>27</v>
      </c>
      <c r="B34" s="6" t="s">
        <v>28</v>
      </c>
      <c r="C34" s="20">
        <f>'подраздел 0701'!P34</f>
        <v>0</v>
      </c>
      <c r="D34" s="20">
        <f>'подраздел 0702'!P34</f>
        <v>0</v>
      </c>
      <c r="E34" s="20">
        <f>'подраздел 0703'!P34</f>
        <v>0</v>
      </c>
      <c r="F34" s="20">
        <f>'подраздел 1003'!P34</f>
        <v>0</v>
      </c>
      <c r="G34" s="16">
        <f t="shared" si="0"/>
        <v>0</v>
      </c>
      <c r="H34" s="36"/>
    </row>
    <row r="35" spans="1:8">
      <c r="A35" s="4">
        <v>28</v>
      </c>
      <c r="B35" s="6" t="s">
        <v>29</v>
      </c>
      <c r="C35" s="20">
        <f>'подраздел 0701'!P35</f>
        <v>0</v>
      </c>
      <c r="D35" s="20">
        <f>'подраздел 0702'!P35</f>
        <v>121059</v>
      </c>
      <c r="E35" s="20">
        <f>'подраздел 0703'!P35</f>
        <v>0</v>
      </c>
      <c r="F35" s="20">
        <f>'подраздел 1003'!P35</f>
        <v>0</v>
      </c>
      <c r="G35" s="16">
        <f t="shared" si="0"/>
        <v>121059</v>
      </c>
      <c r="H35" s="36"/>
    </row>
    <row r="36" spans="1:8">
      <c r="A36" s="4">
        <v>29</v>
      </c>
      <c r="B36" s="6" t="s">
        <v>30</v>
      </c>
      <c r="C36" s="20">
        <f>'подраздел 0701'!P36</f>
        <v>0</v>
      </c>
      <c r="D36" s="20">
        <f>'подраздел 0702'!P36</f>
        <v>0</v>
      </c>
      <c r="E36" s="20">
        <f>'подраздел 0703'!P36</f>
        <v>0</v>
      </c>
      <c r="F36" s="20">
        <f>'подраздел 1003'!P36</f>
        <v>196224</v>
      </c>
      <c r="G36" s="16">
        <f t="shared" si="0"/>
        <v>196224</v>
      </c>
      <c r="H36" s="36"/>
    </row>
    <row r="37" spans="1:8">
      <c r="A37" s="4">
        <v>30</v>
      </c>
      <c r="B37" s="12" t="s">
        <v>31</v>
      </c>
      <c r="C37" s="20">
        <f>'подраздел 0701'!P37</f>
        <v>0</v>
      </c>
      <c r="D37" s="20">
        <f>'подраздел 0702'!P37</f>
        <v>0</v>
      </c>
      <c r="E37" s="20">
        <f>'подраздел 0703'!P37</f>
        <v>0</v>
      </c>
      <c r="F37" s="20">
        <f>'подраздел 1003'!P37</f>
        <v>441480</v>
      </c>
      <c r="G37" s="16">
        <f t="shared" si="0"/>
        <v>441480</v>
      </c>
      <c r="H37" s="36"/>
    </row>
    <row r="38" spans="1:8">
      <c r="A38" s="4">
        <v>31</v>
      </c>
      <c r="B38" s="6" t="s">
        <v>32</v>
      </c>
      <c r="C38" s="20">
        <f>'подраздел 0701'!P38</f>
        <v>0</v>
      </c>
      <c r="D38" s="20">
        <f>'подраздел 0702'!P38</f>
        <v>0</v>
      </c>
      <c r="E38" s="20">
        <f>'подраздел 0703'!P38</f>
        <v>0</v>
      </c>
      <c r="F38" s="20">
        <f>'подраздел 1003'!P38</f>
        <v>2226</v>
      </c>
      <c r="G38" s="16">
        <f t="shared" si="0"/>
        <v>2226</v>
      </c>
      <c r="H38" s="36"/>
    </row>
    <row r="39" spans="1:8">
      <c r="A39" s="4">
        <v>32</v>
      </c>
      <c r="B39" s="6" t="s">
        <v>33</v>
      </c>
      <c r="C39" s="20">
        <f>'подраздел 0701'!P39</f>
        <v>0</v>
      </c>
      <c r="D39" s="20">
        <f>'подраздел 0702'!P39</f>
        <v>0</v>
      </c>
      <c r="E39" s="20">
        <f>'подраздел 0703'!P39</f>
        <v>0</v>
      </c>
      <c r="F39" s="20">
        <f>'подраздел 1003'!P39</f>
        <v>0</v>
      </c>
      <c r="G39" s="16">
        <f t="shared" si="0"/>
        <v>0</v>
      </c>
      <c r="H39" s="36"/>
    </row>
    <row r="40" spans="1:8">
      <c r="A40" s="4">
        <v>33</v>
      </c>
      <c r="B40" s="6" t="s">
        <v>34</v>
      </c>
      <c r="C40" s="20">
        <f>'подраздел 0701'!P40</f>
        <v>0</v>
      </c>
      <c r="D40" s="20">
        <f>'подраздел 0702'!P40</f>
        <v>0</v>
      </c>
      <c r="E40" s="20">
        <f>'подраздел 0703'!P40</f>
        <v>0</v>
      </c>
      <c r="F40" s="20">
        <f>'подраздел 1003'!P40</f>
        <v>0</v>
      </c>
      <c r="G40" s="16">
        <f t="shared" si="0"/>
        <v>0</v>
      </c>
      <c r="H40" s="36"/>
    </row>
    <row r="41" spans="1:8" s="8" customFormat="1" ht="12.75">
      <c r="A41" s="10"/>
      <c r="B41" s="10" t="s">
        <v>35</v>
      </c>
      <c r="C41" s="15">
        <f t="shared" ref="C41:G41" si="1">C8+C9+C10+C11+C12+C13+C14+C15+C16+C17+C18+C19+C20+C21+C22+C23+C24+C25+C26+C27+C28+C29+C30+C31+C32+C33+C34+C35+C36+C37+C38+C39+C40</f>
        <v>58169</v>
      </c>
      <c r="D41" s="15">
        <f t="shared" si="1"/>
        <v>2440186</v>
      </c>
      <c r="E41" s="15">
        <f t="shared" si="1"/>
        <v>48122</v>
      </c>
      <c r="F41" s="15">
        <f t="shared" si="1"/>
        <v>779325</v>
      </c>
      <c r="G41" s="15">
        <f t="shared" si="1"/>
        <v>3325802</v>
      </c>
      <c r="H41" s="36"/>
    </row>
  </sheetData>
  <mergeCells count="9">
    <mergeCell ref="G5:G6"/>
    <mergeCell ref="H5:H6"/>
    <mergeCell ref="B3:G3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подраздел 0701</vt:lpstr>
      <vt:lpstr>подраздел 0702</vt:lpstr>
      <vt:lpstr>подраздел 0703</vt:lpstr>
      <vt:lpstr>подраздел 1003</vt:lpstr>
      <vt:lpstr>Общий размер субсидии</vt:lpstr>
      <vt:lpstr>'подраздел 0701'!Заголовки_для_печати</vt:lpstr>
      <vt:lpstr>'подраздел 0702'!Заголовки_для_печати</vt:lpstr>
      <vt:lpstr>'подраздел 0703'!Заголовки_для_печати</vt:lpstr>
      <vt:lpstr>'подраздел 1003'!Заголовки_для_печати</vt:lpstr>
      <vt:lpstr>'Общий размер субсидии'!Область_печати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2023-09-20T07:27:45Z</dcterms:modified>
</cp:coreProperties>
</file>