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6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B6" i="16"/>
  <c r="C6"/>
  <c r="B8"/>
  <c r="C8"/>
  <c r="D8"/>
  <c r="E8"/>
  <c r="B9"/>
  <c r="C9"/>
  <c r="D9"/>
  <c r="E9"/>
  <c r="AB12" l="1"/>
  <c r="AC12" s="1"/>
  <c r="T12"/>
  <c r="V12" s="1"/>
  <c r="S12"/>
  <c r="R12"/>
  <c r="H12"/>
  <c r="I12" s="1"/>
  <c r="AB11"/>
  <c r="AC11" s="1"/>
  <c r="AD11" s="1"/>
  <c r="AF11" s="1"/>
  <c r="R11"/>
  <c r="S11" s="1"/>
  <c r="H11"/>
  <c r="I11" s="1"/>
  <c r="J11" s="1"/>
  <c r="L11" s="1"/>
  <c r="AB10"/>
  <c r="AC10" s="1"/>
  <c r="R10"/>
  <c r="H10"/>
  <c r="I10" s="1"/>
  <c r="AH9"/>
  <c r="AE9"/>
  <c r="AA9"/>
  <c r="Z9"/>
  <c r="X9"/>
  <c r="U9"/>
  <c r="Q9"/>
  <c r="P9"/>
  <c r="N9"/>
  <c r="K9"/>
  <c r="G9"/>
  <c r="F9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8"/>
  <c r="Z6"/>
  <c r="P6"/>
  <c r="F6"/>
  <c r="H9" l="1"/>
  <c r="R9"/>
  <c r="I9"/>
  <c r="AC9"/>
  <c r="S10"/>
  <c r="T10" s="1"/>
  <c r="V10" s="1"/>
  <c r="W10" s="1"/>
  <c r="W12"/>
  <c r="Y12" s="1"/>
  <c r="AG11"/>
  <c r="AI11" s="1"/>
  <c r="M11"/>
  <c r="O11" s="1"/>
  <c r="AB9"/>
  <c r="J10"/>
  <c r="AD10"/>
  <c r="T11"/>
  <c r="J12"/>
  <c r="L12" s="1"/>
  <c r="AD12"/>
  <c r="AF12" s="1"/>
  <c r="S9" l="1"/>
  <c r="M12"/>
  <c r="O12" s="1"/>
  <c r="AG12"/>
  <c r="AI12" s="1"/>
  <c r="J9"/>
  <c r="L10"/>
  <c r="V11"/>
  <c r="T9"/>
  <c r="AF10"/>
  <c r="AD9"/>
  <c r="Y10"/>
  <c r="L9" l="1"/>
  <c r="M10"/>
  <c r="O10" s="1"/>
  <c r="W11"/>
  <c r="V9"/>
  <c r="AG10"/>
  <c r="AF9"/>
  <c r="O9" l="1"/>
  <c r="M9"/>
  <c r="O13"/>
  <c r="W9"/>
  <c r="Y13"/>
  <c r="AG9"/>
  <c r="AI13"/>
  <c r="Y11"/>
  <c r="AI10"/>
  <c r="Y9" l="1"/>
  <c r="AI9"/>
  <c r="B5" i="12" l="1"/>
  <c r="B6"/>
  <c r="A6" l="1"/>
  <c r="A5"/>
  <c r="A4"/>
  <c r="A3"/>
  <c r="A2"/>
  <c r="B3" l="1"/>
  <c r="B2"/>
  <c r="B4" l="1"/>
</calcChain>
</file>

<file path=xl/sharedStrings.xml><?xml version="1.0" encoding="utf-8"?>
<sst xmlns="http://schemas.openxmlformats.org/spreadsheetml/2006/main" count="62" uniqueCount="40">
  <si>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</si>
  <si>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</si>
  <si>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</si>
  <si>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</si>
  <si>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</si>
  <si>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</si>
  <si>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</si>
  <si>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</si>
  <si>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</si>
  <si>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</si>
  <si>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</si>
  <si>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</si>
  <si>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</si>
  <si>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</si>
  <si>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</si>
  <si>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</si>
  <si>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</si>
  <si>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</si>
  <si>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</si>
  <si>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</si>
  <si>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</si>
  <si>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</si>
  <si>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</si>
  <si>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</si>
  <si>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</si>
  <si>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</si>
  <si>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</si>
  <si>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</si>
  <si>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</si>
  <si>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</si>
  <si>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</si>
  <si>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</si>
  <si>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</si>
  <si>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</si>
  <si>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</si>
  <si>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</si>
  <si>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</si>
  <si>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</si>
  <si>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</t>
  </si>
  <si>
    <t>Приложение № 1.11.4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</si>
</sst>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b/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7">
    <xf numFmtId="0" fontId="0" fillId="0" borderId="0"/>
    <xf numFmtId="0" fontId="7" fillId="0" borderId="7"/>
    <xf numFmtId="0" fontId="7" fillId="0" borderId="7"/>
    <xf numFmtId="0" fontId="8" fillId="0" borderId="8"/>
    <xf numFmtId="0" fontId="7" fillId="0" borderId="7"/>
    <xf numFmtId="0" fontId="7" fillId="0" borderId="7"/>
    <xf numFmtId="0" fontId="8" fillId="0" borderId="8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9" xfId="0" applyFont="1" applyFill="1" applyBorder="1"/>
    <xf numFmtId="0" fontId="6" fillId="0" borderId="10" xfId="0" applyFont="1" applyBorder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/>
    <xf numFmtId="4" fontId="2" fillId="0" borderId="0" xfId="0" applyNumberFormat="1" applyFont="1" applyFill="1"/>
    <xf numFmtId="0" fontId="2" fillId="0" borderId="6" xfId="0" applyFont="1" applyFill="1" applyBorder="1" applyProtection="1"/>
    <xf numFmtId="4" fontId="2" fillId="0" borderId="6" xfId="1" applyNumberFormat="1" applyFont="1" applyFill="1" applyBorder="1" applyProtection="1">
      <protection locked="0"/>
    </xf>
    <xf numFmtId="4" fontId="2" fillId="0" borderId="6" xfId="2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4" fontId="2" fillId="0" borderId="6" xfId="3" applyNumberFormat="1" applyFont="1" applyFill="1" applyBorder="1" applyProtection="1">
      <protection locked="0"/>
    </xf>
    <xf numFmtId="0" fontId="9" fillId="0" borderId="0" xfId="0" applyFont="1" applyFill="1" applyAlignment="1"/>
    <xf numFmtId="0" fontId="10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4"/>
  <sheetViews>
    <sheetView tabSelected="1" view="pageBreakPreview" zoomScale="70" zoomScaleNormal="100" zoomScaleSheetLayoutView="70" workbookViewId="0">
      <selection activeCell="L1" sqref="L1:N1"/>
    </sheetView>
  </sheetViews>
  <sheetFormatPr defaultColWidth="22.28515625" defaultRowHeight="15"/>
  <cols>
    <col min="1" max="1" width="23.28515625" style="9" customWidth="1"/>
    <col min="2" max="2" width="16.28515625" style="9" customWidth="1"/>
    <col min="3" max="3" width="15.140625" style="9" customWidth="1"/>
    <col min="4" max="4" width="17.7109375" style="9" customWidth="1"/>
    <col min="5" max="5" width="22.28515625" style="9"/>
    <col min="6" max="6" width="19.42578125" style="9" customWidth="1"/>
    <col min="7" max="7" width="22.28515625" style="9"/>
    <col min="8" max="8" width="20.28515625" style="9" customWidth="1"/>
    <col min="9" max="9" width="16.28515625" style="9" customWidth="1"/>
    <col min="10" max="10" width="13.28515625" style="9" customWidth="1"/>
    <col min="11" max="11" width="15.42578125" style="9" customWidth="1"/>
    <col min="12" max="12" width="19.7109375" style="9" customWidth="1"/>
    <col min="13" max="13" width="12.7109375" style="9" customWidth="1"/>
    <col min="14" max="14" width="10.42578125" style="9" customWidth="1"/>
    <col min="15" max="20" width="22.28515625" style="9"/>
    <col min="21" max="21" width="16" style="9" customWidth="1"/>
    <col min="22" max="22" width="22.28515625" style="9"/>
    <col min="23" max="23" width="19" style="9" customWidth="1"/>
    <col min="24" max="24" width="16.140625" style="9" customWidth="1"/>
    <col min="25" max="30" width="22.28515625" style="9"/>
    <col min="31" max="31" width="16.5703125" style="9" customWidth="1"/>
    <col min="32" max="32" width="22.28515625" style="9"/>
    <col min="33" max="33" width="16" style="9" customWidth="1"/>
    <col min="34" max="34" width="11.140625" style="9" customWidth="1"/>
    <col min="35" max="16384" width="22.28515625" style="9"/>
  </cols>
  <sheetData>
    <row r="1" spans="1:35" ht="18.75">
      <c r="L1" s="29" t="s">
        <v>39</v>
      </c>
      <c r="M1" s="29"/>
      <c r="N1" s="29"/>
    </row>
    <row r="3" spans="1:35">
      <c r="A3" s="8"/>
      <c r="B3" s="8"/>
      <c r="C3" s="5"/>
      <c r="D3" s="5"/>
      <c r="E3" s="5"/>
      <c r="F3" s="5"/>
      <c r="G3" s="5"/>
      <c r="H3" s="5"/>
      <c r="I3" s="5"/>
      <c r="J3" s="5"/>
      <c r="K3" s="5"/>
      <c r="L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9.5">
      <c r="B4" s="23" t="s">
        <v>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" customHeight="1">
      <c r="A6" s="27" t="s">
        <v>5</v>
      </c>
      <c r="B6" s="11" t="str">
        <f>"Отчетный "&amp;(VALUE(VLOOKUP("Год",'Реквизиты документа'!$A$2:$B$20,2,0)-2))&amp;" год"</f>
        <v>Отчетный 2023 год</v>
      </c>
      <c r="C6" s="24" t="str">
        <f>"Текущий "&amp;(VALUE(VLOOKUP("Год",'Реквизиты документа'!$A$2:$B$20,2,0)-1))&amp;" год"</f>
        <v>Текущий 2024 год</v>
      </c>
      <c r="D6" s="25"/>
      <c r="E6" s="26"/>
      <c r="F6" s="24" t="str">
        <f>"Очередной "&amp;(VALUE(VLOOKUP("Год",'Реквизиты документа'!$A$2:$B$20,2,0)-0))&amp;" год"</f>
        <v>Очередной 2025 год</v>
      </c>
      <c r="G6" s="25"/>
      <c r="H6" s="25"/>
      <c r="I6" s="25"/>
      <c r="J6" s="25"/>
      <c r="K6" s="25"/>
      <c r="L6" s="25"/>
      <c r="M6" s="25"/>
      <c r="N6" s="25"/>
      <c r="O6" s="26"/>
      <c r="P6" s="24" t="str">
        <f>(VALUE(VLOOKUP("Год",'Реквизиты документа'!$A$2:$B$20,2,0)+1))&amp;" год планового периода"</f>
        <v>2026 год планового периода</v>
      </c>
      <c r="Q6" s="25"/>
      <c r="R6" s="25"/>
      <c r="S6" s="25"/>
      <c r="T6" s="25"/>
      <c r="U6" s="25"/>
      <c r="V6" s="25"/>
      <c r="W6" s="25"/>
      <c r="X6" s="25"/>
      <c r="Y6" s="26"/>
      <c r="Z6" s="24" t="str">
        <f>(VALUE(VLOOKUP("Год",'Реквизиты документа'!$A$2:$B$20,2,0)+2))&amp;" год планового периода"</f>
        <v>2027 год планового периода</v>
      </c>
      <c r="AA6" s="25"/>
      <c r="AB6" s="25"/>
      <c r="AC6" s="25"/>
      <c r="AD6" s="25"/>
      <c r="AE6" s="25"/>
      <c r="AF6" s="25"/>
      <c r="AG6" s="25"/>
      <c r="AH6" s="25"/>
      <c r="AI6" s="26"/>
    </row>
    <row r="7" spans="1:35" ht="82.5" customHeight="1">
      <c r="A7" s="28"/>
      <c r="B7" s="12" t="s">
        <v>6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  <c r="O7" s="12" t="s">
        <v>6</v>
      </c>
      <c r="P7" s="12" t="s">
        <v>9</v>
      </c>
      <c r="Q7" s="12" t="s">
        <v>10</v>
      </c>
      <c r="R7" s="12" t="s">
        <v>11</v>
      </c>
      <c r="S7" s="12" t="s">
        <v>12</v>
      </c>
      <c r="T7" s="12" t="s">
        <v>13</v>
      </c>
      <c r="U7" s="12" t="s">
        <v>14</v>
      </c>
      <c r="V7" s="12" t="s">
        <v>15</v>
      </c>
      <c r="W7" s="12" t="s">
        <v>16</v>
      </c>
      <c r="X7" s="12" t="s">
        <v>17</v>
      </c>
      <c r="Y7" s="12" t="s">
        <v>6</v>
      </c>
      <c r="Z7" s="12" t="s">
        <v>9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16</v>
      </c>
      <c r="AH7" s="12" t="s">
        <v>17</v>
      </c>
      <c r="AI7" s="12" t="s">
        <v>6</v>
      </c>
    </row>
    <row r="8" spans="1:35">
      <c r="A8" s="13">
        <f>COLUMN()</f>
        <v>1</v>
      </c>
      <c r="B8" s="13">
        <f>COLUMN()</f>
        <v>2</v>
      </c>
      <c r="C8" s="13">
        <f>COLUMN()</f>
        <v>3</v>
      </c>
      <c r="D8" s="13">
        <f>COLUMN()</f>
        <v>4</v>
      </c>
      <c r="E8" s="13">
        <f>COLUMN()</f>
        <v>5</v>
      </c>
      <c r="F8" s="13">
        <f>COLUMN()</f>
        <v>6</v>
      </c>
      <c r="G8" s="13">
        <f>COLUMN()</f>
        <v>7</v>
      </c>
      <c r="H8" s="13" t="str">
        <f>COLUMN()&amp;"="&amp;COLUMN()-4&amp;"*("&amp;COLUMN()-2&amp;"/"&amp;COLUMN()-3&amp;")*"&amp;COLUMN()-1&amp;"*2полуг"</f>
        <v>8=4*(6/5)*7*2полуг</v>
      </c>
      <c r="I8" s="13" t="str">
        <f>COLUMN()&amp;"="&amp;COLUMN()-1&amp;"*1,8%"</f>
        <v>9=8*1,8%</v>
      </c>
      <c r="J8" s="13" t="str">
        <f>COLUMN()&amp;"="&amp;COLUMN()-2&amp;"+"&amp;COLUMN()-1</f>
        <v>10=8+9</v>
      </c>
      <c r="K8" s="13">
        <f>COLUMN()</f>
        <v>11</v>
      </c>
      <c r="L8" s="13" t="str">
        <f>COLUMN()&amp;"="&amp;COLUMN()-2&amp;"*"&amp;COLUMN()-1</f>
        <v>12=10*11</v>
      </c>
      <c r="M8" s="13" t="str">
        <f>COLUMN()&amp;"="&amp;COLUMN()-1&amp;"*5%"</f>
        <v>13=12*5%</v>
      </c>
      <c r="N8" s="13">
        <f>COLUMN()</f>
        <v>14</v>
      </c>
      <c r="O8" s="13" t="str">
        <f>COLUMN()&amp;"="&amp;COLUMN()-3&amp;"-"&amp;COLUMN()-2&amp;"+"&amp;COLUMN()-1</f>
        <v>15=12-13+14</v>
      </c>
      <c r="P8" s="13">
        <f>COLUMN()</f>
        <v>16</v>
      </c>
      <c r="Q8" s="13">
        <f>COLUMN()</f>
        <v>17</v>
      </c>
      <c r="R8" s="13" t="str">
        <f>COLUMN()&amp;"="&amp;COLUMN()-14&amp;"*("&amp;COLUMN()-2&amp;"/"&amp;COLUMN()-13&amp;")*"&amp;COLUMN()-1&amp;"*2полуг"</f>
        <v>18=4*(16/5)*17*2полуг</v>
      </c>
      <c r="S8" s="13" t="str">
        <f>COLUMN()&amp;"="&amp;COLUMN()-1&amp;"*1,8%"</f>
        <v>19=18*1,8%</v>
      </c>
      <c r="T8" s="13" t="str">
        <f>COLUMN()&amp;"="&amp;COLUMN()-2&amp;"+"&amp;COLUMN()-1</f>
        <v>20=18+19</v>
      </c>
      <c r="U8" s="13">
        <f>COLUMN()</f>
        <v>21</v>
      </c>
      <c r="V8" s="13" t="str">
        <f>COLUMN()&amp;"="&amp;COLUMN()-2&amp;"*"&amp;COLUMN()-1</f>
        <v>22=20*21</v>
      </c>
      <c r="W8" s="13" t="str">
        <f>COLUMN()&amp;"="&amp;COLUMN()-1&amp;"*5%"</f>
        <v>23=22*5%</v>
      </c>
      <c r="X8" s="13">
        <f>COLUMN()</f>
        <v>24</v>
      </c>
      <c r="Y8" s="13" t="str">
        <f>COLUMN()&amp;"="&amp;COLUMN()-3&amp;"-"&amp;COLUMN()-2&amp;"+"&amp;COLUMN()-1</f>
        <v>25=22-23+24</v>
      </c>
      <c r="Z8" s="13">
        <f>COLUMN()</f>
        <v>26</v>
      </c>
      <c r="AA8" s="13">
        <f>COLUMN()</f>
        <v>27</v>
      </c>
      <c r="AB8" s="13" t="str">
        <f>COLUMN()&amp;"="&amp;COLUMN()-24&amp;"*("&amp;COLUMN()-2&amp;"/"&amp;COLUMN()-23&amp;")*"&amp;COLUMN()-1&amp;"*2полуг"</f>
        <v>28=4*(26/5)*27*2полуг</v>
      </c>
      <c r="AC8" s="13" t="str">
        <f>COLUMN()&amp;"="&amp;COLUMN()-1&amp;"*1,8%"</f>
        <v>29=28*1,8%</v>
      </c>
      <c r="AD8" s="13" t="str">
        <f>COLUMN()&amp;"="&amp;COLUMN()-2&amp;"+"&amp;COLUMN()-1</f>
        <v>30=28+29</v>
      </c>
      <c r="AE8" s="13">
        <f>COLUMN()</f>
        <v>31</v>
      </c>
      <c r="AF8" s="13" t="str">
        <f>COLUMN()&amp;"="&amp;COLUMN()-2&amp;"*"&amp;COLUMN()-1</f>
        <v>32=30*31</v>
      </c>
      <c r="AG8" s="13" t="str">
        <f>COLUMN()&amp;"="&amp;COLUMN()-1&amp;"*5%"</f>
        <v>33=32*5%</v>
      </c>
      <c r="AH8" s="13">
        <f>COLUMN()</f>
        <v>34</v>
      </c>
      <c r="AI8" s="13" t="str">
        <f>COLUMN()&amp;"="&amp;COLUMN()-3&amp;"-"&amp;COLUMN()-2&amp;"+"&amp;COLUMN()-1</f>
        <v>35=32-33+34</v>
      </c>
    </row>
    <row r="9" spans="1:35">
      <c r="A9" s="14"/>
      <c r="B9" s="14">
        <f t="shared" ref="B9:AI9" si="0">SUM(B10:B997)</f>
        <v>28419893</v>
      </c>
      <c r="C9" s="14">
        <f t="shared" si="0"/>
        <v>31751791</v>
      </c>
      <c r="D9" s="14">
        <f t="shared" si="0"/>
        <v>16595881.84</v>
      </c>
      <c r="E9" s="14">
        <f t="shared" si="0"/>
        <v>2529</v>
      </c>
      <c r="F9" s="14">
        <f t="shared" si="0"/>
        <v>2626</v>
      </c>
      <c r="G9" s="14">
        <f t="shared" si="0"/>
        <v>3.1619999999999999</v>
      </c>
      <c r="H9" s="14">
        <f t="shared" si="0"/>
        <v>36337805</v>
      </c>
      <c r="I9" s="14">
        <f t="shared" si="0"/>
        <v>654081</v>
      </c>
      <c r="J9" s="14">
        <f t="shared" si="0"/>
        <v>36991886</v>
      </c>
      <c r="K9" s="14">
        <f t="shared" si="0"/>
        <v>3</v>
      </c>
      <c r="L9" s="14">
        <f t="shared" si="0"/>
        <v>36991886</v>
      </c>
      <c r="M9" s="14">
        <f t="shared" si="0"/>
        <v>1849594</v>
      </c>
      <c r="N9" s="14">
        <f t="shared" si="0"/>
        <v>0</v>
      </c>
      <c r="O9" s="14">
        <f t="shared" si="0"/>
        <v>36991886</v>
      </c>
      <c r="P9" s="14">
        <f t="shared" si="0"/>
        <v>2626</v>
      </c>
      <c r="Q9" s="14">
        <f t="shared" si="0"/>
        <v>3.1619999999999999</v>
      </c>
      <c r="R9" s="14">
        <f t="shared" si="0"/>
        <v>36337805</v>
      </c>
      <c r="S9" s="14">
        <f t="shared" si="0"/>
        <v>654081</v>
      </c>
      <c r="T9" s="14">
        <f t="shared" si="0"/>
        <v>36991886</v>
      </c>
      <c r="U9" s="14">
        <f t="shared" si="0"/>
        <v>3</v>
      </c>
      <c r="V9" s="14">
        <f t="shared" si="0"/>
        <v>36991886</v>
      </c>
      <c r="W9" s="14">
        <f t="shared" si="0"/>
        <v>1849594</v>
      </c>
      <c r="X9" s="14">
        <f t="shared" ref="X9" si="1">SUM(X10:X997)</f>
        <v>0</v>
      </c>
      <c r="Y9" s="14">
        <f t="shared" si="0"/>
        <v>36991886</v>
      </c>
      <c r="Z9" s="14">
        <f t="shared" si="0"/>
        <v>2626</v>
      </c>
      <c r="AA9" s="14">
        <f t="shared" si="0"/>
        <v>3.1619999999999999</v>
      </c>
      <c r="AB9" s="14">
        <f t="shared" si="0"/>
        <v>36337805</v>
      </c>
      <c r="AC9" s="14">
        <f t="shared" si="0"/>
        <v>654081</v>
      </c>
      <c r="AD9" s="14">
        <f t="shared" si="0"/>
        <v>36991886</v>
      </c>
      <c r="AE9" s="14">
        <f t="shared" si="0"/>
        <v>3</v>
      </c>
      <c r="AF9" s="14">
        <f t="shared" si="0"/>
        <v>36991886</v>
      </c>
      <c r="AG9" s="14">
        <f t="shared" si="0"/>
        <v>1849594</v>
      </c>
      <c r="AH9" s="14">
        <f t="shared" ref="AH9" si="2">SUM(AH10:AH997)</f>
        <v>0</v>
      </c>
      <c r="AI9" s="14">
        <f t="shared" si="0"/>
        <v>36991886</v>
      </c>
    </row>
    <row r="10" spans="1:35" ht="24.75" customHeight="1">
      <c r="A10" s="16" t="s">
        <v>18</v>
      </c>
      <c r="B10" s="17">
        <v>6830194</v>
      </c>
      <c r="C10" s="18">
        <v>7413001</v>
      </c>
      <c r="D10" s="18">
        <v>4342236.18</v>
      </c>
      <c r="E10" s="18">
        <v>517</v>
      </c>
      <c r="F10" s="18">
        <v>540</v>
      </c>
      <c r="G10" s="19">
        <v>1.054</v>
      </c>
      <c r="H10" s="20">
        <f>IF($E10=0,0,ROUND($D10*F10*G10/$E10*2,0))</f>
        <v>9560647</v>
      </c>
      <c r="I10" s="20">
        <f>ROUND(H10*1.8/100,0)</f>
        <v>172092</v>
      </c>
      <c r="J10" s="20">
        <f>H10+I10</f>
        <v>9732739</v>
      </c>
      <c r="K10" s="21">
        <v>1</v>
      </c>
      <c r="L10" s="20">
        <f>ROUND(J10*K10,0)</f>
        <v>9732739</v>
      </c>
      <c r="M10" s="20">
        <f>ROUND(L10*5/100,0)</f>
        <v>486637</v>
      </c>
      <c r="N10" s="19"/>
      <c r="O10" s="20">
        <f>ROUND(L10-M10+N10,0)</f>
        <v>9246102</v>
      </c>
      <c r="P10" s="18">
        <v>540</v>
      </c>
      <c r="Q10" s="19">
        <v>1.054</v>
      </c>
      <c r="R10" s="20">
        <f>IF($E10=0,0,ROUND($D10*P10*Q10/$E10*2,0))</f>
        <v>9560647</v>
      </c>
      <c r="S10" s="20">
        <f>ROUND(R10*1.8/100,0)</f>
        <v>172092</v>
      </c>
      <c r="T10" s="20">
        <f>R10+S10</f>
        <v>9732739</v>
      </c>
      <c r="U10" s="21">
        <v>1</v>
      </c>
      <c r="V10" s="20">
        <f>ROUND(T10*U10,0)</f>
        <v>9732739</v>
      </c>
      <c r="W10" s="20">
        <f>ROUND(V10*5/100,0)</f>
        <v>486637</v>
      </c>
      <c r="X10" s="19"/>
      <c r="Y10" s="20">
        <f>ROUND(V10-W10+X10,0)</f>
        <v>9246102</v>
      </c>
      <c r="Z10" s="18">
        <v>540</v>
      </c>
      <c r="AA10" s="19">
        <v>1.054</v>
      </c>
      <c r="AB10" s="20">
        <f>IF($E10=0,0,ROUND($D10*Z10*AA10/$E10*2,0))</f>
        <v>9560647</v>
      </c>
      <c r="AC10" s="20">
        <f>ROUND(AB10*1.8/100,0)</f>
        <v>172092</v>
      </c>
      <c r="AD10" s="20">
        <f>AB10+AC10</f>
        <v>9732739</v>
      </c>
      <c r="AE10" s="21">
        <v>1</v>
      </c>
      <c r="AF10" s="20">
        <f>ROUND(AD10*AE10,0)</f>
        <v>9732739</v>
      </c>
      <c r="AG10" s="20">
        <f>ROUND(AF10*5/100,0)</f>
        <v>486637</v>
      </c>
      <c r="AH10" s="19"/>
      <c r="AI10" s="20">
        <f>ROUND(AF10-AG10+AH10,0)</f>
        <v>9246102</v>
      </c>
    </row>
    <row r="11" spans="1:35" ht="24.75" customHeight="1">
      <c r="A11" s="16" t="s">
        <v>19</v>
      </c>
      <c r="B11" s="17">
        <v>19835879</v>
      </c>
      <c r="C11" s="18">
        <v>20821144</v>
      </c>
      <c r="D11" s="18">
        <v>11182310.060000001</v>
      </c>
      <c r="E11" s="18">
        <v>1843</v>
      </c>
      <c r="F11" s="18">
        <v>1917</v>
      </c>
      <c r="G11" s="19">
        <v>1.054</v>
      </c>
      <c r="H11" s="20">
        <f>IF($E11=0,0,ROUND($D11*F11*G11/$E11*2,0))</f>
        <v>24518783</v>
      </c>
      <c r="I11" s="20">
        <f t="shared" ref="I11:I12" si="3">ROUND(H11*1.8/100,0)</f>
        <v>441338</v>
      </c>
      <c r="J11" s="20">
        <f t="shared" ref="J11:J12" si="4">H11+I11</f>
        <v>24960121</v>
      </c>
      <c r="K11" s="21">
        <v>1</v>
      </c>
      <c r="L11" s="20">
        <f t="shared" ref="L11:L12" si="5">ROUND(J11*K11,0)</f>
        <v>24960121</v>
      </c>
      <c r="M11" s="20">
        <f t="shared" ref="M11:M12" si="6">ROUND(L11*5/100,0)</f>
        <v>1248006</v>
      </c>
      <c r="N11" s="19"/>
      <c r="O11" s="20">
        <f t="shared" ref="O11:O12" si="7">ROUND(L11-M11+N11,0)</f>
        <v>23712115</v>
      </c>
      <c r="P11" s="18">
        <v>1917</v>
      </c>
      <c r="Q11" s="19">
        <v>1.054</v>
      </c>
      <c r="R11" s="20">
        <f>IF($E11=0,0,ROUND($D11*P11*Q11/$E11*2,0))</f>
        <v>24518783</v>
      </c>
      <c r="S11" s="20">
        <f t="shared" ref="S11:S12" si="8">ROUND(R11*1.8/100,0)</f>
        <v>441338</v>
      </c>
      <c r="T11" s="20">
        <f t="shared" ref="T11:T12" si="9">R11+S11</f>
        <v>24960121</v>
      </c>
      <c r="U11" s="21">
        <v>1</v>
      </c>
      <c r="V11" s="20">
        <f t="shared" ref="V11:V12" si="10">ROUND(T11*U11,0)</f>
        <v>24960121</v>
      </c>
      <c r="W11" s="20">
        <f t="shared" ref="W11:W12" si="11">ROUND(V11*5/100,0)</f>
        <v>1248006</v>
      </c>
      <c r="X11" s="19"/>
      <c r="Y11" s="20">
        <f t="shared" ref="Y11:Y12" si="12">ROUND(V11-W11+X11,0)</f>
        <v>23712115</v>
      </c>
      <c r="Z11" s="18">
        <v>1917</v>
      </c>
      <c r="AA11" s="19">
        <v>1.054</v>
      </c>
      <c r="AB11" s="20">
        <f>IF($E11=0,0,ROUND($D11*Z11*AA11/$E11*2,0))</f>
        <v>24518783</v>
      </c>
      <c r="AC11" s="20">
        <f t="shared" ref="AC11:AC12" si="13">ROUND(AB11*1.8/100,0)</f>
        <v>441338</v>
      </c>
      <c r="AD11" s="20">
        <f t="shared" ref="AD11:AD12" si="14">AB11+AC11</f>
        <v>24960121</v>
      </c>
      <c r="AE11" s="21">
        <v>1</v>
      </c>
      <c r="AF11" s="20">
        <f t="shared" ref="AF11:AF12" si="15">ROUND(AD11*AE11,0)</f>
        <v>24960121</v>
      </c>
      <c r="AG11" s="20">
        <f t="shared" ref="AG11:AG12" si="16">ROUND(AF11*5/100,0)</f>
        <v>1248006</v>
      </c>
      <c r="AH11" s="19"/>
      <c r="AI11" s="20">
        <f t="shared" ref="AI11:AI12" si="17">ROUND(AF11-AG11+AH11,0)</f>
        <v>23712115</v>
      </c>
    </row>
    <row r="12" spans="1:35" ht="24.75" customHeight="1">
      <c r="A12" s="16" t="s">
        <v>20</v>
      </c>
      <c r="B12" s="17">
        <v>1753820</v>
      </c>
      <c r="C12" s="18">
        <v>1930056</v>
      </c>
      <c r="D12" s="18">
        <v>1071335.6000000001</v>
      </c>
      <c r="E12" s="18">
        <v>169</v>
      </c>
      <c r="F12" s="18">
        <v>169</v>
      </c>
      <c r="G12" s="19">
        <v>1.054</v>
      </c>
      <c r="H12" s="20">
        <f>IF($E12=0,0,ROUND($D12*F12*G12/$E12*2,0))</f>
        <v>2258375</v>
      </c>
      <c r="I12" s="20">
        <f t="shared" si="3"/>
        <v>40651</v>
      </c>
      <c r="J12" s="20">
        <f t="shared" si="4"/>
        <v>2299026</v>
      </c>
      <c r="K12" s="21">
        <v>1</v>
      </c>
      <c r="L12" s="20">
        <f t="shared" si="5"/>
        <v>2299026</v>
      </c>
      <c r="M12" s="20">
        <f t="shared" si="6"/>
        <v>114951</v>
      </c>
      <c r="N12" s="19"/>
      <c r="O12" s="20">
        <f t="shared" si="7"/>
        <v>2184075</v>
      </c>
      <c r="P12" s="18">
        <v>169</v>
      </c>
      <c r="Q12" s="19">
        <v>1.054</v>
      </c>
      <c r="R12" s="20">
        <f>IF($E12=0,0,ROUND($D12*P12*Q12/$E12*2,0))</f>
        <v>2258375</v>
      </c>
      <c r="S12" s="20">
        <f t="shared" si="8"/>
        <v>40651</v>
      </c>
      <c r="T12" s="20">
        <f t="shared" si="9"/>
        <v>2299026</v>
      </c>
      <c r="U12" s="21">
        <v>1</v>
      </c>
      <c r="V12" s="20">
        <f t="shared" si="10"/>
        <v>2299026</v>
      </c>
      <c r="W12" s="20">
        <f t="shared" si="11"/>
        <v>114951</v>
      </c>
      <c r="X12" s="19"/>
      <c r="Y12" s="20">
        <f t="shared" si="12"/>
        <v>2184075</v>
      </c>
      <c r="Z12" s="18">
        <v>169</v>
      </c>
      <c r="AA12" s="19">
        <v>1.054</v>
      </c>
      <c r="AB12" s="20">
        <f>IF($E12=0,0,ROUND($D12*Z12*AA12/$E12*2,0))</f>
        <v>2258375</v>
      </c>
      <c r="AC12" s="20">
        <f t="shared" si="13"/>
        <v>40651</v>
      </c>
      <c r="AD12" s="20">
        <f t="shared" si="14"/>
        <v>2299026</v>
      </c>
      <c r="AE12" s="21">
        <v>1</v>
      </c>
      <c r="AF12" s="20">
        <f t="shared" si="15"/>
        <v>2299026</v>
      </c>
      <c r="AG12" s="20">
        <f t="shared" si="16"/>
        <v>114951</v>
      </c>
      <c r="AH12" s="19"/>
      <c r="AI12" s="20">
        <f t="shared" si="17"/>
        <v>2184075</v>
      </c>
    </row>
    <row r="13" spans="1:35" ht="24.75" customHeight="1">
      <c r="A13" s="16" t="s">
        <v>21</v>
      </c>
      <c r="B13" s="18"/>
      <c r="C13" s="18">
        <v>1587590</v>
      </c>
      <c r="D13" s="18"/>
      <c r="E13" s="18"/>
      <c r="F13" s="18"/>
      <c r="G13" s="18"/>
      <c r="H13" s="20"/>
      <c r="I13" s="20"/>
      <c r="J13" s="20"/>
      <c r="K13" s="21"/>
      <c r="L13" s="20"/>
      <c r="M13" s="20"/>
      <c r="N13" s="19"/>
      <c r="O13" s="20">
        <f>SUM(M10:M12)+N13</f>
        <v>1849594</v>
      </c>
      <c r="P13" s="21"/>
      <c r="Q13" s="21"/>
      <c r="R13" s="20"/>
      <c r="S13" s="20"/>
      <c r="T13" s="20"/>
      <c r="U13" s="21"/>
      <c r="V13" s="20"/>
      <c r="W13" s="20"/>
      <c r="X13" s="19"/>
      <c r="Y13" s="20">
        <f>SUM(W10:W12)+X13</f>
        <v>1849594</v>
      </c>
      <c r="Z13" s="21"/>
      <c r="AA13" s="21"/>
      <c r="AB13" s="20"/>
      <c r="AC13" s="20"/>
      <c r="AD13" s="20"/>
      <c r="AE13" s="21"/>
      <c r="AF13" s="20"/>
      <c r="AG13" s="20"/>
      <c r="AH13" s="19"/>
      <c r="AI13" s="20">
        <f>SUM(AG10:AG12)+AH13</f>
        <v>1849594</v>
      </c>
    </row>
    <row r="14" spans="1:3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</sheetData>
  <mergeCells count="6">
    <mergeCell ref="P6:Y6"/>
    <mergeCell ref="Z6:AI6"/>
    <mergeCell ref="L1:N1"/>
    <mergeCell ref="A6:A7"/>
    <mergeCell ref="C6:E6"/>
    <mergeCell ref="F6:O6"/>
  </mergeCells>
  <pageMargins left="0.43307086614173229" right="0.19685039370078741" top="0.86614173228346458" bottom="0.74803149606299213" header="0.31496062992125984" footer="0.31496062992125984"/>
  <pageSetup paperSize="9" scale="55" orientation="landscape" r:id="rId1"/>
  <colBreaks count="2" manualBreakCount="2">
    <brk id="14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2024-10-11T12:52:47Z</cp:lastPrinted>
  <dcterms:created xsi:type="dcterms:W3CDTF">2006-09-28T05:33:49Z</dcterms:created>
  <dcterms:modified xsi:type="dcterms:W3CDTF">2024-10-11T12:52:50Z</dcterms:modified>
</cp:coreProperties>
</file>