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Содержание единицы" sheetId="12" r:id="rId1"/>
  </sheets>
  <definedNames>
    <definedName name="_xlnm.Print_Area" localSheetId="0">'Содержание единицы'!$A$1:$L$60</definedName>
  </definedNames>
  <calcPr calcId="125725"/>
</workbook>
</file>

<file path=xl/calcChain.xml><?xml version="1.0" encoding="utf-8"?>
<calcChain xmlns="http://schemas.openxmlformats.org/spreadsheetml/2006/main">
  <c r="J35" i="12"/>
  <c r="J27"/>
  <c r="J26"/>
  <c r="J41"/>
  <c r="J38"/>
  <c r="J33"/>
  <c r="J29"/>
  <c r="K63"/>
  <c r="L63"/>
  <c r="J63"/>
  <c r="J6" l="1"/>
  <c r="G41" l="1"/>
  <c r="G35"/>
  <c r="G23"/>
  <c r="G13"/>
  <c r="G8"/>
  <c r="G28"/>
  <c r="E38"/>
  <c r="E39"/>
  <c r="F39" s="1"/>
  <c r="E40"/>
  <c r="F40" s="1"/>
  <c r="E41"/>
  <c r="F41" s="1"/>
  <c r="E37"/>
  <c r="F37" s="1"/>
  <c r="D37" s="1"/>
  <c r="G37" s="1"/>
  <c r="E9"/>
  <c r="F9" s="1"/>
  <c r="E10"/>
  <c r="F10" s="1"/>
  <c r="D10" s="1"/>
  <c r="G10" s="1"/>
  <c r="E11"/>
  <c r="F11" s="1"/>
  <c r="D11" s="1"/>
  <c r="G11" s="1"/>
  <c r="E12"/>
  <c r="E13"/>
  <c r="E14"/>
  <c r="E15"/>
  <c r="F15" s="1"/>
  <c r="D15" s="1"/>
  <c r="G15" s="1"/>
  <c r="E16"/>
  <c r="E17"/>
  <c r="E18"/>
  <c r="E19"/>
  <c r="E20"/>
  <c r="E21"/>
  <c r="E22"/>
  <c r="F22" s="1"/>
  <c r="E23"/>
  <c r="F23" s="1"/>
  <c r="D23" s="1"/>
  <c r="E24"/>
  <c r="E25"/>
  <c r="F25" s="1"/>
  <c r="D25" s="1"/>
  <c r="G25" s="1"/>
  <c r="E26"/>
  <c r="F26" s="1"/>
  <c r="E27"/>
  <c r="E28"/>
  <c r="E29"/>
  <c r="E30"/>
  <c r="E31"/>
  <c r="E32"/>
  <c r="E33"/>
  <c r="E34"/>
  <c r="F34" s="1"/>
  <c r="D34" s="1"/>
  <c r="G34" s="1"/>
  <c r="E35"/>
  <c r="E8"/>
  <c r="F8" s="1"/>
  <c r="F27"/>
  <c r="F28"/>
  <c r="D28" s="1"/>
  <c r="C36"/>
  <c r="F18"/>
  <c r="F32"/>
  <c r="D32" s="1"/>
  <c r="G32" s="1"/>
  <c r="F35"/>
  <c r="D35" s="1"/>
  <c r="C42"/>
  <c r="F14"/>
  <c r="D14" s="1"/>
  <c r="G14" s="1"/>
  <c r="D39" l="1"/>
  <c r="G39" s="1"/>
  <c r="C43"/>
  <c r="D9"/>
  <c r="G9" s="1"/>
  <c r="F24"/>
  <c r="D24" s="1"/>
  <c r="G24" s="1"/>
  <c r="F20"/>
  <c r="D20" s="1"/>
  <c r="G20" s="1"/>
  <c r="F30"/>
  <c r="D30" s="1"/>
  <c r="G30" s="1"/>
  <c r="F38"/>
  <c r="D38" s="1"/>
  <c r="G38" s="1"/>
  <c r="F33"/>
  <c r="D33" s="1"/>
  <c r="G33" s="1"/>
  <c r="F29"/>
  <c r="D29" s="1"/>
  <c r="G29" s="1"/>
  <c r="D26"/>
  <c r="G26" s="1"/>
  <c r="F19"/>
  <c r="D19" s="1"/>
  <c r="G19" s="1"/>
  <c r="F16"/>
  <c r="D16" s="1"/>
  <c r="G16" s="1"/>
  <c r="D8"/>
  <c r="F31"/>
  <c r="D31" s="1"/>
  <c r="G31" s="1"/>
  <c r="D27"/>
  <c r="G27" s="1"/>
  <c r="F21"/>
  <c r="D21" s="1"/>
  <c r="G21" s="1"/>
  <c r="F17"/>
  <c r="D17" s="1"/>
  <c r="G17" s="1"/>
  <c r="D22"/>
  <c r="G22" s="1"/>
  <c r="D18"/>
  <c r="G18" s="1"/>
  <c r="D40"/>
  <c r="G40" s="1"/>
  <c r="H15"/>
  <c r="I15"/>
  <c r="H23"/>
  <c r="I23"/>
  <c r="I32"/>
  <c r="H32"/>
  <c r="H28"/>
  <c r="I28"/>
  <c r="H11"/>
  <c r="I11"/>
  <c r="I25"/>
  <c r="H25"/>
  <c r="H35"/>
  <c r="I35"/>
  <c r="F12"/>
  <c r="D12" s="1"/>
  <c r="G12" s="1"/>
  <c r="F13"/>
  <c r="D13" s="1"/>
  <c r="D41"/>
  <c r="H34" l="1"/>
  <c r="I10"/>
  <c r="H19"/>
  <c r="H26"/>
  <c r="H20"/>
  <c r="I34"/>
  <c r="H27"/>
  <c r="I14"/>
  <c r="H18"/>
  <c r="H9"/>
  <c r="I22"/>
  <c r="I18"/>
  <c r="I27"/>
  <c r="H39"/>
  <c r="I40"/>
  <c r="I9"/>
  <c r="H14"/>
  <c r="H10"/>
  <c r="H24"/>
  <c r="I24"/>
  <c r="H29"/>
  <c r="I29"/>
  <c r="I30"/>
  <c r="H30"/>
  <c r="H22"/>
  <c r="I39"/>
  <c r="I26"/>
  <c r="I17"/>
  <c r="H17"/>
  <c r="H31"/>
  <c r="I31"/>
  <c r="H38"/>
  <c r="I38"/>
  <c r="I21"/>
  <c r="H21"/>
  <c r="H16"/>
  <c r="I16"/>
  <c r="H33"/>
  <c r="I33"/>
  <c r="I20"/>
  <c r="I19"/>
  <c r="H40"/>
  <c r="I13"/>
  <c r="H13"/>
  <c r="H41"/>
  <c r="I41"/>
  <c r="I8"/>
  <c r="H8"/>
  <c r="G42"/>
  <c r="I37"/>
  <c r="H37"/>
  <c r="G36" l="1"/>
  <c r="I42"/>
  <c r="H42"/>
  <c r="I12"/>
  <c r="I36" s="1"/>
  <c r="H12"/>
  <c r="H36" s="1"/>
  <c r="G43" l="1"/>
  <c r="J12" s="1"/>
  <c r="K12" s="1"/>
  <c r="L12" s="1"/>
  <c r="I43"/>
  <c r="L6" s="1"/>
  <c r="H43"/>
  <c r="K6" s="1"/>
  <c r="J25" l="1"/>
  <c r="K25" s="1"/>
  <c r="L25" s="1"/>
  <c r="K29"/>
  <c r="L29" s="1"/>
  <c r="J22"/>
  <c r="K22" s="1"/>
  <c r="L22" s="1"/>
  <c r="J14"/>
  <c r="K14" s="1"/>
  <c r="L14" s="1"/>
  <c r="J10"/>
  <c r="K10" s="1"/>
  <c r="L10" s="1"/>
  <c r="J9"/>
  <c r="K9" s="1"/>
  <c r="L9" s="1"/>
  <c r="J32"/>
  <c r="K32" s="1"/>
  <c r="L32" s="1"/>
  <c r="J15"/>
  <c r="K15" s="1"/>
  <c r="L15" s="1"/>
  <c r="J31"/>
  <c r="K31" s="1"/>
  <c r="L31" s="1"/>
  <c r="J30"/>
  <c r="K30" s="1"/>
  <c r="L30" s="1"/>
  <c r="K26"/>
  <c r="L26" s="1"/>
  <c r="K35"/>
  <c r="L35" s="1"/>
  <c r="J13"/>
  <c r="K13" s="1"/>
  <c r="L13" s="1"/>
  <c r="J8"/>
  <c r="K8" s="1"/>
  <c r="L8" s="1"/>
  <c r="J16"/>
  <c r="K16" s="1"/>
  <c r="L16" s="1"/>
  <c r="J19"/>
  <c r="K19" s="1"/>
  <c r="L19" s="1"/>
  <c r="J37"/>
  <c r="K37" s="1"/>
  <c r="L37" s="1"/>
  <c r="J39"/>
  <c r="K39" s="1"/>
  <c r="L39" s="1"/>
  <c r="J18"/>
  <c r="K18" s="1"/>
  <c r="L18" s="1"/>
  <c r="K41"/>
  <c r="L41" s="1"/>
  <c r="J11"/>
  <c r="K11" s="1"/>
  <c r="L11" s="1"/>
  <c r="J34"/>
  <c r="K34" s="1"/>
  <c r="L34" s="1"/>
  <c r="K38"/>
  <c r="L38" s="1"/>
  <c r="J40"/>
  <c r="K40" s="1"/>
  <c r="L40" s="1"/>
  <c r="J21"/>
  <c r="K21" s="1"/>
  <c r="L21" s="1"/>
  <c r="J20"/>
  <c r="K20" s="1"/>
  <c r="L20" s="1"/>
  <c r="K27"/>
  <c r="L27" s="1"/>
  <c r="J24"/>
  <c r="K24" s="1"/>
  <c r="L24" s="1"/>
  <c r="J17"/>
  <c r="K17" s="1"/>
  <c r="L17" s="1"/>
  <c r="J28"/>
  <c r="K28" s="1"/>
  <c r="L28" s="1"/>
  <c r="J23"/>
  <c r="K23" s="1"/>
  <c r="L23" s="1"/>
  <c r="K33"/>
  <c r="L33" s="1"/>
  <c r="J36" l="1"/>
  <c r="J42"/>
  <c r="L36"/>
  <c r="L42"/>
  <c r="K36"/>
  <c r="K42"/>
  <c r="J43" l="1"/>
  <c r="L43"/>
  <c r="K43"/>
</calcChain>
</file>

<file path=xl/sharedStrings.xml><?xml version="1.0" encoding="utf-8"?>
<sst xmlns="http://schemas.openxmlformats.org/spreadsheetml/2006/main" count="74" uniqueCount="66">
  <si>
    <t>-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</si>
  <si>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</si>
  <si>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</si>
  <si>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</si>
  <si>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</si>
  <si>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</si>
  <si>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</si>
  <si>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</si>
  <si>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</si>
  <si>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</si>
  <si>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</si>
  <si>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</si>
  <si>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</si>
  <si>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</si>
  <si>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</si>
  <si>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</si>
  <si>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Октябрьский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</si>
  <si>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</si>
  <si>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</si>
  <si>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</si>
  <si>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</si>
  <si>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</si>
  <si>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</si>
  <si>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</si>
  <si>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</si>
  <si>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</si>
  <si>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</si>
  <si>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</si>
  <si>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</si>
  <si>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Льгов</t>
  </si>
  <si>
    <t>г. Щигры</t>
  </si>
  <si>
    <t>г. Курск</t>
  </si>
  <si>
    <t>№      п/п</t>
  </si>
  <si>
    <t>в том числе</t>
  </si>
  <si>
    <t>заработная плата</t>
  </si>
  <si>
    <t xml:space="preserve">начисления </t>
  </si>
  <si>
    <t>Обоянский район</t>
  </si>
  <si>
    <t xml:space="preserve">Поныровский район </t>
  </si>
  <si>
    <t>Итого</t>
  </si>
  <si>
    <t>При формировании фонда оплаты труда предусматриваются средства на выплату (в расчете на год):</t>
  </si>
  <si>
    <t xml:space="preserve">Расчет субвенции на содержание работников, осуществляющих  выполнение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 </t>
  </si>
  <si>
    <t>Всего районы</t>
  </si>
  <si>
    <t>Всего города</t>
  </si>
  <si>
    <t>12-должностных окладов, увеличенных на 30% ежемесячных выплат, предусмотренных системой оплаты труда.</t>
  </si>
  <si>
    <t>Норматив на 1 работника, установленный Законом Курской области от 11.04.2007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</si>
  <si>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>Муниципальные образования наделены полномочиями, определенными ст.1 Закона Курской области от 11.04.2007г.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</si>
  <si>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>Наименование муниципальных образований</t>
  </si>
  <si>
    <t>Прогнозное количество детей*, 
человек</t>
  </si>
  <si>
    <t>итого, рублей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</si>
  <si>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2025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</si>
  <si>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2025 год с учетом коэффициента,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</si>
  <si>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2026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</si>
  <si>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2026 год с учетом коэффициента, рублей </t>
  </si>
  <si>
    <t xml:space="preserve">    В соответствии с пп.2  п.5 статьи 5 вышеуказанного Закона годовой размер субвенции местным бюджетам в размере, необходимом на содержание работников, обеспечивающих осуществление органами местного самоуправления 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определяется исходя из норматива количества работников - 0,5 штатной единицы на каждые 320 детей, посещающих образовательные организации, реализующие образовательные программы дошкольного образования, и должностного оклада бухгалтера 1-го квалификационного уровня профессиональной квалификационной группы "Общеотраслевые должности служащих третьего уровня" Положения об оплате труда работников областных казенных учреждений, подведомственных Министерству образования и науки Курской области, по виду экономической деятельности "Образование", утвержденного постановлением Правительства Курской области от 02.12.2009 №165 "О введении новой системы оплаты труда работников областных государственных учреждений, подведомственных Министерству образования и науки Курской области" и ежемесячных выплат, предусмотренных системой оплаты труда в размере 30% от должностного оклада, размера отчислений во внебюджетные фонды, установленного законодательством Российской Федерации.   При этом расчетный объем средств на содержание 1 штатной единицы  с учетом ежемесячных выплат стимулирующего характера  не может быть ниже минимального размера оплаты труда, установленного законодательством Российской Федерации.  </t>
  </si>
  <si>
    <t xml:space="preserve">В соответствии с постановлением Правительства Курской области от 02.12.2009 №165 № "О введении новой системы оплаты труда работников областных государственных учреждений, подведомственных Министерству образования и науки Курской области": </t>
  </si>
  <si>
    <t xml:space="preserve">* Прогнозное количество детей, посещающих образовательные организации, реализующие образовательные программы дошкольного образования,  согласно данным органов местного самоуправления соответствующего муниципального образования, представляемым в орган исполнительной власти Курской области, уполномоченный в сфере образования </t>
  </si>
  <si>
    <t>должностной оклад бухгалтера 1 квалификационного уровня работников областных казенных учреждений, подведомственных Министерству образования и науки Курской области, по виду экономической деятельности "Образование" составляет 7 254,00 рублей.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</si>
  <si>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2027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</si>
  <si>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2027 год с учетом коэффициента, рублей </t>
  </si>
  <si>
    <t>7254,00 * 1,30 *12 месяцев=113 162 рублей -12 должностных окладов, увеличенных на 30 % ежемесячных выплат, предусмотренных системой оплаты труда.</t>
  </si>
  <si>
    <t>начисления на оплату труда 30,2% - 34 175 рублей</t>
  </si>
  <si>
    <t>Всего годовой фонд оплаты труда 1 штатной единицы бухгалтера 1 квалификационного уровня с учетом отчислений во внебюджетные фонды составляет 147 337,00 руб., что на 203 266,00 руб. меньше годового ФОТ 1 штатной единиццы бухгалтера с учетом отчислений во внебюджетные фонды, рассчитанного исходя из МРОТ:</t>
  </si>
  <si>
    <t>При этом размер МРОТ в месяц на 2024 год составляет 22 440,00 рублей, в год  22 440,00*12=269 280 рублей.</t>
  </si>
  <si>
    <t>Начисления на оплату труда на год определены из расчета 30,2% -  81 323 рубля.</t>
  </si>
  <si>
    <t>Всего годовой фонд оплаты труда 1 штатной единицы бухгалтера 1 квалификационного уровня с учетом отчислений во внебюджетные фонды, рассчитанный исходя из МРОТ, составляет 350 603  рублей.</t>
  </si>
  <si>
    <t>Приложение № 1.4.1</t>
  </si>
</sst>
</file>

<file path=xl/styles.xml><?xml version="1.0" encoding="utf-8"?>
<styleSheet xmlns="http://schemas.openxmlformats.org/spreadsheetml/2006/main">
  <numFmts count="1">
    <numFmt numFmtId="164" formatCode="#,##0.0000000000"/>
  </numFmts>
  <fonts count="32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2"/>
      <name val="Arial Cyr"/>
      <charset val="204"/>
    </font>
    <font>
      <sz val="7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4" applyNumberFormat="0" applyAlignment="0" applyProtection="0"/>
    <xf numFmtId="0" fontId="14" fillId="28" borderId="5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4" applyNumberFormat="0" applyAlignment="0" applyProtection="0"/>
    <xf numFmtId="0" fontId="21" fillId="0" borderId="9" applyNumberFormat="0" applyFill="0" applyAlignment="0" applyProtection="0"/>
    <xf numFmtId="0" fontId="22" fillId="31" borderId="0" applyNumberFormat="0" applyBorder="0" applyAlignment="0" applyProtection="0"/>
    <xf numFmtId="0" fontId="10" fillId="32" borderId="10" applyNumberFormat="0" applyFont="0" applyAlignment="0" applyProtection="0"/>
    <xf numFmtId="0" fontId="23" fillId="27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5" fillId="0" borderId="0"/>
    <xf numFmtId="0" fontId="6" fillId="0" borderId="0"/>
  </cellStyleXfs>
  <cellXfs count="58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42" applyFont="1" applyFill="1" applyBorder="1"/>
    <xf numFmtId="0" fontId="4" fillId="0" borderId="0" xfId="42" applyNumberFormat="1" applyFont="1" applyFill="1" applyBorder="1" applyAlignment="1" applyProtection="1">
      <alignment vertical="center"/>
    </xf>
    <xf numFmtId="3" fontId="4" fillId="0" borderId="0" xfId="42" applyNumberFormat="1" applyFont="1" applyFill="1" applyBorder="1" applyAlignment="1"/>
    <xf numFmtId="3" fontId="9" fillId="0" borderId="0" xfId="42" applyNumberFormat="1" applyFont="1" applyFill="1" applyBorder="1" applyAlignment="1"/>
    <xf numFmtId="3" fontId="9" fillId="0" borderId="0" xfId="42" applyNumberFormat="1" applyFont="1" applyFill="1" applyBorder="1" applyAlignment="1">
      <alignment horizontal="center" vertical="top"/>
    </xf>
    <xf numFmtId="0" fontId="4" fillId="0" borderId="0" xfId="42" applyNumberFormat="1" applyFont="1" applyFill="1" applyBorder="1" applyAlignment="1" applyProtection="1">
      <alignment horizontal="center" wrapText="1"/>
    </xf>
    <xf numFmtId="0" fontId="4" fillId="0" borderId="0" xfId="42" applyFont="1" applyFill="1" applyBorder="1" applyAlignment="1">
      <alignment horizontal="center"/>
    </xf>
    <xf numFmtId="0" fontId="2" fillId="0" borderId="0" xfId="43" applyFont="1" applyFill="1" applyAlignment="1">
      <alignment wrapText="1"/>
    </xf>
    <xf numFmtId="0" fontId="3" fillId="0" borderId="2" xfId="43" applyFont="1" applyFill="1" applyBorder="1" applyAlignment="1">
      <alignment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0" xfId="43" applyFont="1" applyFill="1" applyBorder="1" applyAlignment="1">
      <alignment horizontal="center" vertical="center" wrapText="1"/>
    </xf>
    <xf numFmtId="0" fontId="7" fillId="0" borderId="0" xfId="43" applyFont="1" applyFill="1" applyAlignment="1">
      <alignment horizontal="center" vertical="center" wrapText="1"/>
    </xf>
    <xf numFmtId="0" fontId="1" fillId="0" borderId="0" xfId="43" applyFont="1" applyFill="1" applyAlignment="1">
      <alignment wrapText="1"/>
    </xf>
    <xf numFmtId="0" fontId="8" fillId="0" borderId="0" xfId="43" applyFont="1" applyFill="1" applyAlignment="1">
      <alignment wrapText="1"/>
    </xf>
    <xf numFmtId="0" fontId="2" fillId="0" borderId="0" xfId="43" applyFont="1" applyFill="1" applyBorder="1" applyAlignment="1">
      <alignment wrapText="1"/>
    </xf>
    <xf numFmtId="49" fontId="2" fillId="0" borderId="0" xfId="43" applyNumberFormat="1" applyFont="1" applyFill="1" applyAlignment="1">
      <alignment wrapText="1"/>
    </xf>
    <xf numFmtId="0" fontId="4" fillId="0" borderId="0" xfId="43" applyFont="1" applyFill="1" applyAlignment="1">
      <alignment wrapText="1"/>
    </xf>
    <xf numFmtId="0" fontId="3" fillId="0" borderId="0" xfId="43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43" applyFont="1" applyFill="1" applyAlignment="1">
      <alignment horizontal="center" wrapText="1"/>
    </xf>
    <xf numFmtId="0" fontId="4" fillId="0" borderId="1" xfId="43" applyFont="1" applyFill="1" applyBorder="1" applyAlignment="1">
      <alignment wrapText="1"/>
    </xf>
    <xf numFmtId="3" fontId="4" fillId="0" borderId="1" xfId="43" applyNumberFormat="1" applyFont="1" applyFill="1" applyBorder="1" applyAlignment="1">
      <alignment wrapText="1"/>
    </xf>
    <xf numFmtId="3" fontId="3" fillId="0" borderId="1" xfId="43" applyNumberFormat="1" applyFont="1" applyFill="1" applyBorder="1" applyAlignment="1">
      <alignment horizontal="right" wrapText="1"/>
    </xf>
    <xf numFmtId="4" fontId="3" fillId="0" borderId="1" xfId="43" applyNumberFormat="1" applyFont="1" applyFill="1" applyBorder="1" applyAlignment="1">
      <alignment horizontal="center" wrapText="1"/>
    </xf>
    <xf numFmtId="0" fontId="4" fillId="0" borderId="1" xfId="43" applyFont="1" applyFill="1" applyBorder="1" applyAlignment="1">
      <alignment horizontal="center" wrapText="1"/>
    </xf>
    <xf numFmtId="3" fontId="28" fillId="0" borderId="1" xfId="43" applyNumberFormat="1" applyFont="1" applyFill="1" applyBorder="1" applyAlignment="1">
      <alignment horizontal="right" wrapText="1"/>
    </xf>
    <xf numFmtId="0" fontId="28" fillId="0" borderId="1" xfId="43" applyFont="1" applyFill="1" applyBorder="1" applyAlignment="1">
      <alignment horizontal="center" vertical="center" wrapText="1"/>
    </xf>
    <xf numFmtId="3" fontId="28" fillId="0" borderId="1" xfId="43" applyNumberFormat="1" applyFont="1" applyFill="1" applyBorder="1" applyAlignment="1">
      <alignment horizontal="right" vertical="center" wrapText="1"/>
    </xf>
    <xf numFmtId="3" fontId="2" fillId="0" borderId="0" xfId="43" applyNumberFormat="1" applyFont="1" applyFill="1" applyAlignment="1">
      <alignment wrapText="1"/>
    </xf>
    <xf numFmtId="164" fontId="3" fillId="0" borderId="1" xfId="43" applyNumberFormat="1" applyFont="1" applyFill="1" applyBorder="1" applyAlignment="1">
      <alignment horizontal="center" vertical="center" wrapText="1"/>
    </xf>
    <xf numFmtId="3" fontId="3" fillId="0" borderId="1" xfId="43" applyNumberFormat="1" applyFont="1" applyFill="1" applyBorder="1" applyAlignment="1">
      <alignment horizontal="right" vertical="center" wrapText="1"/>
    </xf>
    <xf numFmtId="4" fontId="2" fillId="0" borderId="0" xfId="43" applyNumberFormat="1" applyFont="1" applyFill="1" applyAlignment="1">
      <alignment wrapText="1"/>
    </xf>
    <xf numFmtId="3" fontId="2" fillId="0" borderId="1" xfId="43" applyNumberFormat="1" applyFont="1" applyFill="1" applyBorder="1" applyAlignment="1">
      <alignment wrapText="1"/>
    </xf>
    <xf numFmtId="0" fontId="3" fillId="0" borderId="1" xfId="43" applyFont="1" applyFill="1" applyBorder="1" applyAlignment="1">
      <alignment horizontal="center" vertical="center" wrapText="1"/>
    </xf>
    <xf numFmtId="0" fontId="3" fillId="0" borderId="1" xfId="43" applyNumberFormat="1" applyFont="1" applyFill="1" applyBorder="1" applyAlignment="1">
      <alignment horizontal="center" vertical="center" wrapText="1"/>
    </xf>
    <xf numFmtId="0" fontId="29" fillId="0" borderId="0" xfId="43" applyFont="1" applyFill="1" applyBorder="1" applyAlignment="1">
      <alignment horizontal="center" vertical="center" wrapText="1"/>
    </xf>
    <xf numFmtId="0" fontId="30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3" fillId="0" borderId="1" xfId="43" applyFont="1" applyFill="1" applyBorder="1" applyAlignment="1">
      <alignment horizontal="right" wrapText="1"/>
    </xf>
    <xf numFmtId="0" fontId="3" fillId="0" borderId="1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left" wrapText="1"/>
    </xf>
    <xf numFmtId="0" fontId="28" fillId="0" borderId="1" xfId="43" applyFont="1" applyFill="1" applyBorder="1" applyAlignment="1">
      <alignment horizontal="left" wrapText="1"/>
    </xf>
    <xf numFmtId="0" fontId="3" fillId="0" borderId="1" xfId="43" applyFont="1" applyFill="1" applyBorder="1"/>
    <xf numFmtId="0" fontId="3" fillId="0" borderId="1" xfId="43" applyNumberFormat="1" applyFont="1" applyFill="1" applyBorder="1" applyAlignment="1">
      <alignment horizontal="center" vertical="center" wrapText="1"/>
    </xf>
    <xf numFmtId="0" fontId="4" fillId="0" borderId="0" xfId="43" applyFont="1" applyFill="1" applyAlignment="1">
      <alignment horizontal="left" wrapText="1"/>
    </xf>
    <xf numFmtId="0" fontId="4" fillId="0" borderId="0" xfId="42" applyNumberFormat="1" applyFont="1" applyFill="1" applyBorder="1" applyAlignment="1" applyProtection="1">
      <alignment horizontal="left"/>
    </xf>
    <xf numFmtId="0" fontId="4" fillId="0" borderId="0" xfId="42" applyNumberFormat="1" applyFont="1" applyFill="1" applyBorder="1" applyAlignment="1" applyProtection="1">
      <alignment horizontal="left" wrapText="1"/>
    </xf>
    <xf numFmtId="0" fontId="0" fillId="0" borderId="0" xfId="0" applyFill="1" applyAlignment="1">
      <alignment wrapText="1"/>
    </xf>
    <xf numFmtId="0" fontId="2" fillId="0" borderId="0" xfId="43" applyFont="1" applyFill="1" applyAlignment="1">
      <alignment horizontal="left" wrapText="1"/>
    </xf>
    <xf numFmtId="0" fontId="27" fillId="0" borderId="0" xfId="0" applyFont="1" applyFill="1" applyAlignment="1">
      <alignment wrapText="1"/>
    </xf>
    <xf numFmtId="0" fontId="31" fillId="0" borderId="0" xfId="43" applyFont="1" applyFill="1" applyAlignment="1">
      <alignment horizontal="righ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3" xfId="43"/>
    <cellStyle name="Обычный 4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view="pageBreakPreview" zoomScale="80" zoomScaleNormal="70" zoomScaleSheetLayoutView="80" workbookViewId="0">
      <selection activeCell="K1" sqref="K1:L1"/>
    </sheetView>
  </sheetViews>
  <sheetFormatPr defaultRowHeight="12.75"/>
  <cols>
    <col min="1" max="1" width="4.140625" style="9" customWidth="1"/>
    <col min="2" max="2" width="27" style="9" customWidth="1"/>
    <col min="3" max="3" width="13.42578125" style="9" customWidth="1"/>
    <col min="4" max="4" width="16.7109375" style="9" customWidth="1"/>
    <col min="5" max="5" width="16.5703125" style="9" customWidth="1"/>
    <col min="6" max="6" width="15.85546875" style="9" customWidth="1"/>
    <col min="7" max="7" width="28.140625" style="9" customWidth="1"/>
    <col min="8" max="8" width="27.5703125" style="9" customWidth="1"/>
    <col min="9" max="9" width="29.28515625" style="9" customWidth="1"/>
    <col min="10" max="11" width="34.85546875" style="9" customWidth="1"/>
    <col min="12" max="12" width="34.42578125" style="9" customWidth="1"/>
    <col min="13" max="13" width="9.5703125" style="9" bestFit="1" customWidth="1"/>
    <col min="14" max="14" width="10.85546875" style="9" bestFit="1" customWidth="1"/>
    <col min="15" max="16384" width="9.140625" style="9"/>
  </cols>
  <sheetData>
    <row r="1" spans="1:15" ht="18.75">
      <c r="K1" s="57" t="s">
        <v>65</v>
      </c>
      <c r="L1" s="57"/>
    </row>
    <row r="2" spans="1:15" ht="77.25" customHeight="1">
      <c r="A2" s="18"/>
      <c r="B2" s="37" t="s">
        <v>40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25.5" customHeight="1">
      <c r="A3" s="18"/>
      <c r="B3" s="10"/>
      <c r="C3" s="11"/>
      <c r="D3" s="11"/>
      <c r="E3" s="11"/>
      <c r="F3" s="11"/>
      <c r="G3" s="12"/>
      <c r="H3" s="12"/>
      <c r="I3" s="12"/>
      <c r="J3" s="18"/>
      <c r="K3" s="18"/>
      <c r="L3" s="21"/>
    </row>
    <row r="4" spans="1:15" ht="188.25" customHeight="1">
      <c r="A4" s="46" t="s">
        <v>32</v>
      </c>
      <c r="B4" s="46" t="s">
        <v>46</v>
      </c>
      <c r="C4" s="50" t="s">
        <v>47</v>
      </c>
      <c r="D4" s="46" t="s">
        <v>44</v>
      </c>
      <c r="E4" s="49"/>
      <c r="F4" s="49"/>
      <c r="G4" s="46" t="s">
        <v>49</v>
      </c>
      <c r="H4" s="46" t="s">
        <v>51</v>
      </c>
      <c r="I4" s="46" t="s">
        <v>57</v>
      </c>
      <c r="J4" s="46" t="s">
        <v>50</v>
      </c>
      <c r="K4" s="46" t="s">
        <v>52</v>
      </c>
      <c r="L4" s="46" t="s">
        <v>58</v>
      </c>
    </row>
    <row r="5" spans="1:15" ht="52.5" customHeight="1">
      <c r="A5" s="46"/>
      <c r="B5" s="46"/>
      <c r="C5" s="50"/>
      <c r="D5" s="46" t="s">
        <v>48</v>
      </c>
      <c r="E5" s="46" t="s">
        <v>33</v>
      </c>
      <c r="F5" s="46"/>
      <c r="G5" s="46"/>
      <c r="H5" s="46"/>
      <c r="I5" s="46"/>
      <c r="J5" s="46"/>
      <c r="K5" s="46"/>
      <c r="L5" s="46"/>
    </row>
    <row r="6" spans="1:15" ht="43.5" customHeight="1">
      <c r="A6" s="46"/>
      <c r="B6" s="46"/>
      <c r="C6" s="50"/>
      <c r="D6" s="49"/>
      <c r="E6" s="35" t="s">
        <v>34</v>
      </c>
      <c r="F6" s="35" t="s">
        <v>35</v>
      </c>
      <c r="G6" s="46"/>
      <c r="H6" s="46"/>
      <c r="I6" s="46"/>
      <c r="J6" s="31">
        <f>ROUND(J63/G43,10)</f>
        <v>1</v>
      </c>
      <c r="K6" s="31">
        <f>ROUND(K63/H43,10)</f>
        <v>1</v>
      </c>
      <c r="L6" s="31">
        <f>ROUND(L63/I43,10)</f>
        <v>1</v>
      </c>
    </row>
    <row r="7" spans="1:15" s="13" customFormat="1" ht="15.75">
      <c r="A7" s="35">
        <v>1</v>
      </c>
      <c r="B7" s="35">
        <v>2</v>
      </c>
      <c r="C7" s="36">
        <v>3</v>
      </c>
      <c r="D7" s="36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</row>
    <row r="8" spans="1:15" ht="15.75">
      <c r="A8" s="26">
        <v>1</v>
      </c>
      <c r="B8" s="22" t="s">
        <v>1</v>
      </c>
      <c r="C8" s="34">
        <v>414</v>
      </c>
      <c r="D8" s="23">
        <f>E8+F8</f>
        <v>350603</v>
      </c>
      <c r="E8" s="23">
        <f>ROUND(22440*12,2)</f>
        <v>269280</v>
      </c>
      <c r="F8" s="23">
        <f>ROUND(E8*0.302,0)</f>
        <v>81323</v>
      </c>
      <c r="G8" s="23">
        <f>ROUND(C8/320*0.5*D8,0)</f>
        <v>226796</v>
      </c>
      <c r="H8" s="23">
        <f>G8</f>
        <v>226796</v>
      </c>
      <c r="I8" s="23">
        <f>G8</f>
        <v>226796</v>
      </c>
      <c r="J8" s="23">
        <f>ROUND(G8*$J$6,0)</f>
        <v>226796</v>
      </c>
      <c r="K8" s="23">
        <f>J8</f>
        <v>226796</v>
      </c>
      <c r="L8" s="23">
        <f>K8</f>
        <v>226796</v>
      </c>
      <c r="M8" s="30"/>
      <c r="N8" s="30"/>
      <c r="O8" s="30"/>
    </row>
    <row r="9" spans="1:15" ht="15.75">
      <c r="A9" s="26">
        <v>2</v>
      </c>
      <c r="B9" s="22" t="s">
        <v>2</v>
      </c>
      <c r="C9" s="34">
        <v>185</v>
      </c>
      <c r="D9" s="23">
        <f t="shared" ref="D9:D35" si="0">E9+F9</f>
        <v>350603</v>
      </c>
      <c r="E9" s="23">
        <f t="shared" ref="E9:E41" si="1">ROUND(22440*12,2)</f>
        <v>269280</v>
      </c>
      <c r="F9" s="23">
        <f t="shared" ref="F9:F35" si="2">ROUND(E9*0.302,0)</f>
        <v>81323</v>
      </c>
      <c r="G9" s="23">
        <f t="shared" ref="G9:G40" si="3">ROUND(C9/320*0.5*D9,0)</f>
        <v>101346</v>
      </c>
      <c r="H9" s="23">
        <f t="shared" ref="H9:H35" si="4">G9</f>
        <v>101346</v>
      </c>
      <c r="I9" s="23">
        <f t="shared" ref="I9:I35" si="5">G9</f>
        <v>101346</v>
      </c>
      <c r="J9" s="23">
        <f t="shared" ref="J9:J39" si="6">ROUND(G9*$J$6,0)</f>
        <v>101346</v>
      </c>
      <c r="K9" s="23">
        <f t="shared" ref="K9:L41" si="7">J9</f>
        <v>101346</v>
      </c>
      <c r="L9" s="23">
        <f t="shared" si="7"/>
        <v>101346</v>
      </c>
      <c r="M9" s="30"/>
      <c r="N9" s="30"/>
      <c r="O9" s="30"/>
    </row>
    <row r="10" spans="1:15" ht="15.75">
      <c r="A10" s="26">
        <v>3</v>
      </c>
      <c r="B10" s="22" t="s">
        <v>3</v>
      </c>
      <c r="C10" s="34">
        <v>416</v>
      </c>
      <c r="D10" s="23">
        <f t="shared" si="0"/>
        <v>350603</v>
      </c>
      <c r="E10" s="23">
        <f t="shared" si="1"/>
        <v>269280</v>
      </c>
      <c r="F10" s="23">
        <f t="shared" si="2"/>
        <v>81323</v>
      </c>
      <c r="G10" s="23">
        <f t="shared" si="3"/>
        <v>227892</v>
      </c>
      <c r="H10" s="23">
        <f t="shared" si="4"/>
        <v>227892</v>
      </c>
      <c r="I10" s="23">
        <f t="shared" si="5"/>
        <v>227892</v>
      </c>
      <c r="J10" s="23">
        <f t="shared" si="6"/>
        <v>227892</v>
      </c>
      <c r="K10" s="23">
        <f t="shared" si="7"/>
        <v>227892</v>
      </c>
      <c r="L10" s="23">
        <f t="shared" si="7"/>
        <v>227892</v>
      </c>
      <c r="M10" s="30"/>
      <c r="N10" s="30"/>
      <c r="O10" s="30"/>
    </row>
    <row r="11" spans="1:15" ht="15.75">
      <c r="A11" s="26">
        <v>4</v>
      </c>
      <c r="B11" s="22" t="s">
        <v>4</v>
      </c>
      <c r="C11" s="34">
        <v>228</v>
      </c>
      <c r="D11" s="23">
        <f t="shared" si="0"/>
        <v>350603</v>
      </c>
      <c r="E11" s="23">
        <f t="shared" si="1"/>
        <v>269280</v>
      </c>
      <c r="F11" s="23">
        <f t="shared" si="2"/>
        <v>81323</v>
      </c>
      <c r="G11" s="23">
        <f t="shared" si="3"/>
        <v>124902</v>
      </c>
      <c r="H11" s="23">
        <f t="shared" si="4"/>
        <v>124902</v>
      </c>
      <c r="I11" s="23">
        <f t="shared" si="5"/>
        <v>124902</v>
      </c>
      <c r="J11" s="23">
        <f t="shared" si="6"/>
        <v>124902</v>
      </c>
      <c r="K11" s="23">
        <f t="shared" si="7"/>
        <v>124902</v>
      </c>
      <c r="L11" s="23">
        <f t="shared" si="7"/>
        <v>124902</v>
      </c>
      <c r="M11" s="30"/>
      <c r="N11" s="30"/>
      <c r="O11" s="30"/>
    </row>
    <row r="12" spans="1:15" ht="15.75">
      <c r="A12" s="26">
        <v>5</v>
      </c>
      <c r="B12" s="22" t="s">
        <v>5</v>
      </c>
      <c r="C12" s="34">
        <v>344</v>
      </c>
      <c r="D12" s="23">
        <f t="shared" si="0"/>
        <v>350603</v>
      </c>
      <c r="E12" s="23">
        <f t="shared" si="1"/>
        <v>269280</v>
      </c>
      <c r="F12" s="23">
        <f t="shared" si="2"/>
        <v>81323</v>
      </c>
      <c r="G12" s="23">
        <f t="shared" si="3"/>
        <v>188449</v>
      </c>
      <c r="H12" s="23">
        <f t="shared" si="4"/>
        <v>188449</v>
      </c>
      <c r="I12" s="23">
        <f t="shared" si="5"/>
        <v>188449</v>
      </c>
      <c r="J12" s="23">
        <f t="shared" si="6"/>
        <v>188449</v>
      </c>
      <c r="K12" s="23">
        <f t="shared" si="7"/>
        <v>188449</v>
      </c>
      <c r="L12" s="23">
        <f t="shared" si="7"/>
        <v>188449</v>
      </c>
      <c r="M12" s="30"/>
      <c r="N12" s="30"/>
      <c r="O12" s="30"/>
    </row>
    <row r="13" spans="1:15" ht="15.75">
      <c r="A13" s="26">
        <v>6</v>
      </c>
      <c r="B13" s="22" t="s">
        <v>6</v>
      </c>
      <c r="C13" s="34">
        <v>298</v>
      </c>
      <c r="D13" s="23">
        <f t="shared" si="0"/>
        <v>350603</v>
      </c>
      <c r="E13" s="23">
        <f t="shared" si="1"/>
        <v>269280</v>
      </c>
      <c r="F13" s="23">
        <f t="shared" si="2"/>
        <v>81323</v>
      </c>
      <c r="G13" s="23">
        <f>ROUND(C13/320*0.5*D13,0)-1</f>
        <v>163249</v>
      </c>
      <c r="H13" s="23">
        <f t="shared" si="4"/>
        <v>163249</v>
      </c>
      <c r="I13" s="23">
        <f t="shared" si="5"/>
        <v>163249</v>
      </c>
      <c r="J13" s="23">
        <f t="shared" si="6"/>
        <v>163249</v>
      </c>
      <c r="K13" s="23">
        <f t="shared" si="7"/>
        <v>163249</v>
      </c>
      <c r="L13" s="23">
        <f t="shared" si="7"/>
        <v>163249</v>
      </c>
      <c r="M13" s="30"/>
      <c r="N13" s="30"/>
      <c r="O13" s="30"/>
    </row>
    <row r="14" spans="1:15" ht="15.75">
      <c r="A14" s="26">
        <v>7</v>
      </c>
      <c r="B14" s="22" t="s">
        <v>7</v>
      </c>
      <c r="C14" s="34">
        <v>487</v>
      </c>
      <c r="D14" s="23">
        <f t="shared" si="0"/>
        <v>350603</v>
      </c>
      <c r="E14" s="23">
        <f t="shared" si="1"/>
        <v>269280</v>
      </c>
      <c r="F14" s="23">
        <f t="shared" si="2"/>
        <v>81323</v>
      </c>
      <c r="G14" s="23">
        <f t="shared" si="3"/>
        <v>266787</v>
      </c>
      <c r="H14" s="23">
        <f t="shared" si="4"/>
        <v>266787</v>
      </c>
      <c r="I14" s="23">
        <f t="shared" si="5"/>
        <v>266787</v>
      </c>
      <c r="J14" s="23">
        <f t="shared" si="6"/>
        <v>266787</v>
      </c>
      <c r="K14" s="23">
        <f t="shared" si="7"/>
        <v>266787</v>
      </c>
      <c r="L14" s="23">
        <f t="shared" si="7"/>
        <v>266787</v>
      </c>
      <c r="M14" s="30"/>
      <c r="N14" s="30"/>
      <c r="O14" s="30"/>
    </row>
    <row r="15" spans="1:15" ht="15.75">
      <c r="A15" s="26">
        <v>8</v>
      </c>
      <c r="B15" s="22" t="s">
        <v>8</v>
      </c>
      <c r="C15" s="34">
        <v>238</v>
      </c>
      <c r="D15" s="23">
        <f t="shared" si="0"/>
        <v>350603</v>
      </c>
      <c r="E15" s="23">
        <f t="shared" si="1"/>
        <v>269280</v>
      </c>
      <c r="F15" s="23">
        <f t="shared" si="2"/>
        <v>81323</v>
      </c>
      <c r="G15" s="23">
        <f t="shared" si="3"/>
        <v>130380</v>
      </c>
      <c r="H15" s="23">
        <f t="shared" si="4"/>
        <v>130380</v>
      </c>
      <c r="I15" s="23">
        <f t="shared" si="5"/>
        <v>130380</v>
      </c>
      <c r="J15" s="23">
        <f t="shared" si="6"/>
        <v>130380</v>
      </c>
      <c r="K15" s="23">
        <f t="shared" si="7"/>
        <v>130380</v>
      </c>
      <c r="L15" s="23">
        <f t="shared" si="7"/>
        <v>130380</v>
      </c>
      <c r="M15" s="30"/>
      <c r="N15" s="30"/>
      <c r="O15" s="30"/>
    </row>
    <row r="16" spans="1:15" ht="15.75">
      <c r="A16" s="26">
        <v>9</v>
      </c>
      <c r="B16" s="22" t="s">
        <v>9</v>
      </c>
      <c r="C16" s="34">
        <v>123</v>
      </c>
      <c r="D16" s="23">
        <f t="shared" si="0"/>
        <v>350603</v>
      </c>
      <c r="E16" s="23">
        <f t="shared" si="1"/>
        <v>269280</v>
      </c>
      <c r="F16" s="23">
        <f t="shared" si="2"/>
        <v>81323</v>
      </c>
      <c r="G16" s="23">
        <f t="shared" si="3"/>
        <v>67382</v>
      </c>
      <c r="H16" s="23">
        <f t="shared" si="4"/>
        <v>67382</v>
      </c>
      <c r="I16" s="23">
        <f t="shared" si="5"/>
        <v>67382</v>
      </c>
      <c r="J16" s="23">
        <f t="shared" si="6"/>
        <v>67382</v>
      </c>
      <c r="K16" s="23">
        <f t="shared" si="7"/>
        <v>67382</v>
      </c>
      <c r="L16" s="23">
        <f t="shared" si="7"/>
        <v>67382</v>
      </c>
      <c r="M16" s="30"/>
      <c r="N16" s="30"/>
      <c r="O16" s="30"/>
    </row>
    <row r="17" spans="1:15" ht="15.75">
      <c r="A17" s="26">
        <v>10</v>
      </c>
      <c r="B17" s="22" t="s">
        <v>10</v>
      </c>
      <c r="C17" s="34">
        <v>358</v>
      </c>
      <c r="D17" s="23">
        <f t="shared" si="0"/>
        <v>350603</v>
      </c>
      <c r="E17" s="23">
        <f t="shared" si="1"/>
        <v>269280</v>
      </c>
      <c r="F17" s="23">
        <f t="shared" si="2"/>
        <v>81323</v>
      </c>
      <c r="G17" s="23">
        <f t="shared" si="3"/>
        <v>196119</v>
      </c>
      <c r="H17" s="23">
        <f t="shared" si="4"/>
        <v>196119</v>
      </c>
      <c r="I17" s="23">
        <f t="shared" si="5"/>
        <v>196119</v>
      </c>
      <c r="J17" s="23">
        <f t="shared" si="6"/>
        <v>196119</v>
      </c>
      <c r="K17" s="23">
        <f t="shared" si="7"/>
        <v>196119</v>
      </c>
      <c r="L17" s="23">
        <f t="shared" si="7"/>
        <v>196119</v>
      </c>
      <c r="M17" s="30"/>
      <c r="N17" s="30"/>
      <c r="O17" s="30"/>
    </row>
    <row r="18" spans="1:15" ht="15.75">
      <c r="A18" s="26">
        <v>11</v>
      </c>
      <c r="B18" s="22" t="s">
        <v>11</v>
      </c>
      <c r="C18" s="34">
        <v>1088</v>
      </c>
      <c r="D18" s="23">
        <f t="shared" si="0"/>
        <v>350603</v>
      </c>
      <c r="E18" s="23">
        <f t="shared" si="1"/>
        <v>269280</v>
      </c>
      <c r="F18" s="23">
        <f t="shared" si="2"/>
        <v>81323</v>
      </c>
      <c r="G18" s="23">
        <f t="shared" si="3"/>
        <v>596025</v>
      </c>
      <c r="H18" s="23">
        <f t="shared" si="4"/>
        <v>596025</v>
      </c>
      <c r="I18" s="23">
        <f t="shared" si="5"/>
        <v>596025</v>
      </c>
      <c r="J18" s="23">
        <f t="shared" si="6"/>
        <v>596025</v>
      </c>
      <c r="K18" s="23">
        <f t="shared" si="7"/>
        <v>596025</v>
      </c>
      <c r="L18" s="23">
        <f t="shared" si="7"/>
        <v>596025</v>
      </c>
      <c r="M18" s="30"/>
      <c r="N18" s="30"/>
      <c r="O18" s="30"/>
    </row>
    <row r="19" spans="1:15" ht="15.75">
      <c r="A19" s="26">
        <v>12</v>
      </c>
      <c r="B19" s="22" t="s">
        <v>12</v>
      </c>
      <c r="C19" s="34">
        <v>374</v>
      </c>
      <c r="D19" s="23">
        <f t="shared" si="0"/>
        <v>350603</v>
      </c>
      <c r="E19" s="23">
        <f t="shared" si="1"/>
        <v>269280</v>
      </c>
      <c r="F19" s="23">
        <f t="shared" si="2"/>
        <v>81323</v>
      </c>
      <c r="G19" s="23">
        <f t="shared" si="3"/>
        <v>204884</v>
      </c>
      <c r="H19" s="23">
        <f t="shared" si="4"/>
        <v>204884</v>
      </c>
      <c r="I19" s="23">
        <f t="shared" si="5"/>
        <v>204884</v>
      </c>
      <c r="J19" s="23">
        <f t="shared" si="6"/>
        <v>204884</v>
      </c>
      <c r="K19" s="23">
        <f t="shared" si="7"/>
        <v>204884</v>
      </c>
      <c r="L19" s="23">
        <f t="shared" si="7"/>
        <v>204884</v>
      </c>
      <c r="M19" s="30"/>
      <c r="N19" s="30"/>
      <c r="O19" s="30"/>
    </row>
    <row r="20" spans="1:15" ht="15.75">
      <c r="A20" s="26">
        <v>13</v>
      </c>
      <c r="B20" s="22" t="s">
        <v>13</v>
      </c>
      <c r="C20" s="34">
        <v>84</v>
      </c>
      <c r="D20" s="23">
        <f t="shared" si="0"/>
        <v>350603</v>
      </c>
      <c r="E20" s="23">
        <f t="shared" si="1"/>
        <v>269280</v>
      </c>
      <c r="F20" s="23">
        <f t="shared" si="2"/>
        <v>81323</v>
      </c>
      <c r="G20" s="23">
        <f t="shared" si="3"/>
        <v>46017</v>
      </c>
      <c r="H20" s="23">
        <f t="shared" si="4"/>
        <v>46017</v>
      </c>
      <c r="I20" s="23">
        <f t="shared" si="5"/>
        <v>46017</v>
      </c>
      <c r="J20" s="23">
        <f t="shared" si="6"/>
        <v>46017</v>
      </c>
      <c r="K20" s="23">
        <f t="shared" si="7"/>
        <v>46017</v>
      </c>
      <c r="L20" s="23">
        <f t="shared" si="7"/>
        <v>46017</v>
      </c>
      <c r="M20" s="30"/>
      <c r="N20" s="30"/>
      <c r="O20" s="30"/>
    </row>
    <row r="21" spans="1:15" ht="15.75">
      <c r="A21" s="26">
        <v>14</v>
      </c>
      <c r="B21" s="22" t="s">
        <v>14</v>
      </c>
      <c r="C21" s="34">
        <v>235</v>
      </c>
      <c r="D21" s="23">
        <f t="shared" si="0"/>
        <v>350603</v>
      </c>
      <c r="E21" s="23">
        <f t="shared" si="1"/>
        <v>269280</v>
      </c>
      <c r="F21" s="23">
        <f t="shared" si="2"/>
        <v>81323</v>
      </c>
      <c r="G21" s="23">
        <f t="shared" si="3"/>
        <v>128737</v>
      </c>
      <c r="H21" s="23">
        <f t="shared" si="4"/>
        <v>128737</v>
      </c>
      <c r="I21" s="23">
        <f t="shared" si="5"/>
        <v>128737</v>
      </c>
      <c r="J21" s="23">
        <f t="shared" si="6"/>
        <v>128737</v>
      </c>
      <c r="K21" s="23">
        <f t="shared" si="7"/>
        <v>128737</v>
      </c>
      <c r="L21" s="23">
        <f t="shared" si="7"/>
        <v>128737</v>
      </c>
      <c r="M21" s="30"/>
      <c r="N21" s="30"/>
      <c r="O21" s="30"/>
    </row>
    <row r="22" spans="1:15" ht="15.75">
      <c r="A22" s="26">
        <v>15</v>
      </c>
      <c r="B22" s="22" t="s">
        <v>15</v>
      </c>
      <c r="C22" s="34">
        <v>360</v>
      </c>
      <c r="D22" s="23">
        <f t="shared" si="0"/>
        <v>350603</v>
      </c>
      <c r="E22" s="23">
        <f t="shared" si="1"/>
        <v>269280</v>
      </c>
      <c r="F22" s="23">
        <f t="shared" si="2"/>
        <v>81323</v>
      </c>
      <c r="G22" s="23">
        <f t="shared" si="3"/>
        <v>197214</v>
      </c>
      <c r="H22" s="23">
        <f t="shared" si="4"/>
        <v>197214</v>
      </c>
      <c r="I22" s="23">
        <f t="shared" si="5"/>
        <v>197214</v>
      </c>
      <c r="J22" s="23">
        <f t="shared" si="6"/>
        <v>197214</v>
      </c>
      <c r="K22" s="23">
        <f t="shared" si="7"/>
        <v>197214</v>
      </c>
      <c r="L22" s="23">
        <f t="shared" si="7"/>
        <v>197214</v>
      </c>
      <c r="M22" s="30"/>
      <c r="N22" s="30"/>
      <c r="O22" s="30"/>
    </row>
    <row r="23" spans="1:15" ht="15.75">
      <c r="A23" s="26">
        <v>16</v>
      </c>
      <c r="B23" s="22" t="s">
        <v>36</v>
      </c>
      <c r="C23" s="34">
        <v>611</v>
      </c>
      <c r="D23" s="23">
        <f t="shared" si="0"/>
        <v>350603</v>
      </c>
      <c r="E23" s="23">
        <f t="shared" si="1"/>
        <v>269280</v>
      </c>
      <c r="F23" s="23">
        <f t="shared" si="2"/>
        <v>81323</v>
      </c>
      <c r="G23" s="23">
        <f>ROUND(C23/320*0.5*D23,0)-1</f>
        <v>334715</v>
      </c>
      <c r="H23" s="23">
        <f t="shared" si="4"/>
        <v>334715</v>
      </c>
      <c r="I23" s="23">
        <f t="shared" si="5"/>
        <v>334715</v>
      </c>
      <c r="J23" s="23">
        <f t="shared" si="6"/>
        <v>334715</v>
      </c>
      <c r="K23" s="23">
        <f t="shared" si="7"/>
        <v>334715</v>
      </c>
      <c r="L23" s="23">
        <f t="shared" si="7"/>
        <v>334715</v>
      </c>
      <c r="M23" s="30"/>
      <c r="N23" s="30"/>
      <c r="O23" s="30"/>
    </row>
    <row r="24" spans="1:15" ht="15.75">
      <c r="A24" s="26">
        <v>17</v>
      </c>
      <c r="B24" s="22" t="s">
        <v>16</v>
      </c>
      <c r="C24" s="34">
        <v>550</v>
      </c>
      <c r="D24" s="23">
        <f t="shared" si="0"/>
        <v>350603</v>
      </c>
      <c r="E24" s="23">
        <f t="shared" si="1"/>
        <v>269280</v>
      </c>
      <c r="F24" s="23">
        <f t="shared" si="2"/>
        <v>81323</v>
      </c>
      <c r="G24" s="23">
        <f t="shared" si="3"/>
        <v>301299</v>
      </c>
      <c r="H24" s="23">
        <f t="shared" si="4"/>
        <v>301299</v>
      </c>
      <c r="I24" s="23">
        <f t="shared" si="5"/>
        <v>301299</v>
      </c>
      <c r="J24" s="23">
        <f t="shared" si="6"/>
        <v>301299</v>
      </c>
      <c r="K24" s="23">
        <f t="shared" si="7"/>
        <v>301299</v>
      </c>
      <c r="L24" s="23">
        <f t="shared" si="7"/>
        <v>301299</v>
      </c>
      <c r="M24" s="30"/>
      <c r="N24" s="30"/>
      <c r="O24" s="30"/>
    </row>
    <row r="25" spans="1:15" ht="15.75">
      <c r="A25" s="26">
        <v>18</v>
      </c>
      <c r="B25" s="22" t="s">
        <v>37</v>
      </c>
      <c r="C25" s="34">
        <v>265</v>
      </c>
      <c r="D25" s="23">
        <f t="shared" si="0"/>
        <v>350603</v>
      </c>
      <c r="E25" s="23">
        <f t="shared" si="1"/>
        <v>269280</v>
      </c>
      <c r="F25" s="23">
        <f t="shared" si="2"/>
        <v>81323</v>
      </c>
      <c r="G25" s="23">
        <f t="shared" si="3"/>
        <v>145172</v>
      </c>
      <c r="H25" s="23">
        <f t="shared" si="4"/>
        <v>145172</v>
      </c>
      <c r="I25" s="23">
        <f t="shared" si="5"/>
        <v>145172</v>
      </c>
      <c r="J25" s="23">
        <f t="shared" si="6"/>
        <v>145172</v>
      </c>
      <c r="K25" s="23">
        <f t="shared" si="7"/>
        <v>145172</v>
      </c>
      <c r="L25" s="23">
        <f t="shared" si="7"/>
        <v>145172</v>
      </c>
      <c r="M25" s="30"/>
      <c r="N25" s="30"/>
      <c r="O25" s="30"/>
    </row>
    <row r="26" spans="1:15" ht="15.75">
      <c r="A26" s="26">
        <v>19</v>
      </c>
      <c r="B26" s="22" t="s">
        <v>17</v>
      </c>
      <c r="C26" s="34">
        <v>419</v>
      </c>
      <c r="D26" s="23">
        <f t="shared" si="0"/>
        <v>350603</v>
      </c>
      <c r="E26" s="23">
        <f t="shared" si="1"/>
        <v>269280</v>
      </c>
      <c r="F26" s="23">
        <f t="shared" si="2"/>
        <v>81323</v>
      </c>
      <c r="G26" s="23">
        <f t="shared" si="3"/>
        <v>229535</v>
      </c>
      <c r="H26" s="23">
        <f t="shared" si="4"/>
        <v>229535</v>
      </c>
      <c r="I26" s="23">
        <f t="shared" si="5"/>
        <v>229535</v>
      </c>
      <c r="J26" s="23">
        <f>ROUND(G26*$J$6,0)</f>
        <v>229535</v>
      </c>
      <c r="K26" s="23">
        <f t="shared" si="7"/>
        <v>229535</v>
      </c>
      <c r="L26" s="23">
        <f t="shared" si="7"/>
        <v>229535</v>
      </c>
      <c r="M26" s="30"/>
      <c r="N26" s="30"/>
      <c r="O26" s="30"/>
    </row>
    <row r="27" spans="1:15" ht="15.75">
      <c r="A27" s="26">
        <v>20</v>
      </c>
      <c r="B27" s="22" t="s">
        <v>18</v>
      </c>
      <c r="C27" s="34">
        <v>774</v>
      </c>
      <c r="D27" s="23">
        <f t="shared" si="0"/>
        <v>350603</v>
      </c>
      <c r="E27" s="23">
        <f t="shared" si="1"/>
        <v>269280</v>
      </c>
      <c r="F27" s="23">
        <f t="shared" si="2"/>
        <v>81323</v>
      </c>
      <c r="G27" s="23">
        <f t="shared" si="3"/>
        <v>424011</v>
      </c>
      <c r="H27" s="23">
        <f t="shared" si="4"/>
        <v>424011</v>
      </c>
      <c r="I27" s="23">
        <f t="shared" si="5"/>
        <v>424011</v>
      </c>
      <c r="J27" s="23">
        <f>ROUND(G27*$J$6,0)</f>
        <v>424011</v>
      </c>
      <c r="K27" s="23">
        <f t="shared" si="7"/>
        <v>424011</v>
      </c>
      <c r="L27" s="23">
        <f t="shared" si="7"/>
        <v>424011</v>
      </c>
      <c r="M27" s="30"/>
      <c r="N27" s="30"/>
      <c r="O27" s="30"/>
    </row>
    <row r="28" spans="1:15" ht="15.75">
      <c r="A28" s="26">
        <v>21</v>
      </c>
      <c r="B28" s="22" t="s">
        <v>19</v>
      </c>
      <c r="C28" s="34">
        <v>270</v>
      </c>
      <c r="D28" s="23">
        <f t="shared" si="0"/>
        <v>350603</v>
      </c>
      <c r="E28" s="23">
        <f t="shared" si="1"/>
        <v>269280</v>
      </c>
      <c r="F28" s="23">
        <f t="shared" si="2"/>
        <v>81323</v>
      </c>
      <c r="G28" s="23">
        <f t="shared" si="3"/>
        <v>147911</v>
      </c>
      <c r="H28" s="23">
        <f t="shared" si="4"/>
        <v>147911</v>
      </c>
      <c r="I28" s="23">
        <f t="shared" si="5"/>
        <v>147911</v>
      </c>
      <c r="J28" s="23">
        <f t="shared" si="6"/>
        <v>147911</v>
      </c>
      <c r="K28" s="23">
        <f t="shared" si="7"/>
        <v>147911</v>
      </c>
      <c r="L28" s="23">
        <f t="shared" si="7"/>
        <v>147911</v>
      </c>
      <c r="M28" s="30"/>
      <c r="N28" s="30"/>
      <c r="O28" s="30"/>
    </row>
    <row r="29" spans="1:15" ht="15.75">
      <c r="A29" s="26">
        <v>22</v>
      </c>
      <c r="B29" s="22" t="s">
        <v>20</v>
      </c>
      <c r="C29" s="34">
        <v>260</v>
      </c>
      <c r="D29" s="23">
        <f t="shared" si="0"/>
        <v>350603</v>
      </c>
      <c r="E29" s="23">
        <f t="shared" si="1"/>
        <v>269280</v>
      </c>
      <c r="F29" s="23">
        <f t="shared" si="2"/>
        <v>81323</v>
      </c>
      <c r="G29" s="23">
        <f t="shared" si="3"/>
        <v>142432</v>
      </c>
      <c r="H29" s="23">
        <f t="shared" si="4"/>
        <v>142432</v>
      </c>
      <c r="I29" s="23">
        <f t="shared" si="5"/>
        <v>142432</v>
      </c>
      <c r="J29" s="23">
        <f>ROUND(G29*$J$6,0)</f>
        <v>142432</v>
      </c>
      <c r="K29" s="23">
        <f t="shared" si="7"/>
        <v>142432</v>
      </c>
      <c r="L29" s="23">
        <f t="shared" si="7"/>
        <v>142432</v>
      </c>
      <c r="M29" s="30"/>
      <c r="N29" s="30"/>
      <c r="O29" s="30"/>
    </row>
    <row r="30" spans="1:15" ht="15.75">
      <c r="A30" s="26">
        <v>23</v>
      </c>
      <c r="B30" s="22" t="s">
        <v>21</v>
      </c>
      <c r="C30" s="34">
        <v>691</v>
      </c>
      <c r="D30" s="23">
        <f t="shared" si="0"/>
        <v>350603</v>
      </c>
      <c r="E30" s="23">
        <f t="shared" si="1"/>
        <v>269280</v>
      </c>
      <c r="F30" s="23">
        <f t="shared" si="2"/>
        <v>81323</v>
      </c>
      <c r="G30" s="23">
        <f t="shared" si="3"/>
        <v>378542</v>
      </c>
      <c r="H30" s="23">
        <f t="shared" si="4"/>
        <v>378542</v>
      </c>
      <c r="I30" s="23">
        <f t="shared" si="5"/>
        <v>378542</v>
      </c>
      <c r="J30" s="23">
        <f t="shared" si="6"/>
        <v>378542</v>
      </c>
      <c r="K30" s="23">
        <f t="shared" si="7"/>
        <v>378542</v>
      </c>
      <c r="L30" s="23">
        <f t="shared" si="7"/>
        <v>378542</v>
      </c>
      <c r="M30" s="30"/>
      <c r="N30" s="30"/>
      <c r="O30" s="30"/>
    </row>
    <row r="31" spans="1:15" ht="15.75">
      <c r="A31" s="26">
        <v>24</v>
      </c>
      <c r="B31" s="22" t="s">
        <v>22</v>
      </c>
      <c r="C31" s="34">
        <v>140</v>
      </c>
      <c r="D31" s="23">
        <f t="shared" si="0"/>
        <v>350603</v>
      </c>
      <c r="E31" s="23">
        <f t="shared" si="1"/>
        <v>269280</v>
      </c>
      <c r="F31" s="23">
        <f t="shared" si="2"/>
        <v>81323</v>
      </c>
      <c r="G31" s="23">
        <f t="shared" si="3"/>
        <v>76694</v>
      </c>
      <c r="H31" s="23">
        <f t="shared" si="4"/>
        <v>76694</v>
      </c>
      <c r="I31" s="23">
        <f t="shared" si="5"/>
        <v>76694</v>
      </c>
      <c r="J31" s="23">
        <f t="shared" si="6"/>
        <v>76694</v>
      </c>
      <c r="K31" s="23">
        <f t="shared" si="7"/>
        <v>76694</v>
      </c>
      <c r="L31" s="23">
        <f t="shared" si="7"/>
        <v>76694</v>
      </c>
      <c r="M31" s="30"/>
      <c r="N31" s="30"/>
      <c r="O31" s="30"/>
    </row>
    <row r="32" spans="1:15" ht="15.75">
      <c r="A32" s="26">
        <v>25</v>
      </c>
      <c r="B32" s="22" t="s">
        <v>23</v>
      </c>
      <c r="C32" s="34">
        <v>363</v>
      </c>
      <c r="D32" s="23">
        <f t="shared" si="0"/>
        <v>350603</v>
      </c>
      <c r="E32" s="23">
        <f t="shared" si="1"/>
        <v>269280</v>
      </c>
      <c r="F32" s="23">
        <f t="shared" si="2"/>
        <v>81323</v>
      </c>
      <c r="G32" s="23">
        <f t="shared" si="3"/>
        <v>198858</v>
      </c>
      <c r="H32" s="23">
        <f t="shared" si="4"/>
        <v>198858</v>
      </c>
      <c r="I32" s="23">
        <f t="shared" si="5"/>
        <v>198858</v>
      </c>
      <c r="J32" s="23">
        <f>ROUND(G32*$J$6,0)</f>
        <v>198858</v>
      </c>
      <c r="K32" s="23">
        <f t="shared" si="7"/>
        <v>198858</v>
      </c>
      <c r="L32" s="23">
        <f t="shared" si="7"/>
        <v>198858</v>
      </c>
      <c r="M32" s="30"/>
      <c r="N32" s="30"/>
      <c r="O32" s="30"/>
    </row>
    <row r="33" spans="1:15" ht="15.75">
      <c r="A33" s="26">
        <v>26</v>
      </c>
      <c r="B33" s="22" t="s">
        <v>24</v>
      </c>
      <c r="C33" s="34">
        <v>173</v>
      </c>
      <c r="D33" s="23">
        <f t="shared" si="0"/>
        <v>350603</v>
      </c>
      <c r="E33" s="23">
        <f t="shared" si="1"/>
        <v>269280</v>
      </c>
      <c r="F33" s="23">
        <f t="shared" si="2"/>
        <v>81323</v>
      </c>
      <c r="G33" s="23">
        <f t="shared" si="3"/>
        <v>94772</v>
      </c>
      <c r="H33" s="23">
        <f t="shared" si="4"/>
        <v>94772</v>
      </c>
      <c r="I33" s="23">
        <f t="shared" si="5"/>
        <v>94772</v>
      </c>
      <c r="J33" s="23">
        <f>ROUND(G33*$J$6,0)</f>
        <v>94772</v>
      </c>
      <c r="K33" s="23">
        <f t="shared" si="7"/>
        <v>94772</v>
      </c>
      <c r="L33" s="23">
        <f t="shared" si="7"/>
        <v>94772</v>
      </c>
      <c r="M33" s="30"/>
      <c r="N33" s="30"/>
      <c r="O33" s="30"/>
    </row>
    <row r="34" spans="1:15" ht="15.75">
      <c r="A34" s="26">
        <v>27</v>
      </c>
      <c r="B34" s="22" t="s">
        <v>25</v>
      </c>
      <c r="C34" s="34">
        <v>209</v>
      </c>
      <c r="D34" s="23">
        <f t="shared" si="0"/>
        <v>350603</v>
      </c>
      <c r="E34" s="23">
        <f t="shared" si="1"/>
        <v>269280</v>
      </c>
      <c r="F34" s="23">
        <f t="shared" si="2"/>
        <v>81323</v>
      </c>
      <c r="G34" s="23">
        <f t="shared" si="3"/>
        <v>114494</v>
      </c>
      <c r="H34" s="23">
        <f t="shared" si="4"/>
        <v>114494</v>
      </c>
      <c r="I34" s="23">
        <f t="shared" si="5"/>
        <v>114494</v>
      </c>
      <c r="J34" s="23">
        <f t="shared" si="6"/>
        <v>114494</v>
      </c>
      <c r="K34" s="23">
        <f t="shared" si="7"/>
        <v>114494</v>
      </c>
      <c r="L34" s="23">
        <f t="shared" si="7"/>
        <v>114494</v>
      </c>
      <c r="M34" s="30"/>
      <c r="N34" s="30"/>
      <c r="O34" s="30"/>
    </row>
    <row r="35" spans="1:15" ht="15.75">
      <c r="A35" s="26">
        <v>28</v>
      </c>
      <c r="B35" s="22" t="s">
        <v>26</v>
      </c>
      <c r="C35" s="34">
        <v>91</v>
      </c>
      <c r="D35" s="23">
        <f t="shared" si="0"/>
        <v>350603</v>
      </c>
      <c r="E35" s="23">
        <f t="shared" si="1"/>
        <v>269280</v>
      </c>
      <c r="F35" s="23">
        <f t="shared" si="2"/>
        <v>81323</v>
      </c>
      <c r="G35" s="23">
        <f>ROUND(C35/320*0.5*D35,0)-1</f>
        <v>49850</v>
      </c>
      <c r="H35" s="23">
        <f t="shared" si="4"/>
        <v>49850</v>
      </c>
      <c r="I35" s="23">
        <f t="shared" si="5"/>
        <v>49850</v>
      </c>
      <c r="J35" s="23">
        <f>ROUND(G35*$J$6,0)</f>
        <v>49850</v>
      </c>
      <c r="K35" s="23">
        <f t="shared" si="7"/>
        <v>49850</v>
      </c>
      <c r="L35" s="23">
        <f t="shared" si="7"/>
        <v>49850</v>
      </c>
      <c r="M35" s="30"/>
      <c r="N35" s="30"/>
      <c r="O35" s="30"/>
    </row>
    <row r="36" spans="1:15" s="14" customFormat="1" ht="15.75">
      <c r="A36" s="47" t="s">
        <v>41</v>
      </c>
      <c r="B36" s="47"/>
      <c r="C36" s="24">
        <f>SUM(C8:C35)</f>
        <v>10048</v>
      </c>
      <c r="D36" s="25" t="s">
        <v>0</v>
      </c>
      <c r="E36" s="25" t="s">
        <v>0</v>
      </c>
      <c r="F36" s="25" t="s">
        <v>0</v>
      </c>
      <c r="G36" s="24">
        <f>SUM(G8:G35)</f>
        <v>5504464</v>
      </c>
      <c r="H36" s="24">
        <f>SUM(H8:H35)</f>
        <v>5504464</v>
      </c>
      <c r="I36" s="24">
        <f>SUM(I8:I35)</f>
        <v>5504464</v>
      </c>
      <c r="J36" s="24">
        <f t="shared" ref="J36:L36" si="8">SUM(J8:J35)</f>
        <v>5504464</v>
      </c>
      <c r="K36" s="24">
        <f t="shared" si="8"/>
        <v>5504464</v>
      </c>
      <c r="L36" s="24">
        <f t="shared" si="8"/>
        <v>5504464</v>
      </c>
      <c r="M36" s="30"/>
      <c r="N36" s="30"/>
      <c r="O36" s="30"/>
    </row>
    <row r="37" spans="1:15" ht="15.75">
      <c r="A37" s="26">
        <v>29</v>
      </c>
      <c r="B37" s="22" t="s">
        <v>27</v>
      </c>
      <c r="C37" s="34">
        <v>4087</v>
      </c>
      <c r="D37" s="23">
        <f>E37+F37</f>
        <v>350603</v>
      </c>
      <c r="E37" s="23">
        <f t="shared" si="1"/>
        <v>269280</v>
      </c>
      <c r="F37" s="23">
        <f>ROUND(E37*0.302,0)</f>
        <v>81323</v>
      </c>
      <c r="G37" s="23">
        <f t="shared" si="3"/>
        <v>2238929</v>
      </c>
      <c r="H37" s="23">
        <f>G37</f>
        <v>2238929</v>
      </c>
      <c r="I37" s="23">
        <f>G37</f>
        <v>2238929</v>
      </c>
      <c r="J37" s="23">
        <f t="shared" si="6"/>
        <v>2238929</v>
      </c>
      <c r="K37" s="23">
        <f t="shared" si="7"/>
        <v>2238929</v>
      </c>
      <c r="L37" s="23">
        <f t="shared" si="7"/>
        <v>2238929</v>
      </c>
      <c r="M37" s="30"/>
      <c r="N37" s="30"/>
      <c r="O37" s="30"/>
    </row>
    <row r="38" spans="1:15" ht="15.75">
      <c r="A38" s="26">
        <v>30</v>
      </c>
      <c r="B38" s="22" t="s">
        <v>31</v>
      </c>
      <c r="C38" s="34">
        <v>17800</v>
      </c>
      <c r="D38" s="23">
        <f>E38+F38</f>
        <v>350603</v>
      </c>
      <c r="E38" s="23">
        <f t="shared" si="1"/>
        <v>269280</v>
      </c>
      <c r="F38" s="23">
        <f>ROUND(E38*0.302,0)</f>
        <v>81323</v>
      </c>
      <c r="G38" s="23">
        <f t="shared" si="3"/>
        <v>9751146</v>
      </c>
      <c r="H38" s="23">
        <f>G38</f>
        <v>9751146</v>
      </c>
      <c r="I38" s="23">
        <f>G38</f>
        <v>9751146</v>
      </c>
      <c r="J38" s="23">
        <f>ROUND(G38*$J$6,0)</f>
        <v>9751146</v>
      </c>
      <c r="K38" s="23">
        <f t="shared" si="7"/>
        <v>9751146</v>
      </c>
      <c r="L38" s="23">
        <f t="shared" ref="L38" si="9">K38</f>
        <v>9751146</v>
      </c>
      <c r="M38" s="30"/>
      <c r="N38" s="30"/>
      <c r="O38" s="30"/>
    </row>
    <row r="39" spans="1:15" ht="15.75">
      <c r="A39" s="26">
        <v>31</v>
      </c>
      <c r="B39" s="22" t="s">
        <v>28</v>
      </c>
      <c r="C39" s="34">
        <v>1760</v>
      </c>
      <c r="D39" s="23">
        <f>E39+F39</f>
        <v>350603</v>
      </c>
      <c r="E39" s="23">
        <f t="shared" si="1"/>
        <v>269280</v>
      </c>
      <c r="F39" s="23">
        <f>ROUND(E39*0.302,0)</f>
        <v>81323</v>
      </c>
      <c r="G39" s="23">
        <f t="shared" si="3"/>
        <v>964158</v>
      </c>
      <c r="H39" s="23">
        <f>G39</f>
        <v>964158</v>
      </c>
      <c r="I39" s="23">
        <f>G39</f>
        <v>964158</v>
      </c>
      <c r="J39" s="23">
        <f t="shared" si="6"/>
        <v>964158</v>
      </c>
      <c r="K39" s="23">
        <f t="shared" si="7"/>
        <v>964158</v>
      </c>
      <c r="L39" s="23">
        <f t="shared" ref="L39" si="10">K39</f>
        <v>964158</v>
      </c>
      <c r="M39" s="30"/>
      <c r="N39" s="30"/>
      <c r="O39" s="30"/>
    </row>
    <row r="40" spans="1:15" ht="15.75">
      <c r="A40" s="26">
        <v>32</v>
      </c>
      <c r="B40" s="22" t="s">
        <v>29</v>
      </c>
      <c r="C40" s="34">
        <v>600</v>
      </c>
      <c r="D40" s="23">
        <f>E40+F40</f>
        <v>350603</v>
      </c>
      <c r="E40" s="23">
        <f t="shared" si="1"/>
        <v>269280</v>
      </c>
      <c r="F40" s="23">
        <f>ROUND(E40*0.302,0)</f>
        <v>81323</v>
      </c>
      <c r="G40" s="23">
        <f t="shared" si="3"/>
        <v>328690</v>
      </c>
      <c r="H40" s="23">
        <f>G40</f>
        <v>328690</v>
      </c>
      <c r="I40" s="23">
        <f>G40</f>
        <v>328690</v>
      </c>
      <c r="J40" s="23">
        <f>ROUND(G40*$J$6,0)</f>
        <v>328690</v>
      </c>
      <c r="K40" s="23">
        <f t="shared" si="7"/>
        <v>328690</v>
      </c>
      <c r="L40" s="23">
        <f t="shared" ref="L40" si="11">K40</f>
        <v>328690</v>
      </c>
      <c r="M40" s="30"/>
      <c r="N40" s="30"/>
      <c r="O40" s="30"/>
    </row>
    <row r="41" spans="1:15" ht="15.75">
      <c r="A41" s="26">
        <v>33</v>
      </c>
      <c r="B41" s="22" t="s">
        <v>30</v>
      </c>
      <c r="C41" s="34">
        <v>593</v>
      </c>
      <c r="D41" s="23">
        <f>E41+F41</f>
        <v>350603</v>
      </c>
      <c r="E41" s="23">
        <f t="shared" si="1"/>
        <v>269280</v>
      </c>
      <c r="F41" s="23">
        <f>ROUND(E41*0.302,0)</f>
        <v>81323</v>
      </c>
      <c r="G41" s="23">
        <f>ROUND(C41/320*0.5*D41,0)+1</f>
        <v>324857</v>
      </c>
      <c r="H41" s="23">
        <f>G41</f>
        <v>324857</v>
      </c>
      <c r="I41" s="23">
        <f>G41</f>
        <v>324857</v>
      </c>
      <c r="J41" s="23">
        <f>ROUND(G41*$J$6,0)</f>
        <v>324857</v>
      </c>
      <c r="K41" s="23">
        <f t="shared" si="7"/>
        <v>324857</v>
      </c>
      <c r="L41" s="23">
        <f t="shared" ref="L41" si="12">K41</f>
        <v>324857</v>
      </c>
      <c r="M41" s="30"/>
      <c r="N41" s="30"/>
      <c r="O41" s="30"/>
    </row>
    <row r="42" spans="1:15" s="15" customFormat="1" ht="15.75">
      <c r="A42" s="48" t="s">
        <v>42</v>
      </c>
      <c r="B42" s="48"/>
      <c r="C42" s="27">
        <f>SUM(C37:C41)</f>
        <v>24840</v>
      </c>
      <c r="D42" s="28" t="s">
        <v>0</v>
      </c>
      <c r="E42" s="28" t="s">
        <v>0</v>
      </c>
      <c r="F42" s="28" t="s">
        <v>0</v>
      </c>
      <c r="G42" s="29">
        <f>SUM(G37:G41)</f>
        <v>13607780</v>
      </c>
      <c r="H42" s="29">
        <f>SUM(H37:H41)</f>
        <v>13607780</v>
      </c>
      <c r="I42" s="29">
        <f>SUM(I37:I41)</f>
        <v>13607780</v>
      </c>
      <c r="J42" s="32">
        <f t="shared" ref="J42:L42" si="13">SUM(J37:J41)</f>
        <v>13607780</v>
      </c>
      <c r="K42" s="32">
        <f t="shared" si="13"/>
        <v>13607780</v>
      </c>
      <c r="L42" s="32">
        <f t="shared" si="13"/>
        <v>13607780</v>
      </c>
      <c r="N42" s="30"/>
      <c r="O42" s="30"/>
    </row>
    <row r="43" spans="1:15" s="14" customFormat="1" ht="15.75">
      <c r="A43" s="45" t="s">
        <v>38</v>
      </c>
      <c r="B43" s="45"/>
      <c r="C43" s="24">
        <f>C36+C42</f>
        <v>34888</v>
      </c>
      <c r="D43" s="28" t="s">
        <v>0</v>
      </c>
      <c r="E43" s="28" t="s">
        <v>0</v>
      </c>
      <c r="F43" s="28" t="s">
        <v>0</v>
      </c>
      <c r="G43" s="29">
        <f>G36+G42</f>
        <v>19112244</v>
      </c>
      <c r="H43" s="29">
        <f>H36+H42</f>
        <v>19112244</v>
      </c>
      <c r="I43" s="29">
        <f>I36+I42</f>
        <v>19112244</v>
      </c>
      <c r="J43" s="32">
        <f t="shared" ref="J43:L43" si="14">J36+J42</f>
        <v>19112244</v>
      </c>
      <c r="K43" s="32">
        <f t="shared" si="14"/>
        <v>19112244</v>
      </c>
      <c r="L43" s="32">
        <f t="shared" si="14"/>
        <v>19112244</v>
      </c>
      <c r="N43" s="30"/>
      <c r="O43" s="30"/>
    </row>
    <row r="44" spans="1:15" ht="36.75" customHeight="1">
      <c r="B44" s="39" t="s">
        <v>45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5" ht="96.75" customHeight="1">
      <c r="B45" s="41" t="s">
        <v>53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5" s="16" customFormat="1" ht="25.5" customHeight="1">
      <c r="B46" s="43" t="s">
        <v>54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5" ht="15.75" customHeight="1">
      <c r="B47" s="43" t="s">
        <v>56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5" s="17" customFormat="1" ht="24.75" customHeight="1">
      <c r="B48" s="43" t="s">
        <v>39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1:12" ht="23.25" customHeight="1">
      <c r="A49" s="18"/>
      <c r="B49" s="43" t="s">
        <v>43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1:12" ht="31.5" customHeight="1">
      <c r="A50" s="18"/>
      <c r="B50" s="43" t="s">
        <v>61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1:12" ht="22.5" customHeight="1">
      <c r="A51" s="18"/>
      <c r="B51" s="55" t="s">
        <v>59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1:12" ht="28.5" customHeight="1">
      <c r="A52" s="18"/>
      <c r="B52" s="43" t="s">
        <v>60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ht="19.5" customHeight="1">
      <c r="A53" s="18"/>
      <c r="B53" s="43" t="s">
        <v>62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 ht="23.25" customHeight="1">
      <c r="A54" s="18"/>
      <c r="B54" s="55" t="s">
        <v>63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</row>
    <row r="55" spans="1:12" s="14" customFormat="1" ht="21.75" customHeight="1">
      <c r="A55" s="19"/>
      <c r="B55" s="43" t="s">
        <v>64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s="14" customFormat="1" ht="45.75" hidden="1" customHeight="1">
      <c r="A56" s="19"/>
      <c r="C56" s="20"/>
      <c r="D56" s="20"/>
      <c r="E56" s="20"/>
      <c r="F56" s="20"/>
      <c r="G56" s="20"/>
      <c r="H56" s="20"/>
      <c r="I56" s="20"/>
    </row>
    <row r="57" spans="1:12" s="14" customFormat="1" ht="35.25" customHeight="1">
      <c r="A57" s="19"/>
      <c r="B57" s="43" t="s">
        <v>55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 ht="27.75" customHeight="1">
      <c r="A58" s="18"/>
      <c r="B58" s="18"/>
      <c r="C58" s="53"/>
      <c r="D58" s="53"/>
      <c r="E58" s="53"/>
      <c r="F58" s="53"/>
      <c r="H58" s="7"/>
      <c r="I58" s="18"/>
    </row>
    <row r="59" spans="1:12" s="2" customFormat="1" ht="18.75">
      <c r="C59" s="9"/>
      <c r="D59" s="9"/>
      <c r="H59" s="6"/>
    </row>
    <row r="60" spans="1:12" s="2" customFormat="1" ht="15.75">
      <c r="C60" s="52"/>
      <c r="D60" s="52"/>
      <c r="H60" s="8"/>
    </row>
    <row r="61" spans="1:12" s="2" customFormat="1" ht="18.75">
      <c r="H61" s="6"/>
    </row>
    <row r="62" spans="1:12" s="2" customFormat="1" ht="18.75">
      <c r="A62" s="3"/>
      <c r="B62" s="3"/>
      <c r="C62" s="1"/>
      <c r="D62" s="5"/>
      <c r="E62" s="5"/>
      <c r="F62" s="5"/>
      <c r="H62" s="5"/>
      <c r="I62" s="4"/>
      <c r="J62" s="2">
        <v>2024</v>
      </c>
      <c r="K62" s="2">
        <v>2025</v>
      </c>
      <c r="L62" s="2">
        <v>2026</v>
      </c>
    </row>
    <row r="63" spans="1:12">
      <c r="J63" s="33">
        <f>17386682+1725562</f>
        <v>19112244</v>
      </c>
      <c r="K63" s="33">
        <f t="shared" ref="K63:L63" si="15">17386682+1725562</f>
        <v>19112244</v>
      </c>
      <c r="L63" s="33">
        <f t="shared" si="15"/>
        <v>19112244</v>
      </c>
    </row>
    <row r="65" spans="4:10">
      <c r="J65" s="33"/>
    </row>
    <row r="66" spans="4:10" ht="15.75">
      <c r="D66" s="51"/>
      <c r="E66" s="51"/>
      <c r="F66" s="51"/>
      <c r="G66" s="51"/>
      <c r="H66" s="51"/>
      <c r="I66" s="51"/>
    </row>
  </sheetData>
  <mergeCells count="33">
    <mergeCell ref="D66:I66"/>
    <mergeCell ref="C60:D60"/>
    <mergeCell ref="C58:F58"/>
    <mergeCell ref="B57:L57"/>
    <mergeCell ref="B48:L48"/>
    <mergeCell ref="B49:L49"/>
    <mergeCell ref="B50:L50"/>
    <mergeCell ref="B51:L51"/>
    <mergeCell ref="B52:L52"/>
    <mergeCell ref="B53:L53"/>
    <mergeCell ref="B54:L54"/>
    <mergeCell ref="B55:L55"/>
    <mergeCell ref="A4:A6"/>
    <mergeCell ref="B4:B6"/>
    <mergeCell ref="C4:C6"/>
    <mergeCell ref="D4:F4"/>
    <mergeCell ref="B47:L47"/>
    <mergeCell ref="K1:L1"/>
    <mergeCell ref="B2:L2"/>
    <mergeCell ref="B44:L44"/>
    <mergeCell ref="B45:L45"/>
    <mergeCell ref="B46:L46"/>
    <mergeCell ref="A43:B43"/>
    <mergeCell ref="L4:L5"/>
    <mergeCell ref="A36:B36"/>
    <mergeCell ref="A42:B42"/>
    <mergeCell ref="H4:H6"/>
    <mergeCell ref="E5:F5"/>
    <mergeCell ref="I4:I6"/>
    <mergeCell ref="D5:D6"/>
    <mergeCell ref="J4:J5"/>
    <mergeCell ref="K4:K5"/>
    <mergeCell ref="G4:G6"/>
  </mergeCells>
  <printOptions horizontalCentered="1"/>
  <pageMargins left="0.19685039370078741" right="0.11811023622047245" top="0.51" bottom="0.15748031496062992" header="0.11811023622047245" footer="0.15748031496062992"/>
  <pageSetup paperSize="9" scale="51" orientation="landscape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Содержание единицы</vt:lpstr>
      <vt:lpstr>'Содержание единицы'!Область_печати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2024-10-11T12:47:20Z</cp:lastPrinted>
  <dcterms:created xsi:type="dcterms:W3CDTF">1996-10-08T23:32:33Z</dcterms:created>
  <dcterms:modified xsi:type="dcterms:W3CDTF">2024-10-11T12:47:23Z</dcterms:modified>
</cp:coreProperties>
</file>